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CDDC41B-D735-443E-BACD-6D367333801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<sst xmlns="http://schemas.openxmlformats.org/spreadsheetml/2006/main" count="16712" uniqueCount="2400">
  <si>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</si>
  <si>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</si>
  <si>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</si>
  <si>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</si>
  <si>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</si>
  <si>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</si>
  <si>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</si>
  <si>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</si>
  <si>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</si>
  <si>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</si>
  <si>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</si>
  <si>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</si>
  <si>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</si>
  <si>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</si>
  <si>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</si>
  <si>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</si>
  <si>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</si>
  <si>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</si>
  <si>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</si>
  <si>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</si>
  <si>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</si>
  <si>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</si>
  <si>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</si>
  <si>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</si>
  <si>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</si>
  <si>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</si>
  <si>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</si>
  <si>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</si>
  <si>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</si>
  <si>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</si>
  <si>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</si>
  <si>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</si>
  <si>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</si>
  <si>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</si>
  <si>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</si>
  <si>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</si>
  <si>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</si>
  <si>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</si>
  <si>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</si>
  <si>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</si>
  <si>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</si>
  <si>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</si>
  <si>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</si>
  <si>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</si>
  <si>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</si>
  <si>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</si>
  <si>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</si>
  <si>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</si>
  <si>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</si>
  <si>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</si>
  <si>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</si>
  <si>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</si>
  <si>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</si>
  <si>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</si>
  <si>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</si>
  <si>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</si>
  <si>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</si>
  <si>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</si>
  <si>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</si>
  <si>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</si>
  <si>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</si>
  <si>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</si>
  <si>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</si>
  <si>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</si>
  <si>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</si>
  <si>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</si>
  <si>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</si>
  <si>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</si>
  <si>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</si>
  <si>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</si>
  <si>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</si>
  <si>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</si>
  <si>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</si>
  <si>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</si>
  <si>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</si>
  <si>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</si>
  <si>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</si>
  <si>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</si>
  <si>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</si>
  <si>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</si>
  <si>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</si>
  <si>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</si>
  <si>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</si>
  <si>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</si>
  <si>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</si>
  <si>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</si>
  <si>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</si>
  <si>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</si>
  <si>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</si>
  <si>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</si>
  <si>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</si>
  <si>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</si>
  <si>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</si>
  <si>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</si>
  <si>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</si>
  <si>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</si>
  <si>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</si>
  <si>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</si>
  <si>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</si>
  <si>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</si>
  <si>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</si>
  <si>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</si>
  <si>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</si>
  <si>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</si>
  <si>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</si>
  <si>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</si>
  <si>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</si>
  <si>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</si>
  <si>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</si>
  <si>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</si>
  <si>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</si>
  <si>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</si>
  <si>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</si>
  <si>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</si>
  <si>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</si>
  <si>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</si>
  <si>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</si>
  <si>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</si>
  <si>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</si>
  <si>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</si>
  <si>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</si>
  <si>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</si>
  <si>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</si>
  <si>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</si>
  <si>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</si>
  <si>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</si>
  <si>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</si>
  <si>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</si>
  <si>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</si>
  <si>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</si>
  <si>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</si>
  <si>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</si>
  <si>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</si>
  <si>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</si>
  <si>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</si>
  <si>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</si>
  <si>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</si>
  <si>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</si>
  <si>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</si>
  <si>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</si>
  <si>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</si>
  <si>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</si>
  <si>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</si>
  <si>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</si>
  <si>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</si>
  <si>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</si>
  <si>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</si>
  <si>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</si>
  <si>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</si>
  <si>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</si>
  <si>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</si>
  <si>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</si>
  <si>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</si>
  <si>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</si>
  <si>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</si>
  <si>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</si>
  <si>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</si>
  <si>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</si>
  <si>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</si>
  <si>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</si>
  <si>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</si>
  <si>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</si>
  <si>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</si>
  <si>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</si>
  <si>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</si>
  <si>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</si>
  <si>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</si>
  <si>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</si>
  <si>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</si>
  <si>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</si>
  <si>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</si>
  <si>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</si>
  <si>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</si>
  <si>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</si>
  <si>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</si>
  <si>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</si>
  <si>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</si>
  <si>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</si>
  <si>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</si>
  <si>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</si>
  <si>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</si>
  <si>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</si>
  <si>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</si>
  <si>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</si>
  <si>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</si>
  <si>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</si>
  <si>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</si>
  <si>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</si>
  <si>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</si>
  <si>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</si>
  <si>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</si>
  <si>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</si>
  <si>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</si>
  <si>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</si>
  <si>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</si>
  <si>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</si>
  <si>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</si>
  <si>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</si>
  <si>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</si>
  <si>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</si>
  <si>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</si>
  <si>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</si>
  <si>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</si>
  <si>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</si>
  <si>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</si>
  <si>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</si>
  <si>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</si>
  <si>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</si>
  <si>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</si>
  <si>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</si>
  <si>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</si>
  <si>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</si>
  <si>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</si>
  <si>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</si>
  <si>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</si>
  <si>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</si>
  <si>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</si>
  <si>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</si>
  <si>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</si>
  <si>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</si>
  <si>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</si>
  <si>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</si>
  <si>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</si>
  <si>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</si>
  <si>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</si>
  <si>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</si>
  <si>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</si>
  <si>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</si>
  <si>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</si>
  <si>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</si>
  <si>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</si>
  <si>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</si>
  <si>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</si>
  <si>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</si>
  <si>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</si>
  <si>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</si>
  <si>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</si>
  <si>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</si>
  <si>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</si>
  <si>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</si>
  <si>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</si>
  <si>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</si>
  <si>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</si>
  <si>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</si>
  <si>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</si>
  <si>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</si>
  <si>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</si>
  <si>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</si>
  <si>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</si>
  <si>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</si>
  <si>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</si>
  <si>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</si>
  <si>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</si>
  <si>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</si>
  <si>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</si>
  <si>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</si>
  <si>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</si>
  <si>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</si>
  <si>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</si>
  <si>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</si>
  <si>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</si>
  <si>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</si>
  <si>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</si>
  <si>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</si>
  <si>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</si>
  <si>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</si>
  <si>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</si>
  <si>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</si>
  <si>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</si>
  <si>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</si>
  <si>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</si>
  <si>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</si>
  <si>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</si>
  <si>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</si>
  <si>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</si>
  <si>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</si>
  <si>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</si>
  <si>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</si>
  <si>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</si>
  <si>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</si>
  <si>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</si>
  <si>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</si>
  <si>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</si>
  <si>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</si>
  <si>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</si>
  <si>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</si>
  <si>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</si>
  <si>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</si>
  <si>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</si>
  <si>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</si>
  <si>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</si>
  <si>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</si>
  <si>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</si>
  <si>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</si>
  <si>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</si>
  <si>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</si>
  <si>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</si>
  <si>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</si>
  <si>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</si>
  <si>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</si>
  <si>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</si>
  <si>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</si>
  <si>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</si>
  <si>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</si>
  <si>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</si>
  <si>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</si>
  <si>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</si>
  <si>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</si>
  <si>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</si>
  <si>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</si>
  <si>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</si>
  <si>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</si>
  <si>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</si>
  <si>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</si>
  <si>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</si>
  <si>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</si>
  <si>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</si>
  <si>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</si>
  <si>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</si>
  <si>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</si>
  <si>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</si>
  <si>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</si>
  <si>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</si>
  <si>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</si>
  <si>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</si>
  <si>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</si>
  <si>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</si>
  <si>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</si>
  <si>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</si>
  <si>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</si>
  <si>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</si>
  <si>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</si>
  <si>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</si>
  <si>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</si>
  <si>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</si>
  <si>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</si>
  <si>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</si>
  <si>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</si>
  <si>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</si>
  <si>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</si>
  <si>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</si>
  <si>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</si>
  <si>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</si>
  <si>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</si>
  <si>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</si>
  <si>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</si>
  <si>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</si>
  <si>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</si>
  <si>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</si>
  <si>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</si>
  <si>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</si>
  <si>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</si>
  <si>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</si>
  <si>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</si>
  <si>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</si>
  <si>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</si>
  <si>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</si>
  <si>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</si>
  <si>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</si>
  <si>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</si>
  <si>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</si>
  <si>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</si>
  <si>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</si>
  <si>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</si>
  <si>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</si>
  <si>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</si>
  <si>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</si>
  <si>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</si>
  <si>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</si>
  <si>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</si>
  <si>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</si>
  <si>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</si>
  <si>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</si>
  <si>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</si>
  <si>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</si>
  <si>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</si>
  <si>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</si>
  <si>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</si>
  <si>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</si>
  <si>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</si>
  <si>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</si>
  <si>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</si>
  <si>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</si>
  <si>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</si>
  <si>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</si>
  <si>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</si>
  <si>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</si>
  <si>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</si>
  <si>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</si>
  <si>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</si>
  <si>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</si>
  <si>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</si>
  <si>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</si>
  <si>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</si>
  <si>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</si>
  <si>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</si>
  <si>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</si>
  <si>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</si>
  <si>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</si>
  <si>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</si>
  <si>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</si>
  <si>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</si>
  <si>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</si>
  <si>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</si>
  <si>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</si>
  <si>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</si>
  <si>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</si>
  <si>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</si>
  <si>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</si>
  <si>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</si>
  <si>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</si>
  <si>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</si>
  <si>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</si>
  <si>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</si>
  <si>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</si>
  <si>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</si>
  <si>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</si>
  <si>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</si>
  <si>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</si>
  <si>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</si>
  <si>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</si>
  <si>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</si>
  <si>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</si>
  <si>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</si>
  <si>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</si>
  <si>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</si>
  <si>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</si>
  <si>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</si>
  <si>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</si>
  <si>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</si>
  <si>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</si>
  <si>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</si>
  <si>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</si>
  <si>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</si>
  <si>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</si>
  <si>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</si>
  <si>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</si>
  <si>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</si>
  <si>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</si>
  <si>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</si>
  <si>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</si>
  <si>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</si>
  <si>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</si>
  <si>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</si>
  <si>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</si>
  <si>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</si>
  <si>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</si>
  <si>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</si>
  <si>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</si>
  <si>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</si>
  <si>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</si>
  <si>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</si>
  <si>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</si>
  <si>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</si>
  <si>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</si>
  <si>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</si>
  <si>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</si>
  <si>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</si>
  <si>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</si>
  <si>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</si>
  <si>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</si>
  <si>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</si>
  <si>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</si>
  <si>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</si>
  <si>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</si>
  <si>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</si>
  <si>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</si>
  <si>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</si>
  <si>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</si>
  <si>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</si>
  <si>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</si>
  <si>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</si>
  <si>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</si>
  <si>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</si>
  <si>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</si>
  <si>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</si>
  <si>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</si>
  <si>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</si>
  <si>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</si>
  <si>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</si>
  <si>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</si>
  <si>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</si>
  <si>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</si>
  <si>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</si>
  <si>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</si>
  <si>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</si>
  <si>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</si>
  <si>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</si>
  <si>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</si>
  <si>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</si>
  <si>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</si>
  <si>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</si>
  <si>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</si>
  <si>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</si>
  <si>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</si>
  <si>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</si>
  <si>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</si>
  <si>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</si>
  <si>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</si>
  <si>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</si>
  <si>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</si>
  <si>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</si>
  <si>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</si>
  <si>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</si>
  <si>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</si>
  <si>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</si>
  <si>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</si>
  <si>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</si>
  <si>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</si>
  <si>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</si>
  <si>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</si>
  <si>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</si>
  <si>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</si>
  <si>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</si>
  <si>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</si>
  <si>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</si>
  <si>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</si>
  <si>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</si>
  <si>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</si>
  <si>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</si>
  <si>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</si>
  <si>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</si>
  <si>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</si>
  <si>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</si>
  <si>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</si>
  <si>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</si>
  <si>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</si>
  <si>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</si>
  <si>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</si>
  <si>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</si>
  <si>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</si>
  <si>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</si>
  <si>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</si>
  <si>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</si>
  <si>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</si>
  <si>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</si>
  <si>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</si>
  <si>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</si>
  <si>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</si>
  <si>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</si>
  <si>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</si>
  <si>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</si>
  <si>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</si>
  <si>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</si>
  <si>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</si>
  <si>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</si>
  <si>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</si>
  <si>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</si>
  <si>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</si>
  <si>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</si>
  <si>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</si>
  <si>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</si>
  <si>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</si>
  <si>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</si>
  <si>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</si>
  <si>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</si>
  <si>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</si>
  <si>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</si>
  <si>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</si>
  <si>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</si>
  <si>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</si>
  <si>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</si>
  <si>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</si>
  <si>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</si>
  <si>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</si>
  <si>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</si>
  <si>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</si>
  <si>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</si>
  <si>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</si>
  <si>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</si>
  <si>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</si>
  <si>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</si>
  <si>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</si>
  <si>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</si>
  <si>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</si>
  <si>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</si>
  <si>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</si>
  <si>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</si>
  <si>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</si>
  <si>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</si>
  <si>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</si>
  <si>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</si>
  <si>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</si>
  <si>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</si>
  <si>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</si>
  <si>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</si>
  <si>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</si>
  <si>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</si>
  <si>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</si>
  <si>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</si>
  <si>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</si>
  <si>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</si>
  <si>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</si>
  <si>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</si>
  <si>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</si>
  <si>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</si>
  <si>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</si>
  <si>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</si>
  <si>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</si>
  <si>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</si>
  <si>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</si>
  <si>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</si>
  <si>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</si>
  <si>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</si>
  <si>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</si>
  <si>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</si>
  <si>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</si>
  <si>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</si>
  <si>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</si>
  <si>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</si>
  <si>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</si>
  <si>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</si>
  <si>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</si>
  <si>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</si>
  <si>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</si>
  <si>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</si>
  <si>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</si>
  <si>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</si>
  <si>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</si>
  <si>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</si>
  <si>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</si>
  <si>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</si>
  <si>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</si>
  <si>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</si>
  <si>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</si>
  <si>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</si>
  <si>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</si>
  <si>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</si>
  <si>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</si>
  <si>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</si>
  <si>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</si>
  <si>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</si>
  <si>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</si>
  <si>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</si>
  <si>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</si>
  <si>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</si>
  <si>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</si>
  <si>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</si>
  <si>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</si>
  <si>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</si>
  <si>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</si>
  <si>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</si>
  <si>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</si>
  <si>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</si>
  <si>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</si>
  <si>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</si>
  <si>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</si>
  <si>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</si>
  <si>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</si>
  <si>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</si>
  <si>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</si>
  <si>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</si>
  <si>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</si>
  <si>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</si>
  <si>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</si>
  <si>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</si>
  <si>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</si>
  <si>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</si>
  <si>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</si>
  <si>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</si>
  <si>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</si>
  <si>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</si>
  <si>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</si>
  <si>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</si>
  <si>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</si>
  <si>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</si>
  <si>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</si>
  <si>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</si>
  <si>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</si>
  <si>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</si>
  <si>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</si>
  <si>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</si>
  <si>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</si>
  <si>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</si>
  <si>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</si>
  <si>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</si>
  <si>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</si>
  <si>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</si>
  <si>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</si>
  <si>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</si>
  <si>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</si>
  <si>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</si>
  <si>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</si>
  <si>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</si>
  <si>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</si>
  <si>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</si>
  <si>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</si>
  <si>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</si>
  <si>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</si>
  <si>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</si>
  <si>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</si>
  <si>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</si>
  <si>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</si>
  <si>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</si>
  <si>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</si>
  <si>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</si>
  <si>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</si>
  <si>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</si>
  <si>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</si>
  <si>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</si>
  <si>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</si>
  <si>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</si>
  <si>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</si>
  <si>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</si>
  <si>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</si>
  <si>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</si>
  <si>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</si>
  <si>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</si>
  <si>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</si>
  <si>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</si>
  <si>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</si>
  <si>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</si>
  <si>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</si>
  <si>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</si>
  <si>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</si>
  <si>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</si>
  <si>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</si>
  <si>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</si>
  <si>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</si>
  <si>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</si>
  <si>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</si>
  <si>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</si>
  <si>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</si>
  <si>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</si>
  <si>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</si>
  <si>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</si>
  <si>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</si>
  <si>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</si>
  <si>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</si>
  <si>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</si>
  <si>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</si>
  <si>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</si>
  <si>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</si>
  <si>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</si>
  <si>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</si>
  <si>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</si>
  <si>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</si>
  <si>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</si>
  <si>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</si>
  <si>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</si>
  <si>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</si>
  <si>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</si>
  <si>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</si>
  <si>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</si>
  <si>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</si>
  <si>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</si>
  <si>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</si>
  <si>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</si>
  <si>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</si>
  <si>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</si>
  <si>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</si>
  <si>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</si>
  <si>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</si>
  <si>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</si>
  <si>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</si>
  <si>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</si>
  <si>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</si>
  <si>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</si>
  <si>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</si>
  <si>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</si>
  <si>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</si>
  <si>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</si>
  <si>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</si>
  <si>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</si>
  <si>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</si>
  <si>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</si>
  <si>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</si>
  <si>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</si>
  <si>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</si>
  <si>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</si>
  <si>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</si>
  <si>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</si>
  <si>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</si>
  <si>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</si>
  <si>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</si>
  <si>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</si>
  <si>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</si>
  <si>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</si>
  <si>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</si>
  <si>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</si>
  <si>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</si>
  <si>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</si>
  <si>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</si>
  <si>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</si>
  <si>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</si>
  <si>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</si>
  <si>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</si>
  <si>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</si>
  <si>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</si>
  <si>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</si>
  <si>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</si>
  <si>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</si>
  <si>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</si>
  <si>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</si>
  <si>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</si>
  <si>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</si>
  <si>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</si>
  <si>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</si>
  <si>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</si>
  <si>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</si>
  <si>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</si>
  <si>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</si>
  <si>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</si>
  <si>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</si>
  <si>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</si>
  <si>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</si>
  <si>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</si>
  <si>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</si>
  <si>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</si>
  <si>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</si>
  <si>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</si>
  <si>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</si>
  <si>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</si>
  <si>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</si>
  <si>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</si>
  <si>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</si>
  <si>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</si>
  <si>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</si>
  <si>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</si>
  <si>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</si>
  <si>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</si>
  <si>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</si>
  <si>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</si>
  <si>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</si>
  <si>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</si>
  <si>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</si>
  <si>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</si>
  <si>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</si>
  <si>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</si>
  <si>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</si>
  <si>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</si>
  <si>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</si>
  <si>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</si>
  <si>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</si>
  <si>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</si>
  <si>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</si>
  <si>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</si>
  <si>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</si>
  <si>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</si>
  <si>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</si>
  <si>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</si>
  <si>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</si>
  <si>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</si>
  <si>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</si>
  <si>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</si>
  <si>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</si>
  <si>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</si>
  <si>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</si>
  <si>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</si>
  <si>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</si>
  <si>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</si>
  <si>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</si>
  <si>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</si>
  <si>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</si>
  <si>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</si>
  <si>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</si>
  <si>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</si>
  <si>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</si>
  <si>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</si>
  <si>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</si>
  <si>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</si>
  <si>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</si>
  <si>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</si>
  <si>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</si>
  <si>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</si>
  <si>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</si>
  <si>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</si>
  <si>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</si>
  <si>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</si>
  <si>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</si>
  <si>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</si>
  <si>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</si>
  <si>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</si>
  <si>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</si>
  <si>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</si>
  <si>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</si>
  <si>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</si>
  <si>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</si>
  <si>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</si>
  <si>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</si>
  <si>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</si>
  <si>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</si>
  <si>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</si>
  <si>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</si>
  <si>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</si>
  <si>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</si>
  <si>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</si>
  <si>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</si>
  <si>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</si>
  <si>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</si>
  <si>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</si>
  <si>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</si>
  <si>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</si>
  <si>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</si>
  <si>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</si>
  <si>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</si>
  <si>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</si>
  <si>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</si>
  <si>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</si>
  <si>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</si>
  <si>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</si>
  <si>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</si>
  <si>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</si>
  <si>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</si>
  <si>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</si>
  <si>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</si>
  <si>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</si>
  <si>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</si>
  <si>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</si>
  <si>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</si>
  <si>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</si>
  <si>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</si>
  <si>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</si>
  <si>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</si>
  <si>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</si>
  <si>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</si>
  <si>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</si>
  <si>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</si>
  <si>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</si>
  <si>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</si>
  <si>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</si>
  <si>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</si>
  <si>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</si>
  <si>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</si>
  <si>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</si>
  <si>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</si>
  <si>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</si>
  <si>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</si>
  <si>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</si>
  <si>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</si>
  <si>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</si>
  <si>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</si>
  <si>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</si>
  <si>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</si>
  <si>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</si>
  <si>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</si>
  <si>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</si>
  <si>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</si>
  <si>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</si>
  <si>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</si>
  <si>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</si>
  <si>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</si>
  <si>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</si>
  <si>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</si>
  <si>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</si>
  <si>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</si>
  <si>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</si>
  <si>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</si>
  <si>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</si>
  <si>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</si>
  <si>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</si>
  <si>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</si>
  <si>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</si>
  <si>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</si>
  <si>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</si>
  <si>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</si>
  <si>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</si>
  <si>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</si>
  <si>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</si>
  <si>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</si>
  <si>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</si>
  <si>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</si>
  <si>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</si>
  <si>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</si>
  <si>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</si>
  <si>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</si>
  <si>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</si>
  <si>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</si>
  <si>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</si>
  <si>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</si>
  <si>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</si>
  <si>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</si>
  <si>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</si>
  <si>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</si>
  <si>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</si>
  <si>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</si>
  <si>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</si>
  <si>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</si>
  <si>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</si>
  <si>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</si>
  <si>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</si>
  <si>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</si>
  <si>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</si>
  <si>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</si>
  <si>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</si>
  <si>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</si>
  <si>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</si>
  <si>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</si>
  <si>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</si>
  <si>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</si>
  <si>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</si>
  <si>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</si>
  <si>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</si>
  <si>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</si>
  <si>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</si>
  <si>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</si>
  <si>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</si>
  <si>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</si>
  <si>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</si>
  <si>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</si>
  <si>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</si>
  <si>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</si>
  <si>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</si>
  <si>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</si>
  <si>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</si>
  <si>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</si>
  <si>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</si>
  <si>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</si>
  <si>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</si>
  <si>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</si>
  <si>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</si>
  <si>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</si>
  <si>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</si>
  <si>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</si>
  <si>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</si>
  <si>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</si>
  <si>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</si>
  <si>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</si>
  <si>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</si>
  <si>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</si>
  <si>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</si>
  <si>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</si>
  <si>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</si>
  <si>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</si>
  <si>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</si>
  <si>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</si>
  <si>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</si>
  <si>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</si>
  <si>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</si>
  <si>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</si>
  <si>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</si>
  <si>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</si>
  <si>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</si>
  <si>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</si>
  <si>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</si>
  <si>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</si>
  <si>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</si>
  <si>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</si>
  <si>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</si>
  <si>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</si>
  <si>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</si>
  <si>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</si>
  <si>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</si>
  <si>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</si>
  <si>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</si>
  <si>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</si>
  <si>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</si>
  <si>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</si>
  <si>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</si>
  <si>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</si>
  <si>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</si>
  <si>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</si>
  <si>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</si>
  <si>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</si>
  <si>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</si>
  <si>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</si>
  <si>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</si>
  <si>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</si>
  <si>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</si>
  <si>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</si>
  <si>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</si>
  <si>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</si>
  <si>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</si>
  <si>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</si>
  <si>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</si>
  <si>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</si>
  <si>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</si>
  <si>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</si>
  <si>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</si>
  <si>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</si>
  <si>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</si>
  <si>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</si>
  <si>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</si>
  <si>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</si>
  <si>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</si>
  <si>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</si>
  <si>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</si>
  <si>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</si>
  <si>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</si>
  <si>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</si>
  <si>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</si>
  <si>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</si>
  <si>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</si>
  <si>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</si>
  <si>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</si>
  <si>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</si>
  <si>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</si>
  <si>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</si>
  <si>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</si>
  <si>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</si>
  <si>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</si>
  <si>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</si>
  <si>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</si>
  <si>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</si>
  <si>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</si>
  <si>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</si>
  <si>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</si>
  <si>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</si>
  <si>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</si>
  <si>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</si>
  <si>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</si>
  <si>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</si>
  <si>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</si>
  <si>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</si>
  <si>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</si>
  <si>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</si>
  <si>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</si>
  <si>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</si>
  <si>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</si>
  <si>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</si>
  <si>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</si>
  <si>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</si>
  <si>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</si>
  <si>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</si>
  <si>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</si>
  <si>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</si>
  <si>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</si>
  <si>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</si>
  <si>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</si>
  <si>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</si>
  <si>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</si>
  <si>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</si>
  <si>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</si>
  <si>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</si>
  <si>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</si>
  <si>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</si>
  <si>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</si>
  <si>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</si>
  <si>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</si>
  <si>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</si>
  <si>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</si>
  <si>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</si>
  <si>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</si>
  <si>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</si>
  <si>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</si>
  <si>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</si>
  <si>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</si>
  <si>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</si>
  <si>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</si>
  <si>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</si>
  <si>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</si>
  <si>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</si>
  <si>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</si>
  <si>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</si>
  <si>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</si>
  <si>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</si>
  <si>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</si>
  <si>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</si>
  <si>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</si>
  <si>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</si>
  <si>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</si>
  <si>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</si>
  <si>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</si>
  <si>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</si>
  <si>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</si>
  <si>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</si>
  <si>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</si>
  <si>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</si>
  <si>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</si>
  <si>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</si>
  <si>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</si>
  <si>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</si>
  <si>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</si>
  <si>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</si>
  <si>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</si>
  <si>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</si>
  <si>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</si>
  <si>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</si>
  <si>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</si>
  <si>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</si>
  <si>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</si>
  <si>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</si>
  <si>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</si>
  <si>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</si>
  <si>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</si>
  <si>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</si>
  <si>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</si>
  <si>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</si>
  <si>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</si>
  <si>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</si>
  <si>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</si>
  <si>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</si>
  <si>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</si>
  <si>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</si>
  <si>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</si>
  <si>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</si>
  <si>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</si>
  <si>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</si>
  <si>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</si>
  <si>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</si>
  <si>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</si>
  <si>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</si>
  <si>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</si>
  <si>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</si>
  <si>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</si>
  <si>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</si>
  <si>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</si>
  <si>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</si>
  <si>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</si>
  <si>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</si>
  <si>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</si>
  <si>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</si>
  <si>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</si>
  <si>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</si>
  <si>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</si>
  <si>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</si>
  <si>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</si>
  <si>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</si>
  <si>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</si>
  <si>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</si>
  <si>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</si>
  <si>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</si>
  <si>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</si>
  <si>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</si>
  <si>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</si>
  <si>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</si>
  <si>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</si>
  <si>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</si>
  <si>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</si>
  <si>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</si>
  <si>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</si>
  <si>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</si>
  <si>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</si>
  <si>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</si>
  <si>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</si>
  <si>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</si>
  <si>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</si>
  <si>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</si>
  <si>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</si>
  <si>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</si>
  <si>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</si>
  <si>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</si>
  <si>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</si>
  <si>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</si>
  <si>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</si>
  <si>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</si>
  <si>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</si>
  <si>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</si>
  <si>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</si>
  <si>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</si>
  <si>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</si>
  <si>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</si>
  <si>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</si>
  <si>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</si>
  <si>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</si>
  <si>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</si>
  <si>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</si>
  <si>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</si>
  <si>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</si>
  <si>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</si>
  <si>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</si>
  <si>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</si>
  <si>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</si>
  <si>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</si>
  <si>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</si>
  <si>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</si>
  <si>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</si>
  <si>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</si>
  <si>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</si>
  <si>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</si>
  <si>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</si>
  <si>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</si>
  <si>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</si>
  <si>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</si>
  <si>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</si>
  <si>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</si>
  <si>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</si>
  <si>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</si>
  <si>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</si>
  <si>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</si>
  <si>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</si>
  <si>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</si>
  <si>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</si>
  <si>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</si>
  <si>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</si>
  <si>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</si>
  <si>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</si>
  <si>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</si>
  <si>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</si>
  <si>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</si>
  <si>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</si>
  <si>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</si>
  <si>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</si>
  <si>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</si>
  <si>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</si>
  <si>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</si>
  <si>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</si>
  <si>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</si>
  <si>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</si>
  <si>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</si>
  <si>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</si>
  <si>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</si>
  <si>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</si>
  <si>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</si>
  <si>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</si>
  <si>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</si>
  <si>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</si>
  <si>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</si>
  <si>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</si>
  <si>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</si>
  <si>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</si>
  <si>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</si>
  <si>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</si>
  <si>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</si>
  <si>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</si>
  <si>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</si>
  <si>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</si>
  <si>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</si>
  <si>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</si>
  <si>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</si>
  <si>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</si>
  <si>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</si>
  <si>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</si>
  <si>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</si>
  <si>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</si>
  <si>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</si>
  <si>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</si>
  <si>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</si>
  <si>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</si>
  <si>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</si>
  <si>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</si>
  <si>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</si>
  <si>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</si>
  <si>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</si>
  <si>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</si>
  <si>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</si>
  <si>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</si>
  <si>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</si>
  <si>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</si>
  <si>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</si>
  <si>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</si>
  <si>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</si>
  <si>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</si>
  <si>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</si>
  <si>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</si>
  <si>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</si>
  <si>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</si>
  <si>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</si>
  <si>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</si>
  <si>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</si>
  <si>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</si>
  <si>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</si>
  <si>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</si>
  <si>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</si>
  <si>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</si>
  <si>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</si>
  <si>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</si>
  <si>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</si>
  <si>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</si>
  <si>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</si>
  <si>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</si>
  <si>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</si>
  <si>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</si>
  <si>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</si>
  <si>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</si>
  <si>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</si>
  <si>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</si>
  <si>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</si>
  <si>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</si>
  <si>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</si>
  <si>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</si>
  <si>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</si>
  <si>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</si>
  <si>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</si>
  <si>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</si>
  <si>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</si>
  <si>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</si>
  <si>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</si>
  <si>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</si>
  <si>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</si>
  <si>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</si>
  <si>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</si>
  <si>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</si>
  <si>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</si>
  <si>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</si>
  <si>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</si>
  <si>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</si>
  <si>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</si>
  <si>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</si>
  <si>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</si>
  <si>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</si>
  <si>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</si>
  <si>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</si>
  <si>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</si>
  <si>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</si>
  <si>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</si>
  <si>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</si>
  <si>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</si>
  <si>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</si>
  <si>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</si>
  <si>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</si>
  <si>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</si>
  <si>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</si>
  <si>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</si>
  <si>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</si>
  <si>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</si>
  <si>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</si>
  <si>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</si>
  <si>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</si>
  <si>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</si>
  <si>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</si>
  <si>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</si>
  <si>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</si>
  <si>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</si>
  <si>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</si>
  <si>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</si>
  <si>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</si>
  <si>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</si>
  <si>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</si>
  <si>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</si>
  <si>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</si>
  <si>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</si>
  <si>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</si>
  <si>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</si>
  <si>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</si>
  <si>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</si>
  <si>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</si>
  <si>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</si>
  <si>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</si>
  <si>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</si>
  <si>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</si>
  <si>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</si>
  <si>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</si>
  <si>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</si>
  <si>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</si>
  <si>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</si>
  <si>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</si>
  <si>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</si>
  <si>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</si>
  <si>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</si>
  <si>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</si>
  <si>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</si>
  <si>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</si>
  <si>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</si>
  <si>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</si>
  <si>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</si>
  <si>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</si>
  <si>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</si>
  <si>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</si>
  <si>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</si>
  <si>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</si>
  <si>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</si>
  <si>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</si>
  <si>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</si>
  <si>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</si>
  <si>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</si>
  <si>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</si>
  <si>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</si>
  <si>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</si>
  <si>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</si>
  <si>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</si>
  <si>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</si>
  <si>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</si>
  <si>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</si>
  <si>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</si>
  <si>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</si>
  <si>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</si>
  <si>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</si>
  <si>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</si>
  <si>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</si>
  <si>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</si>
  <si>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</si>
  <si>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</si>
  <si>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</si>
  <si>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</si>
  <si>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</si>
  <si>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</si>
  <si>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</si>
  <si>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</si>
  <si>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</si>
  <si>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</si>
  <si>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</si>
  <si>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</si>
  <si>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</si>
  <si>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</si>
  <si>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</si>
  <si>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</si>
  <si>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</si>
  <si>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</si>
  <si>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</si>
  <si>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</si>
  <si>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</si>
  <si>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</si>
  <si>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</si>
  <si>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</si>
  <si>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</si>
  <si>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</si>
  <si>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</si>
  <si>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</si>
  <si>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</si>
  <si>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</si>
  <si>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</si>
  <si>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</si>
  <si>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</si>
  <si>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</si>
  <si>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</si>
  <si>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</si>
  <si>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</si>
  <si>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</si>
  <si>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</si>
  <si>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</si>
  <si>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</si>
  <si>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</si>
  <si>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</si>
  <si>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</si>
  <si>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</si>
  <si>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</si>
  <si>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</si>
  <si>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</si>
  <si>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</si>
  <si>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</si>
  <si>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</si>
  <si>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</si>
  <si>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</si>
  <si>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</si>
  <si>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</si>
  <si>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</si>
  <si>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</si>
  <si>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</si>
  <si>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</si>
  <si>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</si>
  <si>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</si>
  <si>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</si>
  <si>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</si>
  <si>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</si>
  <si>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</si>
  <si>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</si>
  <si>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</si>
  <si>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</si>
  <si>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</si>
  <si>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</si>
  <si>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</si>
  <si>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</si>
  <si>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</si>
  <si>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</si>
  <si>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</si>
  <si>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</si>
  <si>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</si>
  <si>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</si>
  <si>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</si>
  <si>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</si>
  <si>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</si>
  <si>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</si>
  <si>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</si>
  <si>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</si>
  <si>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</si>
  <si>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</si>
  <si>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</si>
  <si>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</si>
  <si>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</si>
  <si>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</si>
  <si>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</si>
  <si>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</si>
  <si>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</si>
  <si>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</si>
  <si>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</si>
  <si>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</si>
  <si>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</si>
  <si>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</si>
  <si>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</si>
  <si>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</si>
  <si>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</si>
  <si>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</si>
  <si>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</si>
  <si>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</si>
  <si>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</si>
  <si>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</si>
  <si>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</si>
  <si>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</si>
  <si>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</si>
  <si>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</si>
  <si>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</si>
  <si>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</si>
  <si>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</si>
  <si>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</si>
  <si>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</si>
  <si>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</si>
  <si>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</si>
  <si>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</si>
  <si>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</si>
  <si>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</si>
  <si>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</si>
  <si>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</si>
  <si>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</si>
  <si>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</si>
  <si>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</si>
  <si>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</si>
  <si>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</si>
  <si>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</si>
  <si>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</si>
  <si>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</si>
  <si>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</si>
  <si>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</si>
  <si>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</si>
  <si>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</si>
  <si>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</si>
  <si>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</si>
  <si>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</si>
  <si>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</si>
  <si>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</si>
  <si>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</si>
  <si>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</si>
  <si>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</si>
  <si>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</si>
  <si>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</si>
  <si>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</si>
  <si>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</si>
  <si>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</si>
  <si>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</si>
  <si>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</si>
  <si>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</si>
  <si>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</si>
  <si>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</si>
  <si>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</si>
  <si>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</si>
  <si>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</si>
  <si>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</si>
  <si>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</si>
  <si>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</si>
  <si>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</si>
  <si>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</si>
  <si>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</si>
  <si>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</si>
  <si>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</si>
  <si>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</si>
  <si>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</si>
  <si>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</si>
  <si>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</si>
  <si>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松前町</t>
  </si>
  <si>
    <t>38206</t>
  </si>
  <si>
    <t>西条市</t>
  </si>
  <si>
    <t>38206_令和4年度</t>
  </si>
  <si>
    <t>38206_令和6年度</t>
  </si>
  <si>
    <t>38205</t>
  </si>
  <si>
    <t>新居浜市</t>
  </si>
  <si>
    <t>38205_令和4年度</t>
  </si>
  <si>
    <t>38205_令和6年度</t>
  </si>
  <si>
    <t>38506</t>
  </si>
  <si>
    <t>愛南町</t>
  </si>
  <si>
    <t>38506_令和4年度</t>
  </si>
  <si>
    <t>38506_令和6年度</t>
  </si>
  <si>
    <t>38204</t>
  </si>
  <si>
    <t>八幡浜市</t>
  </si>
  <si>
    <t>38204_令和4年度</t>
  </si>
  <si>
    <t>38204_令和6年度</t>
  </si>
  <si>
    <t>38401</t>
  </si>
  <si>
    <t>38401_令和4年度</t>
  </si>
  <si>
    <t>38401_令和6年度</t>
  </si>
  <si>
    <t>38402</t>
  </si>
  <si>
    <t>砥部町</t>
  </si>
  <si>
    <t>38402_令和4年度</t>
  </si>
  <si>
    <t>38402_令和6年度</t>
  </si>
  <si>
    <t>38442</t>
  </si>
  <si>
    <t>伊方町</t>
  </si>
  <si>
    <t>38442_令和4年度</t>
  </si>
  <si>
    <t>38442_令和6年度</t>
  </si>
  <si>
    <t>38422</t>
  </si>
  <si>
    <t>内子町</t>
  </si>
  <si>
    <t>38422_令和4年度</t>
  </si>
  <si>
    <t>38422_令和6年度</t>
  </si>
  <si>
    <t>38203</t>
  </si>
  <si>
    <t>宇和島市</t>
  </si>
  <si>
    <t>38203_令和4年度</t>
  </si>
  <si>
    <t>38203_令和6年度</t>
  </si>
  <si>
    <t>38356</t>
  </si>
  <si>
    <t>上島町</t>
  </si>
  <si>
    <t>38356_令和4年度</t>
  </si>
  <si>
    <t>38356_令和6年度</t>
  </si>
  <si>
    <t>38484</t>
  </si>
  <si>
    <t>松野町</t>
  </si>
  <si>
    <t>38484_令和4年度</t>
  </si>
  <si>
    <t>38484_令和6年度</t>
  </si>
  <si>
    <t>38386</t>
  </si>
  <si>
    <t>久万高原町</t>
  </si>
  <si>
    <t>38386_令和4年度</t>
  </si>
  <si>
    <t>38386_令和6年度</t>
  </si>
  <si>
    <t>38488</t>
  </si>
  <si>
    <t>鬼北町</t>
  </si>
  <si>
    <t>38488_令和4年度</t>
  </si>
  <si>
    <t>38488_令和6年度</t>
  </si>
  <si>
    <t>38213</t>
  </si>
  <si>
    <t>四国中央市</t>
  </si>
  <si>
    <t>38213_令和4年度</t>
  </si>
  <si>
    <t>38213_令和6年度</t>
  </si>
  <si>
    <t>38207</t>
  </si>
  <si>
    <t>大洲市</t>
  </si>
  <si>
    <t>38207_令和4年度</t>
  </si>
  <si>
    <t>38207_令和6年度</t>
  </si>
  <si>
    <t>38210</t>
  </si>
  <si>
    <t>伊予市</t>
  </si>
  <si>
    <t>38210_令和4年度</t>
  </si>
  <si>
    <t>38210_令和6年度</t>
  </si>
  <si>
    <t>38214</t>
  </si>
  <si>
    <t>西予市</t>
  </si>
  <si>
    <t>38214_令和4年度</t>
  </si>
  <si>
    <t>38214_令和6年度</t>
  </si>
  <si>
    <t>38215</t>
  </si>
  <si>
    <t>東温市</t>
  </si>
  <si>
    <t>38215_令和4年度</t>
  </si>
  <si>
    <t>38215_令和6年度</t>
  </si>
  <si>
    <t>38202</t>
  </si>
  <si>
    <t>今治市</t>
  </si>
  <si>
    <t>38202_令和4年度</t>
  </si>
  <si>
    <t>38202_令和6年度</t>
  </si>
  <si>
    <t>13115_平成2年度</t>
  </si>
  <si>
    <t>13115</t>
  </si>
  <si>
    <t>杉並区</t>
  </si>
  <si>
    <t>13115_平成17年度</t>
  </si>
  <si>
    <t>13115_平成18年度</t>
  </si>
  <si>
    <t>13115_平成19年度</t>
  </si>
  <si>
    <t>13115_平成20年度</t>
  </si>
  <si>
    <t>13115_平成21年度</t>
  </si>
  <si>
    <t>13115_平成22年度</t>
  </si>
  <si>
    <t>13115_平成23年度</t>
  </si>
  <si>
    <t>13115_平成24年度</t>
  </si>
  <si>
    <t>13115_平成25年度</t>
  </si>
  <si>
    <t>13115_平成26年度</t>
  </si>
  <si>
    <t>13115_平成27年度</t>
  </si>
  <si>
    <t>13115_平成28年度</t>
  </si>
  <si>
    <t>13115_平成29年度</t>
  </si>
  <si>
    <t>13115_平成30年度</t>
  </si>
  <si>
    <t>13115_令和元年度</t>
  </si>
  <si>
    <t>13115_令和2年度</t>
  </si>
  <si>
    <t>13115_令和3年度</t>
  </si>
  <si>
    <t>13115_令和4年度</t>
  </si>
  <si>
    <t>13115_令和5年度</t>
  </si>
  <si>
    <t>13115_令和6年度</t>
  </si>
  <si>
    <t>13201_平成2年度</t>
  </si>
  <si>
    <t>13201</t>
  </si>
  <si>
    <t>八王子市</t>
  </si>
  <si>
    <t>13201_平成17年度</t>
  </si>
  <si>
    <t>13201_平成18年度</t>
  </si>
  <si>
    <t>13201_平成19年度</t>
  </si>
  <si>
    <t>13201_平成20年度</t>
  </si>
  <si>
    <t>13201_平成21年度</t>
  </si>
  <si>
    <t>13201_平成22年度</t>
  </si>
  <si>
    <t>13201_平成23年度</t>
  </si>
  <si>
    <t>13201_平成24年度</t>
  </si>
  <si>
    <t>13201_平成25年度</t>
  </si>
  <si>
    <t>13201_平成26年度</t>
  </si>
  <si>
    <t>13201_平成27年度</t>
  </si>
  <si>
    <t>13201_平成28年度</t>
  </si>
  <si>
    <t>13201_平成29年度</t>
  </si>
  <si>
    <t>13201_平成30年度</t>
  </si>
  <si>
    <t>13201_令和元年度</t>
  </si>
  <si>
    <t>13201_令和2年度</t>
  </si>
  <si>
    <t>13201_令和3年度</t>
  </si>
  <si>
    <t>13201_令和4年度</t>
  </si>
  <si>
    <t>13201_令和5年度</t>
  </si>
  <si>
    <t>13201_令和6年度</t>
  </si>
  <si>
    <t>13108_平成2年度</t>
  </si>
  <si>
    <t>13108</t>
  </si>
  <si>
    <t>江東区</t>
  </si>
  <si>
    <t>13108_平成17年度</t>
  </si>
  <si>
    <t>13108_平成18年度</t>
  </si>
  <si>
    <t>13108_平成19年度</t>
  </si>
  <si>
    <t>13108_平成20年度</t>
  </si>
  <si>
    <t>13108_平成21年度</t>
  </si>
  <si>
    <t>13108_平成22年度</t>
  </si>
  <si>
    <t>13108_平成23年度</t>
  </si>
  <si>
    <t>13108_平成24年度</t>
  </si>
  <si>
    <t>13108_平成25年度</t>
  </si>
  <si>
    <t>13108_平成26年度</t>
  </si>
  <si>
    <t>13108_平成27年度</t>
  </si>
  <si>
    <t>13108_平成28年度</t>
  </si>
  <si>
    <t>13108_平成29年度</t>
  </si>
  <si>
    <t>13108_平成30年度</t>
  </si>
  <si>
    <t>13108_令和元年度</t>
  </si>
  <si>
    <t>13108_令和2年度</t>
  </si>
  <si>
    <t>13108_令和3年度</t>
  </si>
  <si>
    <t>13108_令和4年度</t>
  </si>
  <si>
    <t>13108_令和5年度</t>
  </si>
  <si>
    <t>13108_令和6年度</t>
  </si>
  <si>
    <t>28201_平成2年度</t>
  </si>
  <si>
    <t>28201</t>
  </si>
  <si>
    <t>姫路市</t>
  </si>
  <si>
    <t>28201_平成17年度</t>
  </si>
  <si>
    <t>28201_平成18年度</t>
  </si>
  <si>
    <t>28201_平成19年度</t>
  </si>
  <si>
    <t>28201_平成20年度</t>
  </si>
  <si>
    <t>28201_平成21年度</t>
  </si>
  <si>
    <t>28201_平成22年度</t>
  </si>
  <si>
    <t>28201_平成23年度</t>
  </si>
  <si>
    <t>28201_平成24年度</t>
  </si>
  <si>
    <t>28201_平成25年度</t>
  </si>
  <si>
    <t>28201_平成26年度</t>
  </si>
  <si>
    <t>28201_平成27年度</t>
  </si>
  <si>
    <t>28201_平成28年度</t>
  </si>
  <si>
    <t>28201_平成29年度</t>
  </si>
  <si>
    <t>28201_平成30年度</t>
  </si>
  <si>
    <t>28201_令和元年度</t>
  </si>
  <si>
    <t>28201_令和2年度</t>
  </si>
  <si>
    <t>28201_令和3年度</t>
  </si>
  <si>
    <t>28201_令和4年度</t>
  </si>
  <si>
    <t>28201_令和5年度</t>
  </si>
  <si>
    <t>28201_令和6年度</t>
  </si>
  <si>
    <t>09201_平成2年度</t>
  </si>
  <si>
    <t>09201</t>
  </si>
  <si>
    <t>宇都宮市</t>
  </si>
  <si>
    <t>09201_平成17年度</t>
  </si>
  <si>
    <t>09201_平成18年度</t>
  </si>
  <si>
    <t>09201_平成19年度</t>
  </si>
  <si>
    <t>09201_平成20年度</t>
  </si>
  <si>
    <t>09201_平成21年度</t>
  </si>
  <si>
    <t>09201_平成22年度</t>
  </si>
  <si>
    <t>09201_平成23年度</t>
  </si>
  <si>
    <t>09201_平成24年度</t>
  </si>
  <si>
    <t>09201_平成25年度</t>
  </si>
  <si>
    <t>09201_平成26年度</t>
  </si>
  <si>
    <t>09201_平成27年度</t>
  </si>
  <si>
    <t>09201_平成28年度</t>
  </si>
  <si>
    <t>09201_平成29年度</t>
  </si>
  <si>
    <t>09201_平成30年度</t>
  </si>
  <si>
    <t>09201_令和元年度</t>
  </si>
  <si>
    <t>09201_令和2年度</t>
  </si>
  <si>
    <t>09201_令和3年度</t>
  </si>
  <si>
    <t>09201_令和4年度</t>
  </si>
  <si>
    <t>09201_令和5年度</t>
  </si>
  <si>
    <t>09201_令和6年度</t>
  </si>
  <si>
    <t>38201_平成2年度</t>
  </si>
  <si>
    <t>38201</t>
  </si>
  <si>
    <t>松山市</t>
  </si>
  <si>
    <t>38201_平成17年度</t>
  </si>
  <si>
    <t>38201_平成18年度</t>
  </si>
  <si>
    <t>38201_平成19年度</t>
  </si>
  <si>
    <t>38201_平成20年度</t>
  </si>
  <si>
    <t>38201_平成21年度</t>
  </si>
  <si>
    <t>38201_平成22年度</t>
  </si>
  <si>
    <t>38201_平成23年度</t>
  </si>
  <si>
    <t>38201_平成24年度</t>
  </si>
  <si>
    <t>38201_平成25年度</t>
  </si>
  <si>
    <t>38201_平成26年度</t>
  </si>
  <si>
    <t>38201_平成27年度</t>
  </si>
  <si>
    <t>38201_平成28年度</t>
  </si>
  <si>
    <t>38201_平成29年度</t>
  </si>
  <si>
    <t>38201_平成30年度</t>
  </si>
  <si>
    <t>38201_令和元年度</t>
  </si>
  <si>
    <t>38201_令和2年度</t>
  </si>
  <si>
    <t>38201_令和3年度</t>
  </si>
  <si>
    <t>38201_令和4年度</t>
  </si>
  <si>
    <t>38201_令和5年度</t>
  </si>
  <si>
    <t>38201_令和6年度</t>
  </si>
  <si>
    <t>12207_平成2年度</t>
  </si>
  <si>
    <t>12207</t>
  </si>
  <si>
    <t>松戸市</t>
  </si>
  <si>
    <t>12207_平成17年度</t>
  </si>
  <si>
    <t>12207_平成18年度</t>
  </si>
  <si>
    <t>12207_平成19年度</t>
  </si>
  <si>
    <t>12207_平成20年度</t>
  </si>
  <si>
    <t>12207_平成21年度</t>
  </si>
  <si>
    <t>12207_平成22年度</t>
  </si>
  <si>
    <t>12207_平成23年度</t>
  </si>
  <si>
    <t>12207_平成24年度</t>
  </si>
  <si>
    <t>12207_平成25年度</t>
  </si>
  <si>
    <t>12207_平成26年度</t>
  </si>
  <si>
    <t>12207_平成27年度</t>
  </si>
  <si>
    <t>12207_平成28年度</t>
  </si>
  <si>
    <t>12207_平成29年度</t>
  </si>
  <si>
    <t>12207_平成30年度</t>
  </si>
  <si>
    <t>12207_令和元年度</t>
  </si>
  <si>
    <t>12207_令和2年度</t>
  </si>
  <si>
    <t>12207_令和3年度</t>
  </si>
  <si>
    <t>12207_令和4年度</t>
  </si>
  <si>
    <t>12207_令和5年度</t>
  </si>
  <si>
    <t>12207_令和6年度</t>
  </si>
  <si>
    <t>12203_平成2年度</t>
  </si>
  <si>
    <t>12203</t>
  </si>
  <si>
    <t>市川市</t>
  </si>
  <si>
    <t>12203_平成17年度</t>
  </si>
  <si>
    <t>12203_平成18年度</t>
  </si>
  <si>
    <t>12203_平成19年度</t>
  </si>
  <si>
    <t>12203_平成20年度</t>
  </si>
  <si>
    <t>12203_平成21年度</t>
  </si>
  <si>
    <t>12203_平成22年度</t>
  </si>
  <si>
    <t>12203_平成23年度</t>
  </si>
  <si>
    <t>12203_平成24年度</t>
  </si>
  <si>
    <t>12203_平成25年度</t>
  </si>
  <si>
    <t>12203_平成26年度</t>
  </si>
  <si>
    <t>12203_平成27年度</t>
  </si>
  <si>
    <t>12203_平成28年度</t>
  </si>
  <si>
    <t>12203_平成29年度</t>
  </si>
  <si>
    <t>12203_平成30年度</t>
  </si>
  <si>
    <t>12203_令和元年度</t>
  </si>
  <si>
    <t>12203_令和2年度</t>
  </si>
  <si>
    <t>12203_令和3年度</t>
  </si>
  <si>
    <t>12203_令和4年度</t>
  </si>
  <si>
    <t>12203_令和5年度</t>
  </si>
  <si>
    <t>12203_令和6年度</t>
  </si>
  <si>
    <t>28204_平成2年度</t>
  </si>
  <si>
    <t>28204</t>
  </si>
  <si>
    <t>西宮市</t>
  </si>
  <si>
    <t>28204_平成17年度</t>
  </si>
  <si>
    <t>28204_平成18年度</t>
  </si>
  <si>
    <t>28204_平成19年度</t>
  </si>
  <si>
    <t>28204_平成20年度</t>
  </si>
  <si>
    <t>28204_平成21年度</t>
  </si>
  <si>
    <t>28204_平成22年度</t>
  </si>
  <si>
    <t>28204_平成23年度</t>
  </si>
  <si>
    <t>28204_平成24年度</t>
  </si>
  <si>
    <t>28204_平成25年度</t>
  </si>
  <si>
    <t>28204_平成26年度</t>
  </si>
  <si>
    <t>28204_平成27年度</t>
  </si>
  <si>
    <t>28204_平成28年度</t>
  </si>
  <si>
    <t>28204_平成29年度</t>
  </si>
  <si>
    <t>28204_平成30年度</t>
  </si>
  <si>
    <t>28204_令和元年度</t>
  </si>
  <si>
    <t>28204_令和2年度</t>
  </si>
  <si>
    <t>28204_令和3年度</t>
  </si>
  <si>
    <t>28204_令和4年度</t>
  </si>
  <si>
    <t>28204_令和5年度</t>
  </si>
  <si>
    <t>28204_令和6年度</t>
  </si>
  <si>
    <t>27227_平成2年度</t>
  </si>
  <si>
    <t>27227</t>
  </si>
  <si>
    <t>東大阪市</t>
  </si>
  <si>
    <t>27227_平成17年度</t>
  </si>
  <si>
    <t>27227_平成18年度</t>
  </si>
  <si>
    <t>27227_平成19年度</t>
  </si>
  <si>
    <t>27227_平成20年度</t>
  </si>
  <si>
    <t>27227_平成21年度</t>
  </si>
  <si>
    <t>27227_平成22年度</t>
  </si>
  <si>
    <t>27227_平成23年度</t>
  </si>
  <si>
    <t>27227_平成24年度</t>
  </si>
  <si>
    <t>27227_平成25年度</t>
  </si>
  <si>
    <t>27227_平成26年度</t>
  </si>
  <si>
    <t>27227_平成27年度</t>
  </si>
  <si>
    <t>27227_平成28年度</t>
  </si>
  <si>
    <t>27227_平成29年度</t>
  </si>
  <si>
    <t>27227_平成30年度</t>
  </si>
  <si>
    <t>27227_令和元年度</t>
  </si>
  <si>
    <t>27227_令和2年度</t>
  </si>
  <si>
    <t>27227_令和3年度</t>
  </si>
  <si>
    <t>27227_令和4年度</t>
  </si>
  <si>
    <t>27227_令和5年度</t>
  </si>
  <si>
    <t>27227_令和6年度</t>
  </si>
  <si>
    <t>33202_平成2年度</t>
  </si>
  <si>
    <t>33202</t>
  </si>
  <si>
    <t>倉敷市</t>
  </si>
  <si>
    <t>33202_平成17年度</t>
  </si>
  <si>
    <t>33202_平成18年度</t>
  </si>
  <si>
    <t>33202_平成19年度</t>
  </si>
  <si>
    <t>33202_平成20年度</t>
  </si>
  <si>
    <t>33202_平成21年度</t>
  </si>
  <si>
    <t>33202_平成22年度</t>
  </si>
  <si>
    <t>33202_平成23年度</t>
  </si>
  <si>
    <t>33202_平成24年度</t>
  </si>
  <si>
    <t>33202_平成25年度</t>
  </si>
  <si>
    <t>33202_平成26年度</t>
  </si>
  <si>
    <t>33202_平成27年度</t>
  </si>
  <si>
    <t>33202_平成28年度</t>
  </si>
  <si>
    <t>33202_平成29年度</t>
  </si>
  <si>
    <t>33202_平成30年度</t>
  </si>
  <si>
    <t>33202_令和元年度</t>
  </si>
  <si>
    <t>33202_令和2年度</t>
  </si>
  <si>
    <t>33202_令和3年度</t>
  </si>
  <si>
    <t>33202_令和4年度</t>
  </si>
  <si>
    <t>33202_令和5年度</t>
  </si>
  <si>
    <t>33202_令和6年度</t>
  </si>
  <si>
    <t>44201_平成2年度</t>
  </si>
  <si>
    <t>44201</t>
  </si>
  <si>
    <t>大分市</t>
  </si>
  <si>
    <t>44201_平成17年度</t>
  </si>
  <si>
    <t>44201_平成18年度</t>
  </si>
  <si>
    <t>44201_平成19年度</t>
  </si>
  <si>
    <t>44201_平成20年度</t>
  </si>
  <si>
    <t>44201_平成21年度</t>
  </si>
  <si>
    <t>44201_平成22年度</t>
  </si>
  <si>
    <t>44201_平成23年度</t>
  </si>
  <si>
    <t>44201_平成24年度</t>
  </si>
  <si>
    <t>44201_平成25年度</t>
  </si>
  <si>
    <t>44201_平成26年度</t>
  </si>
  <si>
    <t>44201_平成27年度</t>
  </si>
  <si>
    <t>44201_平成28年度</t>
  </si>
  <si>
    <t>44201_平成29年度</t>
  </si>
  <si>
    <t>44201_平成30年度</t>
  </si>
  <si>
    <t>44201_令和元年度</t>
  </si>
  <si>
    <t>44201_令和2年度</t>
  </si>
  <si>
    <t>44201_令和3年度</t>
  </si>
  <si>
    <t>44201_令和4年度</t>
  </si>
  <si>
    <t>44201_令和5年度</t>
  </si>
  <si>
    <t>44201_令和6年度</t>
  </si>
  <si>
    <t>13122_平成2年度</t>
  </si>
  <si>
    <t>13122</t>
  </si>
  <si>
    <t>葛飾区</t>
  </si>
  <si>
    <t>13122_平成17年度</t>
  </si>
  <si>
    <t>13122_平成18年度</t>
  </si>
  <si>
    <t>13122_平成19年度</t>
  </si>
  <si>
    <t>13122_平成20年度</t>
  </si>
  <si>
    <t>13122_平成21年度</t>
  </si>
  <si>
    <t>13122_平成22年度</t>
  </si>
  <si>
    <t>13122_平成23年度</t>
  </si>
  <si>
    <t>13122_平成24年度</t>
  </si>
  <si>
    <t>13122_平成25年度</t>
  </si>
  <si>
    <t>13122_平成26年度</t>
  </si>
  <si>
    <t>13122_平成27年度</t>
  </si>
  <si>
    <t>13122_平成28年度</t>
  </si>
  <si>
    <t>13122_平成29年度</t>
  </si>
  <si>
    <t>13122_平成30年度</t>
  </si>
  <si>
    <t>13122_令和元年度</t>
  </si>
  <si>
    <t>13122_令和2年度</t>
  </si>
  <si>
    <t>13122_令和3年度</t>
  </si>
  <si>
    <t>13122_令和4年度</t>
  </si>
  <si>
    <t>13122_令和5年度</t>
  </si>
  <si>
    <t>13122_令和6年度</t>
  </si>
  <si>
    <t>34207_平成2年度</t>
  </si>
  <si>
    <t>34207</t>
  </si>
  <si>
    <t>福山市</t>
  </si>
  <si>
    <t>34207_平成17年度</t>
  </si>
  <si>
    <t>34207_平成18年度</t>
  </si>
  <si>
    <t>34207_平成19年度</t>
  </si>
  <si>
    <t>34207_平成20年度</t>
  </si>
  <si>
    <t>34207_平成21年度</t>
  </si>
  <si>
    <t>34207_平成22年度</t>
  </si>
  <si>
    <t>34207_平成23年度</t>
  </si>
  <si>
    <t>34207_平成24年度</t>
  </si>
  <si>
    <t>34207_平成25年度</t>
  </si>
  <si>
    <t>34207_平成26年度</t>
  </si>
  <si>
    <t>34207_平成27年度</t>
  </si>
  <si>
    <t>34207_平成28年度</t>
  </si>
  <si>
    <t>34207_平成29年度</t>
  </si>
  <si>
    <t>34207_平成30年度</t>
  </si>
  <si>
    <t>34207_令和元年度</t>
  </si>
  <si>
    <t>34207_令和2年度</t>
  </si>
  <si>
    <t>34207_令和3年度</t>
  </si>
  <si>
    <t>34207_令和4年度</t>
  </si>
  <si>
    <t>34207_令和5年度</t>
  </si>
  <si>
    <t>34207_令和6年度</t>
  </si>
  <si>
    <t>28202_平成2年度</t>
  </si>
  <si>
    <t>28202</t>
  </si>
  <si>
    <t>尼崎市</t>
  </si>
  <si>
    <t>28202_平成17年度</t>
  </si>
  <si>
    <t>28202_平成18年度</t>
  </si>
  <si>
    <t>28202_平成19年度</t>
  </si>
  <si>
    <t>28202_平成20年度</t>
  </si>
  <si>
    <t>28202_平成21年度</t>
  </si>
  <si>
    <t>28202_平成22年度</t>
  </si>
  <si>
    <t>28202_平成23年度</t>
  </si>
  <si>
    <t>28202_平成24年度</t>
  </si>
  <si>
    <t>28202_平成25年度</t>
  </si>
  <si>
    <t>28202_平成26年度</t>
  </si>
  <si>
    <t>28202_平成27年度</t>
  </si>
  <si>
    <t>28202_平成28年度</t>
  </si>
  <si>
    <t>28202_平成29年度</t>
  </si>
  <si>
    <t>28202_平成30年度</t>
  </si>
  <si>
    <t>28202_令和元年度</t>
  </si>
  <si>
    <t>28202_令和2年度</t>
  </si>
  <si>
    <t>28202_令和3年度</t>
  </si>
  <si>
    <t>28202_令和4年度</t>
  </si>
  <si>
    <t>28202_令和5年度</t>
  </si>
  <si>
    <t>28202_令和6年度</t>
  </si>
  <si>
    <t>14205_平成2年度</t>
  </si>
  <si>
    <t>14205</t>
  </si>
  <si>
    <t>藤沢市</t>
  </si>
  <si>
    <t>14205_平成17年度</t>
  </si>
  <si>
    <t>14205_平成18年度</t>
  </si>
  <si>
    <t>14205_平成19年度</t>
  </si>
  <si>
    <t>14205_平成20年度</t>
  </si>
  <si>
    <t>14205_平成21年度</t>
  </si>
  <si>
    <t>14205_平成22年度</t>
  </si>
  <si>
    <t>14205_平成23年度</t>
  </si>
  <si>
    <t>14205_平成24年度</t>
  </si>
  <si>
    <t>14205_平成25年度</t>
  </si>
  <si>
    <t>14205_平成26年度</t>
  </si>
  <si>
    <t>14205_平成27年度</t>
  </si>
  <si>
    <t>14205_平成28年度</t>
  </si>
  <si>
    <t>14205_平成29年度</t>
  </si>
  <si>
    <t>14205_平成30年度</t>
  </si>
  <si>
    <t>14205_令和元年度</t>
  </si>
  <si>
    <t>14205_令和2年度</t>
  </si>
  <si>
    <t>14205_令和3年度</t>
  </si>
  <si>
    <t>14205_令和4年度</t>
  </si>
  <si>
    <t>14205_令和5年度</t>
  </si>
  <si>
    <t>14205_令和6年度</t>
  </si>
  <si>
    <t>17201_平成2年度</t>
  </si>
  <si>
    <t>17201</t>
  </si>
  <si>
    <t>金沢市</t>
  </si>
  <si>
    <t>17201_平成17年度</t>
  </si>
  <si>
    <t>17201_平成18年度</t>
  </si>
  <si>
    <t>17201_平成19年度</t>
  </si>
  <si>
    <t>17201_平成20年度</t>
  </si>
  <si>
    <t>17201_平成21年度</t>
  </si>
  <si>
    <t>17201_平成22年度</t>
  </si>
  <si>
    <t>17201_平成23年度</t>
  </si>
  <si>
    <t>17201_平成24年度</t>
  </si>
  <si>
    <t>17201_平成25年度</t>
  </si>
  <si>
    <t>17201_平成26年度</t>
  </si>
  <si>
    <t>17201_平成27年度</t>
  </si>
  <si>
    <t>17201_平成28年度</t>
  </si>
  <si>
    <t>17201_平成29年度</t>
  </si>
  <si>
    <t>17201_平成30年度</t>
  </si>
  <si>
    <t>17201_令和元年度</t>
  </si>
  <si>
    <t>17201_令和2年度</t>
  </si>
  <si>
    <t>17201_令和3年度</t>
  </si>
  <si>
    <t>17201_令和4年度</t>
  </si>
  <si>
    <t>17201_令和5年度</t>
  </si>
  <si>
    <t>17201_令和6年度</t>
  </si>
  <si>
    <t>12217_平成2年度</t>
  </si>
  <si>
    <t>12217</t>
  </si>
  <si>
    <t>柏市</t>
  </si>
  <si>
    <t>12217_平成17年度</t>
  </si>
  <si>
    <t>12217_平成18年度</t>
  </si>
  <si>
    <t>12217_平成19年度</t>
  </si>
  <si>
    <t>12217_平成20年度</t>
  </si>
  <si>
    <t>12217_平成21年度</t>
  </si>
  <si>
    <t>12217_平成22年度</t>
  </si>
  <si>
    <t>12217_平成23年度</t>
  </si>
  <si>
    <t>12217_平成24年度</t>
  </si>
  <si>
    <t>12217_平成25年度</t>
  </si>
  <si>
    <t>12217_平成26年度</t>
  </si>
  <si>
    <t>12217_平成27年度</t>
  </si>
  <si>
    <t>12217_平成28年度</t>
  </si>
  <si>
    <t>12217_平成29年度</t>
  </si>
  <si>
    <t>12217_平成30年度</t>
  </si>
  <si>
    <t>12217_令和元年度</t>
  </si>
  <si>
    <t>12217_令和2年度</t>
  </si>
  <si>
    <t>12217_令和3年度</t>
  </si>
  <si>
    <t>12217_令和4年度</t>
  </si>
  <si>
    <t>12217_令和5年度</t>
  </si>
  <si>
    <t>12217_令和6年度</t>
  </si>
  <si>
    <t>13209_平成2年度</t>
  </si>
  <si>
    <t>13209</t>
  </si>
  <si>
    <t>町田市</t>
  </si>
  <si>
    <t>13209_平成17年度</t>
  </si>
  <si>
    <t>13209_平成18年度</t>
  </si>
  <si>
    <t>13209_平成19年度</t>
  </si>
  <si>
    <t>13209_平成20年度</t>
  </si>
  <si>
    <t>13209_平成21年度</t>
  </si>
  <si>
    <t>13209_平成22年度</t>
  </si>
  <si>
    <t>13209_平成23年度</t>
  </si>
  <si>
    <t>13209_平成24年度</t>
  </si>
  <si>
    <t>13209_平成25年度</t>
  </si>
  <si>
    <t>13209_平成26年度</t>
  </si>
  <si>
    <t>13209_平成27年度</t>
  </si>
  <si>
    <t>13209_平成28年度</t>
  </si>
  <si>
    <t>13209_平成29年度</t>
  </si>
  <si>
    <t>13209_平成30年度</t>
  </si>
  <si>
    <t>13209_令和元年度</t>
  </si>
  <si>
    <t>13209_令和2年度</t>
  </si>
  <si>
    <t>13209_令和3年度</t>
  </si>
  <si>
    <t>13209_令和4年度</t>
  </si>
  <si>
    <t>13209_令和5年度</t>
  </si>
  <si>
    <t>13209_令和6年度</t>
  </si>
  <si>
    <t>37201_平成2年度</t>
  </si>
  <si>
    <t>37201</t>
  </si>
  <si>
    <t>高松市</t>
  </si>
  <si>
    <t>37201_平成17年度</t>
  </si>
  <si>
    <t>37201_平成18年度</t>
  </si>
  <si>
    <t>37201_平成19年度</t>
  </si>
  <si>
    <t>37201_平成20年度</t>
  </si>
  <si>
    <t>37201_平成21年度</t>
  </si>
  <si>
    <t>37201_平成22年度</t>
  </si>
  <si>
    <t>37201_平成23年度</t>
  </si>
  <si>
    <t>37201_平成24年度</t>
  </si>
  <si>
    <t>37201_平成25年度</t>
  </si>
  <si>
    <t>37201_平成26年度</t>
  </si>
  <si>
    <t>37201_平成27年度</t>
  </si>
  <si>
    <t>37201_平成28年度</t>
  </si>
  <si>
    <t>37201_平成29年度</t>
  </si>
  <si>
    <t>37201_平成30年度</t>
  </si>
  <si>
    <t>37201_令和元年度</t>
  </si>
  <si>
    <t>37201_令和2年度</t>
  </si>
  <si>
    <t>37201_令和3年度</t>
  </si>
  <si>
    <t>37201_令和4年度</t>
  </si>
  <si>
    <t>37201_令和5年度</t>
  </si>
  <si>
    <t>37201_令和6年度</t>
  </si>
  <si>
    <t>23211_平成2年度</t>
  </si>
  <si>
    <t>23211</t>
  </si>
  <si>
    <t>豊田市</t>
  </si>
  <si>
    <t>23211_平成17年度</t>
  </si>
  <si>
    <t>23211_平成18年度</t>
  </si>
  <si>
    <t>23211_平成19年度</t>
  </si>
  <si>
    <t>23211_平成20年度</t>
  </si>
  <si>
    <t>23211_平成21年度</t>
  </si>
  <si>
    <t>23211_平成22年度</t>
  </si>
  <si>
    <t>23211_平成23年度</t>
  </si>
  <si>
    <t>23211_平成24年度</t>
  </si>
  <si>
    <t>23211_平成25年度</t>
  </si>
  <si>
    <t>23211_平成26年度</t>
  </si>
  <si>
    <t>23211_平成27年度</t>
  </si>
  <si>
    <t>23211_平成28年度</t>
  </si>
  <si>
    <t>23211_平成29年度</t>
  </si>
  <si>
    <t>23211_平成30年度</t>
  </si>
  <si>
    <t>23211_令和元年度</t>
  </si>
  <si>
    <t>23211_令和2年度</t>
  </si>
  <si>
    <t>23211_令和3年度</t>
  </si>
  <si>
    <t>23211_令和4年度</t>
  </si>
  <si>
    <t>23211_令和5年度</t>
  </si>
  <si>
    <t>23211_令和6年度</t>
  </si>
  <si>
    <t>13109_平成2年度</t>
  </si>
  <si>
    <t>13109</t>
  </si>
  <si>
    <t>品川区</t>
  </si>
  <si>
    <t>13109_平成17年度</t>
  </si>
  <si>
    <t>13109_平成18年度</t>
  </si>
  <si>
    <t>13109_平成19年度</t>
  </si>
  <si>
    <t>13109_平成20年度</t>
  </si>
  <si>
    <t>13109_平成21年度</t>
  </si>
  <si>
    <t>13109_平成22年度</t>
  </si>
  <si>
    <t>13109_平成23年度</t>
  </si>
  <si>
    <t>13109_平成24年度</t>
  </si>
  <si>
    <t>13109_平成25年度</t>
  </si>
  <si>
    <t>13109_平成26年度</t>
  </si>
  <si>
    <t>13109_平成27年度</t>
  </si>
  <si>
    <t>13109_平成28年度</t>
  </si>
  <si>
    <t>13109_平成29年度</t>
  </si>
  <si>
    <t>13109_平成30年度</t>
  </si>
  <si>
    <t>13109_令和元年度</t>
  </si>
  <si>
    <t>13109_令和2年度</t>
  </si>
  <si>
    <t>13109_令和3年度</t>
  </si>
  <si>
    <t>13109_令和4年度</t>
  </si>
  <si>
    <t>13109_令和5年度</t>
  </si>
  <si>
    <t>13109_令和6年度</t>
  </si>
  <si>
    <t>27203_平成2年度</t>
  </si>
  <si>
    <t>27203</t>
  </si>
  <si>
    <t>豊中市</t>
  </si>
  <si>
    <t>27203_平成17年度</t>
  </si>
  <si>
    <t>27203_平成18年度</t>
  </si>
  <si>
    <t>27203_平成19年度</t>
  </si>
  <si>
    <t>27203_平成20年度</t>
  </si>
  <si>
    <t>27203_平成21年度</t>
  </si>
  <si>
    <t>27203_平成22年度</t>
  </si>
  <si>
    <t>27203_平成23年度</t>
  </si>
  <si>
    <t>27203_平成24年度</t>
  </si>
  <si>
    <t>27203_平成25年度</t>
  </si>
  <si>
    <t>27203_平成26年度</t>
  </si>
  <si>
    <t>27203_平成27年度</t>
  </si>
  <si>
    <t>27203_平成28年度</t>
  </si>
  <si>
    <t>27203_平成29年度</t>
  </si>
  <si>
    <t>27203_平成30年度</t>
  </si>
  <si>
    <t>27203_令和元年度</t>
  </si>
  <si>
    <t>27203_令和2年度</t>
  </si>
  <si>
    <t>27203_令和3年度</t>
  </si>
  <si>
    <t>27203_令和4年度</t>
  </si>
  <si>
    <t>27203_令和5年度</t>
  </si>
  <si>
    <t>27203_令和6年度</t>
  </si>
  <si>
    <t>16201_平成2年度</t>
  </si>
  <si>
    <t>16201</t>
  </si>
  <si>
    <t>富山市</t>
  </si>
  <si>
    <t>16201_平成17年度</t>
  </si>
  <si>
    <t>16201_平成18年度</t>
  </si>
  <si>
    <t>16201_平成19年度</t>
  </si>
  <si>
    <t>16201_平成20年度</t>
  </si>
  <si>
    <t>16201_平成21年度</t>
  </si>
  <si>
    <t>16201_平成22年度</t>
  </si>
  <si>
    <t>16201_平成23年度</t>
  </si>
  <si>
    <t>16201_平成24年度</t>
  </si>
  <si>
    <t>16201_平成25年度</t>
  </si>
  <si>
    <t>16201_平成26年度</t>
  </si>
  <si>
    <t>16201_平成27年度</t>
  </si>
  <si>
    <t>16201_平成28年度</t>
  </si>
  <si>
    <t>16201_平成29年度</t>
  </si>
  <si>
    <t>16201_平成30年度</t>
  </si>
  <si>
    <t>16201_令和元年度</t>
  </si>
  <si>
    <t>16201_令和2年度</t>
  </si>
  <si>
    <t>16201_令和3年度</t>
  </si>
  <si>
    <t>16201_令和4年度</t>
  </si>
  <si>
    <t>16201_令和5年度</t>
  </si>
  <si>
    <t>16201_令和6年度</t>
  </si>
  <si>
    <t>21201_平成2年度</t>
  </si>
  <si>
    <t>21201</t>
  </si>
  <si>
    <t>岐阜市</t>
  </si>
  <si>
    <t>21201_平成17年度</t>
  </si>
  <si>
    <t>21201_平成18年度</t>
  </si>
  <si>
    <t>21201_平成19年度</t>
  </si>
  <si>
    <t>21201_平成20年度</t>
  </si>
  <si>
    <t>21201_平成21年度</t>
  </si>
  <si>
    <t>21201_平成22年度</t>
  </si>
  <si>
    <t>21201_平成23年度</t>
  </si>
  <si>
    <t>21201_平成24年度</t>
  </si>
  <si>
    <t>21201_平成25年度</t>
  </si>
  <si>
    <t>21201_平成26年度</t>
  </si>
  <si>
    <t>21201_平成27年度</t>
  </si>
  <si>
    <t>21201_平成28年度</t>
  </si>
  <si>
    <t>21201_平成29年度</t>
  </si>
  <si>
    <t>21201_平成30年度</t>
  </si>
  <si>
    <t>21201_令和元年度</t>
  </si>
  <si>
    <t>21201_令和2年度</t>
  </si>
  <si>
    <t>21201_令和3年度</t>
  </si>
  <si>
    <t>21201_令和4年度</t>
  </si>
  <si>
    <t>21201_令和5年度</t>
  </si>
  <si>
    <t>21201_令和6年度</t>
  </si>
  <si>
    <t>45201_平成2年度</t>
  </si>
  <si>
    <t>45201</t>
  </si>
  <si>
    <t>宮崎市</t>
  </si>
  <si>
    <t>45201_平成17年度</t>
  </si>
  <si>
    <t>45201_平成18年度</t>
  </si>
  <si>
    <t>45201_平成19年度</t>
  </si>
  <si>
    <t>45201_平成20年度</t>
  </si>
  <si>
    <t>45201_平成21年度</t>
  </si>
  <si>
    <t>45201_平成22年度</t>
  </si>
  <si>
    <t>45201_平成23年度</t>
  </si>
  <si>
    <t>45201_平成24年度</t>
  </si>
  <si>
    <t>45201_平成25年度</t>
  </si>
  <si>
    <t>45201_平成26年度</t>
  </si>
  <si>
    <t>45201_平成27年度</t>
  </si>
  <si>
    <t>45201_平成28年度</t>
  </si>
  <si>
    <t>45201_平成29年度</t>
  </si>
  <si>
    <t>45201_平成30年度</t>
  </si>
  <si>
    <t>45201_令和元年度</t>
  </si>
  <si>
    <t>45201_令和2年度</t>
  </si>
  <si>
    <t>45201_令和3年度</t>
  </si>
  <si>
    <t>45201_令和4年度</t>
  </si>
  <si>
    <t>45201_令和5年度</t>
  </si>
  <si>
    <t>45201_令和6年度</t>
  </si>
  <si>
    <t>42201_平成2年度</t>
  </si>
  <si>
    <t>42201</t>
  </si>
  <si>
    <t>長崎市</t>
  </si>
  <si>
    <t>42201_平成17年度</t>
  </si>
  <si>
    <t>42201_平成18年度</t>
  </si>
  <si>
    <t>42201_平成19年度</t>
  </si>
  <si>
    <t>42201_平成20年度</t>
  </si>
  <si>
    <t>42201_平成21年度</t>
  </si>
  <si>
    <t>42201_平成22年度</t>
  </si>
  <si>
    <t>42201_平成23年度</t>
  </si>
  <si>
    <t>42201_平成24年度</t>
  </si>
  <si>
    <t>42201_平成25年度</t>
  </si>
  <si>
    <t>42201_平成26年度</t>
  </si>
  <si>
    <t>42201_平成27年度</t>
  </si>
  <si>
    <t>42201_平成28年度</t>
  </si>
  <si>
    <t>42201_平成29年度</t>
  </si>
  <si>
    <t>42201_平成30年度</t>
  </si>
  <si>
    <t>42201_令和元年度</t>
  </si>
  <si>
    <t>42201_令和2年度</t>
  </si>
  <si>
    <t>42201_令和3年度</t>
  </si>
  <si>
    <t>42201_令和4年度</t>
  </si>
  <si>
    <t>42201_令和5年度</t>
  </si>
  <si>
    <t>42201_令和6年度</t>
  </si>
  <si>
    <t>27210_平成2年度</t>
  </si>
  <si>
    <t>27210</t>
  </si>
  <si>
    <t>枚方市</t>
  </si>
  <si>
    <t>27210_平成17年度</t>
  </si>
  <si>
    <t>27210_平成18年度</t>
  </si>
  <si>
    <t>27210_平成19年度</t>
  </si>
  <si>
    <t>27210_平成20年度</t>
  </si>
  <si>
    <t>27210_平成21年度</t>
  </si>
  <si>
    <t>27210_平成22年度</t>
  </si>
  <si>
    <t>27210_平成23年度</t>
  </si>
  <si>
    <t>27210_平成24年度</t>
  </si>
  <si>
    <t>27210_平成25年度</t>
  </si>
  <si>
    <t>27210_平成26年度</t>
  </si>
  <si>
    <t>27210_平成27年度</t>
  </si>
  <si>
    <t>27210_平成28年度</t>
  </si>
  <si>
    <t>27210_平成29年度</t>
  </si>
  <si>
    <t>27210_平成30年度</t>
  </si>
  <si>
    <t>27210_令和元年度</t>
  </si>
  <si>
    <t>27210_令和2年度</t>
  </si>
  <si>
    <t>27210_令和3年度</t>
  </si>
  <si>
    <t>27210_令和4年度</t>
  </si>
  <si>
    <t>27210_令和5年度</t>
  </si>
  <si>
    <t>27210_令和6年度</t>
  </si>
  <si>
    <t>23202_平成2年度</t>
  </si>
  <si>
    <t>23202</t>
  </si>
  <si>
    <t>岡崎市</t>
  </si>
  <si>
    <t>23202_平成17年度</t>
  </si>
  <si>
    <t>23202_平成18年度</t>
  </si>
  <si>
    <t>23202_平成19年度</t>
  </si>
  <si>
    <t>23202_平成20年度</t>
  </si>
  <si>
    <t>23202_平成21年度</t>
  </si>
  <si>
    <t>23202_平成22年度</t>
  </si>
  <si>
    <t>23202_平成23年度</t>
  </si>
  <si>
    <t>23202_平成24年度</t>
  </si>
  <si>
    <t>23202_平成25年度</t>
  </si>
  <si>
    <t>23202_平成26年度</t>
  </si>
  <si>
    <t>23202_平成27年度</t>
  </si>
  <si>
    <t>23202_平成28年度</t>
  </si>
  <si>
    <t>23202_平成29年度</t>
  </si>
  <si>
    <t>23202_平成30年度</t>
  </si>
  <si>
    <t>23202_令和元年度</t>
  </si>
  <si>
    <t>23202_令和2年度</t>
  </si>
  <si>
    <t>23202_令和3年度</t>
  </si>
  <si>
    <t>23202_令和4年度</t>
  </si>
  <si>
    <t>23202_令和5年度</t>
  </si>
  <si>
    <t>23202_令和6年度</t>
  </si>
  <si>
    <t>38_平成2年度</t>
  </si>
  <si>
    <t>38</t>
  </si>
  <si>
    <t>愛媛県</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</si>
  <si>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</si>
  <si>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</si>
  <si>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</si>
  <si>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</si>
  <si>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</si>
  <si>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</si>
  <si>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</si>
  <si>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</si>
  <si>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</si>
  <si>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</si>
  <si>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</si>
  <si>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</si>
  <si>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</si>
  <si>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</si>
  <si>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</si>
  <si>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</si>
  <si>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</si>
  <si>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</si>
  <si>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38_令和5年度</t>
  </si>
  <si>
    <t>38_令和6年度</t>
  </si>
  <si>
    <t>38201_令和7年度</t>
  </si>
  <si>
    <t>38201_令和8年度</t>
  </si>
  <si>
    <t>38201_令和9年度</t>
  </si>
  <si>
    <t>38201_令和10年度</t>
  </si>
  <si>
    <t>38201_令和11年度</t>
  </si>
  <si>
    <t>38201_令和12年度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</si>
</sst>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46.412591944080013</c:v>
                </c:pt>
                <c:pt idx="1">
                  <c:v>39.979927770082803</c:v>
                </c:pt>
                <c:pt idx="2">
                  <c:v>43.345726752575999</c:v>
                </c:pt>
                <c:pt idx="3">
                  <c:v>43.0576890432718</c:v>
                </c:pt>
                <c:pt idx="4">
                  <c:v>41.752560531176599</c:v>
                </c:pt>
                <c:pt idx="5">
                  <c:v>44.375547635801993</c:v>
                </c:pt>
                <c:pt idx="6">
                  <c:v>32.162709205260008</c:v>
                </c:pt>
                <c:pt idx="7">
                  <c:v>42.145974257543998</c:v>
                </c:pt>
                <c:pt idx="8">
                  <c:v>42.1143118501424</c:v>
                </c:pt>
                <c:pt idx="9">
                  <c:v>37.306139329863804</c:v>
                </c:pt>
                <c:pt idx="10">
                  <c:v>41.096625168541394</c:v>
                </c:pt>
                <c:pt idx="11">
                  <c:v>38.567980384050003</c:v>
                </c:pt>
                <c:pt idx="12">
                  <c:v>40.010125185117737</c:v>
                </c:pt>
                <c:pt idx="13">
                  <c:v>42.077674959680003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963.85866027851853</c:v>
                </c:pt>
                <c:pt idx="1">
                  <c:v>954.3517086344209</c:v>
                </c:pt>
                <c:pt idx="2">
                  <c:v>918.08629150121635</c:v>
                </c:pt>
                <c:pt idx="3">
                  <c:v>919.02351860730778</c:v>
                </c:pt>
                <c:pt idx="4">
                  <c:v>909.06332251397271</c:v>
                </c:pt>
                <c:pt idx="5">
                  <c:v>884.1665813790371</c:v>
                </c:pt>
                <c:pt idx="6">
                  <c:v>879.21465815973136</c:v>
                </c:pt>
                <c:pt idx="7">
                  <c:v>866.6210058355872</c:v>
                </c:pt>
                <c:pt idx="8">
                  <c:v>853.57912659992485</c:v>
                </c:pt>
                <c:pt idx="9">
                  <c:v>844.96366713443911</c:v>
                </c:pt>
                <c:pt idx="10">
                  <c:v>839.12798898447193</c:v>
                </c:pt>
                <c:pt idx="11">
                  <c:v>772.43442478840279</c:v>
                </c:pt>
                <c:pt idx="12">
                  <c:v>776.34697346552764</c:v>
                </c:pt>
                <c:pt idx="13">
                  <c:v>795.16378880345985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701.56017966405295</c:v>
                </c:pt>
                <c:pt idx="1">
                  <c:v>642.45349096226835</c:v>
                </c:pt>
                <c:pt idx="2">
                  <c:v>924.88803582930723</c:v>
                </c:pt>
                <c:pt idx="3">
                  <c:v>1065.783353619807</c:v>
                </c:pt>
                <c:pt idx="4">
                  <c:v>1123.8089804224039</c:v>
                </c:pt>
                <c:pt idx="5">
                  <c:v>1039.4582607929881</c:v>
                </c:pt>
                <c:pt idx="6">
                  <c:v>913.14060423645128</c:v>
                </c:pt>
                <c:pt idx="7">
                  <c:v>770.95158657149352</c:v>
                </c:pt>
                <c:pt idx="8">
                  <c:v>826.60074729647965</c:v>
                </c:pt>
                <c:pt idx="9">
                  <c:v>715.20609050430585</c:v>
                </c:pt>
                <c:pt idx="10">
                  <c:v>588.90108261665387</c:v>
                </c:pt>
                <c:pt idx="11">
                  <c:v>812.70443667502548</c:v>
                </c:pt>
                <c:pt idx="12">
                  <c:v>777.49920579401783</c:v>
                </c:pt>
                <c:pt idx="13">
                  <c:v>650.43242567438381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888.76055451396871</c:v>
                </c:pt>
                <c:pt idx="1">
                  <c:v>793.49477492502456</c:v>
                </c:pt>
                <c:pt idx="2">
                  <c:v>1101.174748709765</c:v>
                </c:pt>
                <c:pt idx="3">
                  <c:v>1234.7499855780441</c:v>
                </c:pt>
                <c:pt idx="4">
                  <c:v>1253.83022103852</c:v>
                </c:pt>
                <c:pt idx="5">
                  <c:v>1171.0297574566071</c:v>
                </c:pt>
                <c:pt idx="6">
                  <c:v>1100.2845038042201</c:v>
                </c:pt>
                <c:pt idx="7">
                  <c:v>837.54043195744725</c:v>
                </c:pt>
                <c:pt idx="8">
                  <c:v>812.94403197373742</c:v>
                </c:pt>
                <c:pt idx="9">
                  <c:v>811.9509648098508</c:v>
                </c:pt>
                <c:pt idx="10">
                  <c:v>651.74472568027454</c:v>
                </c:pt>
                <c:pt idx="11">
                  <c:v>829.3422869822956</c:v>
                </c:pt>
                <c:pt idx="12">
                  <c:v>797.78539182429074</c:v>
                </c:pt>
                <c:pt idx="13">
                  <c:v>657.91883136594572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1037.0779321892078</c:v>
                </c:pt>
                <c:pt idx="1">
                  <c:v>1093.9032418654122</c:v>
                </c:pt>
                <c:pt idx="2">
                  <c:v>969.87825498529844</c:v>
                </c:pt>
                <c:pt idx="3">
                  <c:v>1426.6476557918756</c:v>
                </c:pt>
                <c:pt idx="4">
                  <c:v>1355.6782755781428</c:v>
                </c:pt>
                <c:pt idx="5">
                  <c:v>1106.7421478447504</c:v>
                </c:pt>
                <c:pt idx="6">
                  <c:v>950.35347310382554</c:v>
                </c:pt>
                <c:pt idx="7">
                  <c:v>1027.4803326106485</c:v>
                </c:pt>
                <c:pt idx="8">
                  <c:v>962.97559386735372</c:v>
                </c:pt>
                <c:pt idx="9">
                  <c:v>996.25663002179328</c:v>
                </c:pt>
                <c:pt idx="10">
                  <c:v>984.41767818207416</c:v>
                </c:pt>
                <c:pt idx="11">
                  <c:v>1057.1523261182829</c:v>
                </c:pt>
                <c:pt idx="12">
                  <c:v>971.64131828915959</c:v>
                </c:pt>
                <c:pt idx="13">
                  <c:v>801.40312116220684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239593</c:v>
                </c:pt>
                <c:pt idx="1">
                  <c:v>241214</c:v>
                </c:pt>
                <c:pt idx="2">
                  <c:v>244103</c:v>
                </c:pt>
                <c:pt idx="3">
                  <c:v>247192</c:v>
                </c:pt>
                <c:pt idx="4">
                  <c:v>251161</c:v>
                </c:pt>
                <c:pt idx="5">
                  <c:v>254300</c:v>
                </c:pt>
                <c:pt idx="6">
                  <c:v>257024</c:v>
                </c:pt>
                <c:pt idx="7">
                  <c:v>260213</c:v>
                </c:pt>
                <c:pt idx="8">
                  <c:v>262964</c:v>
                </c:pt>
                <c:pt idx="9">
                  <c:v>264754</c:v>
                </c:pt>
                <c:pt idx="10">
                  <c:v>266936</c:v>
                </c:pt>
                <c:pt idx="11">
                  <c:v>268807</c:v>
                </c:pt>
                <c:pt idx="12">
                  <c:v>269864</c:v>
                </c:pt>
                <c:pt idx="13">
                  <c:v>271507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66302</c:v>
                </c:pt>
                <c:pt idx="1">
                  <c:v>65152</c:v>
                </c:pt>
                <c:pt idx="2">
                  <c:v>63936</c:v>
                </c:pt>
                <c:pt idx="3">
                  <c:v>62844</c:v>
                </c:pt>
                <c:pt idx="4">
                  <c:v>62116</c:v>
                </c:pt>
                <c:pt idx="5">
                  <c:v>61481</c:v>
                </c:pt>
                <c:pt idx="6">
                  <c:v>60783</c:v>
                </c:pt>
                <c:pt idx="7">
                  <c:v>61044</c:v>
                </c:pt>
                <c:pt idx="8">
                  <c:v>60619</c:v>
                </c:pt>
                <c:pt idx="9">
                  <c:v>60883</c:v>
                </c:pt>
                <c:pt idx="10">
                  <c:v>60264</c:v>
                </c:pt>
                <c:pt idx="11">
                  <c:v>60479</c:v>
                </c:pt>
                <c:pt idx="12">
                  <c:v>60654</c:v>
                </c:pt>
                <c:pt idx="13">
                  <c:v>61096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232013</c:v>
                </c:pt>
                <c:pt idx="1">
                  <c:v>234375</c:v>
                </c:pt>
                <c:pt idx="2">
                  <c:v>235704</c:v>
                </c:pt>
                <c:pt idx="3">
                  <c:v>238878</c:v>
                </c:pt>
                <c:pt idx="4">
                  <c:v>240794</c:v>
                </c:pt>
                <c:pt idx="5">
                  <c:v>242561</c:v>
                </c:pt>
                <c:pt idx="6">
                  <c:v>244651</c:v>
                </c:pt>
                <c:pt idx="7">
                  <c:v>246027</c:v>
                </c:pt>
                <c:pt idx="8">
                  <c:v>247606</c:v>
                </c:pt>
                <c:pt idx="9">
                  <c:v>248983</c:v>
                </c:pt>
                <c:pt idx="10">
                  <c:v>250368</c:v>
                </c:pt>
                <c:pt idx="11">
                  <c:v>252103</c:v>
                </c:pt>
                <c:pt idx="12">
                  <c:v>253278</c:v>
                </c:pt>
                <c:pt idx="13">
                  <c:v>254249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645</c:v>
                </c:pt>
                <c:pt idx="1">
                  <c:v>645</c:v>
                </c:pt>
                <c:pt idx="2">
                  <c:v>645</c:v>
                </c:pt>
                <c:pt idx="3">
                  <c:v>645</c:v>
                </c:pt>
                <c:pt idx="4">
                  <c:v>645</c:v>
                </c:pt>
                <c:pt idx="5">
                  <c:v>530</c:v>
                </c:pt>
                <c:pt idx="6">
                  <c:v>530</c:v>
                </c:pt>
                <c:pt idx="7">
                  <c:v>530</c:v>
                </c:pt>
                <c:pt idx="8">
                  <c:v>530</c:v>
                </c:pt>
                <c:pt idx="9">
                  <c:v>530</c:v>
                </c:pt>
                <c:pt idx="10">
                  <c:v>530</c:v>
                </c:pt>
                <c:pt idx="11">
                  <c:v>610</c:v>
                </c:pt>
                <c:pt idx="12">
                  <c:v>610</c:v>
                </c:pt>
                <c:pt idx="13">
                  <c:v>610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16342</c:v>
                </c:pt>
                <c:pt idx="1">
                  <c:v>16342</c:v>
                </c:pt>
                <c:pt idx="2">
                  <c:v>16342</c:v>
                </c:pt>
                <c:pt idx="3">
                  <c:v>16342</c:v>
                </c:pt>
                <c:pt idx="4">
                  <c:v>16342</c:v>
                </c:pt>
                <c:pt idx="5">
                  <c:v>13566</c:v>
                </c:pt>
                <c:pt idx="6">
                  <c:v>13566</c:v>
                </c:pt>
                <c:pt idx="7">
                  <c:v>13566</c:v>
                </c:pt>
                <c:pt idx="8">
                  <c:v>13566</c:v>
                </c:pt>
                <c:pt idx="9">
                  <c:v>13566</c:v>
                </c:pt>
                <c:pt idx="10">
                  <c:v>13566</c:v>
                </c:pt>
                <c:pt idx="11">
                  <c:v>13933</c:v>
                </c:pt>
                <c:pt idx="12">
                  <c:v>13933</c:v>
                </c:pt>
                <c:pt idx="13">
                  <c:v>13933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3622.7509</c:v>
                </c:pt>
                <c:pt idx="1">
                  <c:v>4237.5149000000001</c:v>
                </c:pt>
                <c:pt idx="2">
                  <c:v>3488.5623999999998</c:v>
                </c:pt>
                <c:pt idx="3">
                  <c:v>4131.6337999999996</c:v>
                </c:pt>
                <c:pt idx="4">
                  <c:v>4351.3696</c:v>
                </c:pt>
                <c:pt idx="5">
                  <c:v>4037.3108000000002</c:v>
                </c:pt>
                <c:pt idx="6">
                  <c:v>3296.6295</c:v>
                </c:pt>
                <c:pt idx="7">
                  <c:v>3714.3629999999998</c:v>
                </c:pt>
                <c:pt idx="8">
                  <c:v>3911.0034999999998</c:v>
                </c:pt>
                <c:pt idx="9">
                  <c:v>4213.1819999999998</c:v>
                </c:pt>
                <c:pt idx="10">
                  <c:v>4403.8026</c:v>
                </c:pt>
                <c:pt idx="11">
                  <c:v>4080.0562</c:v>
                </c:pt>
                <c:pt idx="12">
                  <c:v>4691.0361000000003</c:v>
                </c:pt>
                <c:pt idx="13">
                  <c:v>5271.8572999999997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7.2</c:v>
                </c:pt>
                <c:pt idx="1">
                  <c:v>7.8</c:v>
                </c:pt>
                <c:pt idx="2">
                  <c:v>5</c:v>
                </c:pt>
                <c:pt idx="3">
                  <c:v>8</c:v>
                </c:pt>
                <c:pt idx="4">
                  <c:v>8.1999999999999993</c:v>
                </c:pt>
                <c:pt idx="5">
                  <c:v>8.5380000000000003</c:v>
                </c:pt>
                <c:pt idx="6">
                  <c:v>7.7859999999999996</c:v>
                </c:pt>
                <c:pt idx="7">
                  <c:v>6.8890000000000002</c:v>
                </c:pt>
                <c:pt idx="8">
                  <c:v>7.3029999999999999</c:v>
                </c:pt>
                <c:pt idx="9">
                  <c:v>6.96</c:v>
                </c:pt>
                <c:pt idx="10">
                  <c:v>3.2210000000000001</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0.191</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64.759</c:v>
                </c:pt>
                <c:pt idx="1">
                  <c:v>56.034000000000006</c:v>
                </c:pt>
                <c:pt idx="2">
                  <c:v>65.573999999999998</c:v>
                </c:pt>
                <c:pt idx="3">
                  <c:v>61.134999999999998</c:v>
                </c:pt>
                <c:pt idx="4">
                  <c:v>60.07</c:v>
                </c:pt>
                <c:pt idx="5">
                  <c:v>61.402999999999999</c:v>
                </c:pt>
                <c:pt idx="6">
                  <c:v>57.847000000000001</c:v>
                </c:pt>
                <c:pt idx="7">
                  <c:v>57.03</c:v>
                </c:pt>
                <c:pt idx="8">
                  <c:v>58.182000000000002</c:v>
                </c:pt>
                <c:pt idx="9">
                  <c:v>30.75</c:v>
                </c:pt>
                <c:pt idx="10">
                  <c:v>31.991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1112.5730000000001</c:v>
                </c:pt>
                <c:pt idx="1">
                  <c:v>970.78800000000001</c:v>
                </c:pt>
                <c:pt idx="2">
                  <c:v>1184.9659999999999</c:v>
                </c:pt>
                <c:pt idx="3">
                  <c:v>1012.02</c:v>
                </c:pt>
                <c:pt idx="4">
                  <c:v>988.02200000000005</c:v>
                </c:pt>
                <c:pt idx="5">
                  <c:v>809.63</c:v>
                </c:pt>
                <c:pt idx="6">
                  <c:v>729.04700000000003</c:v>
                </c:pt>
                <c:pt idx="7">
                  <c:v>724.28099999999995</c:v>
                </c:pt>
                <c:pt idx="8">
                  <c:v>719.58299999999997</c:v>
                </c:pt>
                <c:pt idx="9">
                  <c:v>614.33900000000006</c:v>
                </c:pt>
                <c:pt idx="10">
                  <c:v>706.06100000000004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154.27999999999997</c:v>
                </c:pt>
                <c:pt idx="1">
                  <c:v>165.15800000000002</c:v>
                </c:pt>
                <c:pt idx="2">
                  <c:v>203.846</c:v>
                </c:pt>
                <c:pt idx="3">
                  <c:v>202.822</c:v>
                </c:pt>
                <c:pt idx="4">
                  <c:v>195.86799999999999</c:v>
                </c:pt>
                <c:pt idx="5">
                  <c:v>191.77500000000001</c:v>
                </c:pt>
                <c:pt idx="6">
                  <c:v>162.09300000000002</c:v>
                </c:pt>
                <c:pt idx="7">
                  <c:v>159.05600000000001</c:v>
                </c:pt>
                <c:pt idx="8">
                  <c:v>156.995</c:v>
                </c:pt>
                <c:pt idx="9">
                  <c:v>106.07600000000001</c:v>
                </c:pt>
                <c:pt idx="10">
                  <c:v>123.16699999999999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1030.252</c:v>
                </c:pt>
                <c:pt idx="1">
                  <c:v>869.46400000000006</c:v>
                </c:pt>
                <c:pt idx="2">
                  <c:v>1051.694</c:v>
                </c:pt>
                <c:pt idx="3">
                  <c:v>878.33299999999997</c:v>
                </c:pt>
                <c:pt idx="4">
                  <c:v>860.42399999999998</c:v>
                </c:pt>
                <c:pt idx="5">
                  <c:v>687.79600000000005</c:v>
                </c:pt>
                <c:pt idx="6">
                  <c:v>632.77800000000002</c:v>
                </c:pt>
                <c:pt idx="7">
                  <c:v>629.14400000000001</c:v>
                </c:pt>
                <c:pt idx="8">
                  <c:v>628.07299999999998</c:v>
                </c:pt>
                <c:pt idx="9">
                  <c:v>545.97299999999996</c:v>
                </c:pt>
                <c:pt idx="10">
                  <c:v>618.10599999999999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1101.174748709765</c:v>
                </c:pt>
                <c:pt idx="1">
                  <c:v>1234.7499855780441</c:v>
                </c:pt>
                <c:pt idx="2">
                  <c:v>1253.83022103852</c:v>
                </c:pt>
                <c:pt idx="3">
                  <c:v>1171.0297574566071</c:v>
                </c:pt>
                <c:pt idx="4">
                  <c:v>1100.2845038042201</c:v>
                </c:pt>
                <c:pt idx="5">
                  <c:v>837.54043195744725</c:v>
                </c:pt>
                <c:pt idx="6">
                  <c:v>812.94403197373742</c:v>
                </c:pt>
                <c:pt idx="7">
                  <c:v>811.9509648098508</c:v>
                </c:pt>
                <c:pt idx="8">
                  <c:v>651.74472568027454</c:v>
                </c:pt>
                <c:pt idx="9">
                  <c:v>829.3422869822956</c:v>
                </c:pt>
                <c:pt idx="10">
                  <c:v>797.78539182429074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969.87825498529844</c:v>
                </c:pt>
                <c:pt idx="1">
                  <c:v>1426.6476557918756</c:v>
                </c:pt>
                <c:pt idx="2">
                  <c:v>1355.6782755781428</c:v>
                </c:pt>
                <c:pt idx="3">
                  <c:v>1106.7421478447504</c:v>
                </c:pt>
                <c:pt idx="4">
                  <c:v>950.35347310382554</c:v>
                </c:pt>
                <c:pt idx="5">
                  <c:v>1027.4803326106485</c:v>
                </c:pt>
                <c:pt idx="6">
                  <c:v>962.97559386735372</c:v>
                </c:pt>
                <c:pt idx="7">
                  <c:v>996.25663002179328</c:v>
                </c:pt>
                <c:pt idx="8">
                  <c:v>984.41767818207416</c:v>
                </c:pt>
                <c:pt idx="9">
                  <c:v>1057.1523261182829</c:v>
                </c:pt>
                <c:pt idx="10">
                  <c:v>971.64131828915959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0.60944550427021515</c:v>
                </c:pt>
                <c:pt idx="2">
                  <c:v>0.77576960474010281</c:v>
                </c:pt>
                <c:pt idx="3">
                  <c:v>0.79362026801857122</c:v>
                </c:pt>
                <c:pt idx="4">
                  <c:v>0.9053726054053145</c:v>
                </c:pt>
                <c:pt idx="5">
                  <c:v>0.6694006475553943</c:v>
                </c:pt>
                <c:pt idx="6">
                  <c:v>0.65710699630375347</c:v>
                </c:pt>
                <c:pt idx="7">
                  <c:v>0.63150796796829078</c:v>
                </c:pt>
                <c:pt idx="8">
                  <c:v>0.63801475117743056</c:v>
                </c:pt>
                <c:pt idx="9">
                  <c:v>0.51645631997494368</c:v>
                </c:pt>
                <c:pt idx="10">
                  <c:v>0.63614626958057396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0.14010491993279744</c:v>
                </c:pt>
                <c:pt idx="1">
                  <c:v>0.13375825222033255</c:v>
                </c:pt>
                <c:pt idx="2">
                  <c:v>0.16257863032776387</c:v>
                </c:pt>
                <c:pt idx="3">
                  <c:v>0.17319969770923233</c:v>
                </c:pt>
                <c:pt idx="4">
                  <c:v>0.17801577621314196</c:v>
                </c:pt>
                <c:pt idx="5">
                  <c:v>0.22897402045629658</c:v>
                </c:pt>
                <c:pt idx="6">
                  <c:v>0.19939011005032695</c:v>
                </c:pt>
                <c:pt idx="7">
                  <c:v>0.1958936030542793</c:v>
                </c:pt>
                <c:pt idx="8">
                  <c:v>0.2408841894901913</c:v>
                </c:pt>
                <c:pt idx="9">
                  <c:v>0.12790376381985266</c:v>
                </c:pt>
                <c:pt idx="10">
                  <c:v>0.154386130984869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618.10599999999999</c:v>
                </c:pt>
                <c:pt idx="2">
                  <c:v>0</c:v>
                </c:pt>
                <c:pt idx="3">
                  <c:v>0</c:v>
                </c:pt>
                <c:pt idx="4">
                  <c:v>123.16699999999999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618.10599999999999</c:v>
                </c:pt>
                <c:pt idx="4" formatCode="#,##0">
                  <c:v>123.16699999999999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16：化学工業(N=3)</c:v>
                </c:pt>
                <c:pt idx="2">
                  <c:v>17：石油製品・石炭製品製造業(N=0)</c:v>
                </c:pt>
                <c:pt idx="3">
                  <c:v>21：窯業・土石製品製造業(N=0)</c:v>
                </c:pt>
                <c:pt idx="4">
                  <c:v>22：鉄鋼業(N=0)</c:v>
                </c:pt>
                <c:pt idx="5">
                  <c:v>9：食料品製造業(N=2)</c:v>
                </c:pt>
                <c:pt idx="6">
                  <c:v>10：飲料・たばこ・飼料製造業(N=1)</c:v>
                </c:pt>
                <c:pt idx="7">
                  <c:v>11：繊維工業(N=2)</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25：はん用機械器具製造業(N=3)</c:v>
                </c:pt>
                <c:pt idx="17">
                  <c:v>26：生産用機械器具製造業(N=2)</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32：その他の製造業(N=1)</c:v>
                </c:pt>
                <c:pt idx="24">
                  <c:v>F：電気・ガス・熱供給・水道業(N=2)</c:v>
                </c:pt>
                <c:pt idx="25">
                  <c:v>G：情報通信業(N=2)</c:v>
                </c:pt>
                <c:pt idx="26">
                  <c:v>H：運輸業，郵便業(N=0)</c:v>
                </c:pt>
                <c:pt idx="27">
                  <c:v>I：卸売業，小売業(N=3)</c:v>
                </c:pt>
                <c:pt idx="28">
                  <c:v>J：金融業，保険業(N=1)</c:v>
                </c:pt>
                <c:pt idx="29">
                  <c:v>K：不動産業，物品賃貸業(N=1)</c:v>
                </c:pt>
                <c:pt idx="30">
                  <c:v>L：学術研究,専門･技術ｻｰﾋﾞｽ業(N=0)</c:v>
                </c:pt>
                <c:pt idx="31">
                  <c:v>M：宿泊業，飲食サービス業(N=1)</c:v>
                </c:pt>
                <c:pt idx="32">
                  <c:v>N：生活関連ｻｰﾋﾞｽ業,娯楽業(N=1)</c:v>
                </c:pt>
                <c:pt idx="33">
                  <c:v>O：教育，学習支援業(N=2)</c:v>
                </c:pt>
                <c:pt idx="34">
                  <c:v>P：医療，福祉(N=4)</c:v>
                </c:pt>
                <c:pt idx="35">
                  <c:v>Q：複合サービス事業(N=0)</c:v>
                </c:pt>
                <c:pt idx="36">
                  <c:v>R：ｻｰﾋﾞｽ業(他に分類されない)(N=2)</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3.742</c:v>
                </c:pt>
                <c:pt idx="1">
                  <c:v>219.94800000000001</c:v>
                </c:pt>
                <c:pt idx="2">
                  <c:v>0</c:v>
                </c:pt>
                <c:pt idx="3">
                  <c:v>0</c:v>
                </c:pt>
                <c:pt idx="4">
                  <c:v>0</c:v>
                </c:pt>
                <c:pt idx="5">
                  <c:v>11.867000000000001</c:v>
                </c:pt>
                <c:pt idx="6">
                  <c:v>4.851</c:v>
                </c:pt>
                <c:pt idx="7">
                  <c:v>332.10399999999998</c:v>
                </c:pt>
                <c:pt idx="8">
                  <c:v>0</c:v>
                </c:pt>
                <c:pt idx="9">
                  <c:v>0</c:v>
                </c:pt>
                <c:pt idx="10">
                  <c:v>0</c:v>
                </c:pt>
                <c:pt idx="11">
                  <c:v>0</c:v>
                </c:pt>
                <c:pt idx="12">
                  <c:v>0</c:v>
                </c:pt>
                <c:pt idx="13">
                  <c:v>0</c:v>
                </c:pt>
                <c:pt idx="14">
                  <c:v>0</c:v>
                </c:pt>
                <c:pt idx="15">
                  <c:v>0</c:v>
                </c:pt>
                <c:pt idx="16">
                  <c:v>12.071</c:v>
                </c:pt>
                <c:pt idx="17">
                  <c:v>31.274999999999999</c:v>
                </c:pt>
                <c:pt idx="18">
                  <c:v>0</c:v>
                </c:pt>
                <c:pt idx="19">
                  <c:v>0</c:v>
                </c:pt>
                <c:pt idx="20">
                  <c:v>0</c:v>
                </c:pt>
                <c:pt idx="21">
                  <c:v>0</c:v>
                </c:pt>
                <c:pt idx="22">
                  <c:v>0</c:v>
                </c:pt>
                <c:pt idx="23">
                  <c:v>2.2480000000000002</c:v>
                </c:pt>
                <c:pt idx="24">
                  <c:v>13.109</c:v>
                </c:pt>
                <c:pt idx="25">
                  <c:v>5.5439999999999996</c:v>
                </c:pt>
                <c:pt idx="26">
                  <c:v>0</c:v>
                </c:pt>
                <c:pt idx="27">
                  <c:v>16.7</c:v>
                </c:pt>
                <c:pt idx="28">
                  <c:v>2.5329999999999999</c:v>
                </c:pt>
                <c:pt idx="29">
                  <c:v>9.5370000000000008</c:v>
                </c:pt>
                <c:pt idx="30">
                  <c:v>0</c:v>
                </c:pt>
                <c:pt idx="31">
                  <c:v>3.2189999999999999</c:v>
                </c:pt>
                <c:pt idx="32">
                  <c:v>3.488</c:v>
                </c:pt>
                <c:pt idx="33">
                  <c:v>8.8539999999999992</c:v>
                </c:pt>
                <c:pt idx="34">
                  <c:v>28.192</c:v>
                </c:pt>
                <c:pt idx="35">
                  <c:v>0</c:v>
                </c:pt>
                <c:pt idx="36">
                  <c:v>31.991</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1258.3944361612901</c:v>
                </c:pt>
                <c:pt idx="2">
                  <c:v>38.697671504720688</c:v>
                </c:pt>
                <c:pt idx="3">
                  <c:v>39.609275904038448</c:v>
                </c:pt>
                <c:pt idx="4">
                  <c:v>751.55816656603974</c:v>
                </c:pt>
                <c:pt idx="5">
                  <c:v>687.79906375712608</c:v>
                </c:pt>
                <c:pt idx="7">
                  <c:v>861.08102280784669</c:v>
                </c:pt>
                <c:pt idx="8">
                  <c:v>30.28301936511</c:v>
                </c:pt>
                <c:pt idx="9">
                  <c:v>212.77884520444269</c:v>
                </c:pt>
                <c:pt idx="10">
                  <c:v>70.899035475000005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1336.7013835700491</c:v>
                </c:pt>
                <c:pt idx="4" formatCode="#,##0">
                  <c:v>751.55816656603974</c:v>
                </c:pt>
                <c:pt idx="5" formatCode="#,##0">
                  <c:v>687.79906375712608</c:v>
                </c:pt>
                <c:pt idx="6" formatCode="#,##0">
                  <c:v>1104.1428873773993</c:v>
                </c:pt>
                <c:pt idx="10" formatCode="#,##0">
                  <c:v>70.899035475000005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706.06100000000004</c:v>
                </c:pt>
                <c:pt idx="2" formatCode="#,##0_);[Red]\(#,##0\)">
                  <c:v>0</c:v>
                </c:pt>
                <c:pt idx="3" formatCode="#,##0_);[Red]\(#,##0\)">
                  <c:v>31.991</c:v>
                </c:pt>
                <c:pt idx="4" formatCode="#,##0_);[Red]\(#,##0\)">
                  <c:v>0</c:v>
                </c:pt>
                <c:pt idx="5" formatCode="#,##0_);[Red]\(#,##0\)">
                  <c:v>3.2210000000000001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706.06100000000004</c:v>
                </c:pt>
                <c:pt idx="1">
                  <c:v>31.991</c:v>
                </c:pt>
                <c:pt idx="4" formatCode="#,##0_);[Red]\(#,##0\)">
                  <c:v>0</c:v>
                </c:pt>
                <c:pt idx="5" formatCode="#,##0_);[Red]\(#,##0\)">
                  <c:v>3.2210000000000001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松山市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10：飲料・たばこ・飼料製造業(N=1)</c:v>
                </c:pt>
                <c:pt idx="2">
                  <c:v>11：繊維工業(N=2)</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25：はん用機械器具製造業(N=3)</c:v>
                </c:pt>
                <c:pt idx="12">
                  <c:v>26：生産用機械器具製造業(N=2)</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32：その他の製造業(N=1)</c:v>
                </c:pt>
              </c:strCache>
            </c:strRef>
          </c:cat>
          <c:val>
            <c:numRef>
              <c:f>③特定事業所の現状把握!$BG$21:$BG$39</c:f>
              <c:numCache>
                <c:formatCode>[=0]#,##0;[&lt;1]0.00;#,##0</c:formatCode>
                <c:ptCount val="19"/>
                <c:pt idx="0">
                  <c:v>5.9335000000000004</c:v>
                </c:pt>
                <c:pt idx="1">
                  <c:v>4.851</c:v>
                </c:pt>
                <c:pt idx="2">
                  <c:v>166.05199999999999</c:v>
                </c:pt>
                <c:pt idx="3">
                  <c:v>0</c:v>
                </c:pt>
                <c:pt idx="4">
                  <c:v>0</c:v>
                </c:pt>
                <c:pt idx="5">
                  <c:v>0</c:v>
                </c:pt>
                <c:pt idx="6">
                  <c:v>0</c:v>
                </c:pt>
                <c:pt idx="7">
                  <c:v>0</c:v>
                </c:pt>
                <c:pt idx="8">
                  <c:v>0</c:v>
                </c:pt>
                <c:pt idx="9">
                  <c:v>0</c:v>
                </c:pt>
                <c:pt idx="10">
                  <c:v>0</c:v>
                </c:pt>
                <c:pt idx="11">
                  <c:v>4.0236666666666663</c:v>
                </c:pt>
                <c:pt idx="12">
                  <c:v>15.637499999999999</c:v>
                </c:pt>
                <c:pt idx="13">
                  <c:v>0</c:v>
                </c:pt>
                <c:pt idx="14">
                  <c:v>0</c:v>
                </c:pt>
                <c:pt idx="15">
                  <c:v>0</c:v>
                </c:pt>
                <c:pt idx="16">
                  <c:v>0</c:v>
                </c:pt>
                <c:pt idx="17">
                  <c:v>0</c:v>
                </c:pt>
                <c:pt idx="18">
                  <c:v>2.2480000000000002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10：飲料・たばこ・飼料製造業(N=1)</c:v>
                </c:pt>
                <c:pt idx="2">
                  <c:v>11：繊維工業(N=2)</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25：はん用機械器具製造業(N=3)</c:v>
                </c:pt>
                <c:pt idx="12">
                  <c:v>26：生産用機械器具製造業(N=2)</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松山市</c:v>
                </c:pt>
              </c:strCache>
            </c:strRef>
          </c:tx>
          <c:spPr>
            <a:solidFill>
              <a:srgbClr val="FF0066"/>
            </a:solidFill>
            <a:ln>
              <a:noFill/>
            </a:ln>
          </c:spPr>
          <c:invertIfNegative val="0"/>
          <c:cat>
            <c:strRef>
              <c:f>③特定事業所の現状把握!$BD$40:$BD$53</c:f>
              <c:strCache>
                <c:ptCount val="14"/>
                <c:pt idx="0">
                  <c:v>F：電気・ガス・熱供給・水道業(N=2)</c:v>
                </c:pt>
                <c:pt idx="1">
                  <c:v>G：情報通信業(N=2)</c:v>
                </c:pt>
                <c:pt idx="2">
                  <c:v>H：運輸業，郵便業(N=0)</c:v>
                </c:pt>
                <c:pt idx="3">
                  <c:v>I：卸売業，小売業(N=3)</c:v>
                </c:pt>
                <c:pt idx="4">
                  <c:v>J：金融業，保険業(N=1)</c:v>
                </c:pt>
                <c:pt idx="5">
                  <c:v>K：不動産業，物品賃貸業(N=1)</c:v>
                </c:pt>
                <c:pt idx="6">
                  <c:v>L：学術研究,専門･技術ｻｰﾋﾞｽ業(N=0)</c:v>
                </c:pt>
                <c:pt idx="7">
                  <c:v>M：宿泊業，飲食サービス業(N=1)</c:v>
                </c:pt>
                <c:pt idx="8">
                  <c:v>N：生活関連ｻｰﾋﾞｽ業,娯楽業(N=1)</c:v>
                </c:pt>
                <c:pt idx="9">
                  <c:v>O：教育，学習支援業(N=2)</c:v>
                </c:pt>
                <c:pt idx="10">
                  <c:v>P：医療，福祉(N=4)</c:v>
                </c:pt>
                <c:pt idx="11">
                  <c:v>Q：複合サービス事業(N=0)</c:v>
                </c:pt>
                <c:pt idx="12">
                  <c:v>R：ｻｰﾋﾞｽ業(他に分類されない)(N=2)</c:v>
                </c:pt>
                <c:pt idx="13">
                  <c:v>S：公務(N=0)</c:v>
                </c:pt>
              </c:strCache>
            </c:strRef>
          </c:cat>
          <c:val>
            <c:numRef>
              <c:f>③特定事業所の現状把握!$BG$40:$BG$53</c:f>
              <c:numCache>
                <c:formatCode>[=0]#,##0;[&lt;1]0.00;#,##0</c:formatCode>
                <c:ptCount val="14"/>
                <c:pt idx="0">
                  <c:v>6.5545</c:v>
                </c:pt>
                <c:pt idx="1">
                  <c:v>2.7719999999999998</c:v>
                </c:pt>
                <c:pt idx="2">
                  <c:v>0</c:v>
                </c:pt>
                <c:pt idx="3">
                  <c:v>5.5666666666666664</c:v>
                </c:pt>
                <c:pt idx="4">
                  <c:v>2.5329999999999999</c:v>
                </c:pt>
                <c:pt idx="5">
                  <c:v>9.5370000000000008</c:v>
                </c:pt>
                <c:pt idx="6">
                  <c:v>0</c:v>
                </c:pt>
                <c:pt idx="7">
                  <c:v>3.2189999999999999</c:v>
                </c:pt>
                <c:pt idx="8">
                  <c:v>3.488</c:v>
                </c:pt>
                <c:pt idx="9">
                  <c:v>4.4269999999999996</c:v>
                </c:pt>
                <c:pt idx="10">
                  <c:v>7.048</c:v>
                </c:pt>
                <c:pt idx="11">
                  <c:v>0</c:v>
                </c:pt>
                <c:pt idx="12">
                  <c:v>15.9955</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c:v>
                </c:pt>
                <c:pt idx="1">
                  <c:v>G：情報通信業(N=2)</c:v>
                </c:pt>
                <c:pt idx="2">
                  <c:v>H：運輸業，郵便業(N=0)</c:v>
                </c:pt>
                <c:pt idx="3">
                  <c:v>I：卸売業，小売業(N=3)</c:v>
                </c:pt>
                <c:pt idx="4">
                  <c:v>J：金融業，保険業(N=1)</c:v>
                </c:pt>
                <c:pt idx="5">
                  <c:v>K：不動産業，物品賃貸業(N=1)</c:v>
                </c:pt>
                <c:pt idx="6">
                  <c:v>L：学術研究,専門･技術ｻｰﾋﾞｽ業(N=0)</c:v>
                </c:pt>
                <c:pt idx="7">
                  <c:v>M：宿泊業，飲食サービス業(N=1)</c:v>
                </c:pt>
                <c:pt idx="8">
                  <c:v>N：生活関連ｻｰﾋﾞｽ業,娯楽業(N=1)</c:v>
                </c:pt>
                <c:pt idx="9">
                  <c:v>O：教育，学習支援業(N=2)</c:v>
                </c:pt>
                <c:pt idx="10">
                  <c:v>P：医療，福祉(N=4)</c:v>
                </c:pt>
                <c:pt idx="11">
                  <c:v>Q：複合サービス事業(N=0)</c:v>
                </c:pt>
                <c:pt idx="12">
                  <c:v>R：ｻｰﾋﾞｽ業(他に分類されない)(N=2)</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松山市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松山市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16：化学工業(N=3)</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3.742</c:v>
                </c:pt>
                <c:pt idx="1">
                  <c:v>73.316000000000003</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16：化学工業(N=3)</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240,613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92826.528000001708</c:v>
                </c:pt>
                <c:pt idx="1">
                  <c:v>129805.66799999989</c:v>
                </c:pt>
                <c:pt idx="2">
                  <c:v>0</c:v>
                </c:pt>
                <c:pt idx="3">
                  <c:v>605</c:v>
                </c:pt>
                <c:pt idx="4">
                  <c:v>0</c:v>
                </c:pt>
                <c:pt idx="5">
                  <c:v>17375.655999999999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408,053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111402.97278336204</c:v>
                </c:pt>
                <c:pt idx="1">
                  <c:v>171701.74540367984</c:v>
                </c:pt>
                <c:pt idx="2">
                  <c:v>0</c:v>
                </c:pt>
                <c:pt idx="3">
                  <c:v>3179.88</c:v>
                </c:pt>
                <c:pt idx="4">
                  <c:v>0</c:v>
                </c:pt>
                <c:pt idx="5">
                  <c:v>121768.59724799999</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417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松山市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183.98774347200001</c:v>
                </c:pt>
                <c:pt idx="1">
                  <c:v>14.733436787999997</c:v>
                </c:pt>
                <c:pt idx="2">
                  <c:v>2.1027773520000004</c:v>
                </c:pt>
                <c:pt idx="3">
                  <c:v>0</c:v>
                </c:pt>
                <c:pt idx="4">
                  <c:v>38.271784490000002</c:v>
                </c:pt>
                <c:pt idx="5">
                  <c:v>178.22449395999999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4,061,081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松山市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3856713</c:v>
                </c:pt>
                <c:pt idx="1">
                  <c:v>197100</c:v>
                </c:pt>
                <c:pt idx="2">
                  <c:v>7268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5148</c:v>
                </c:pt>
                <c:pt idx="1">
                  <c:v>5148</c:v>
                </c:pt>
                <c:pt idx="2">
                  <c:v>17648</c:v>
                </c:pt>
                <c:pt idx="3">
                  <c:v>17648</c:v>
                </c:pt>
                <c:pt idx="4">
                  <c:v>17375.655999999999</c:v>
                </c:pt>
                <c:pt idx="5">
                  <c:v>17375.655999999999</c:v>
                </c:pt>
                <c:pt idx="6">
                  <c:v>17375.655999999999</c:v>
                </c:pt>
                <c:pt idx="7">
                  <c:v>17375.655999999999</c:v>
                </c:pt>
                <c:pt idx="8">
                  <c:v>17375.655999999999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605</c:v>
                </c:pt>
                <c:pt idx="1">
                  <c:v>605</c:v>
                </c:pt>
                <c:pt idx="2">
                  <c:v>605</c:v>
                </c:pt>
                <c:pt idx="3">
                  <c:v>605</c:v>
                </c:pt>
                <c:pt idx="4">
                  <c:v>605</c:v>
                </c:pt>
                <c:pt idx="5">
                  <c:v>605</c:v>
                </c:pt>
                <c:pt idx="6">
                  <c:v>605</c:v>
                </c:pt>
                <c:pt idx="7">
                  <c:v>605</c:v>
                </c:pt>
                <c:pt idx="8">
                  <c:v>605</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16.8</c:v>
                </c:pt>
                <c:pt idx="2">
                  <c:v>16.8</c:v>
                </c:pt>
                <c:pt idx="3">
                  <c:v>17</c:v>
                </c:pt>
                <c:pt idx="4">
                  <c:v>16.8</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77004.067999999999</c:v>
                </c:pt>
                <c:pt idx="1">
                  <c:v>93657.567999999999</c:v>
                </c:pt>
                <c:pt idx="2">
                  <c:v>98482.868000000002</c:v>
                </c:pt>
                <c:pt idx="3">
                  <c:v>117904.16800000001</c:v>
                </c:pt>
                <c:pt idx="4">
                  <c:v>121122.96799999991</c:v>
                </c:pt>
                <c:pt idx="5">
                  <c:v>124968.5679999999</c:v>
                </c:pt>
                <c:pt idx="6">
                  <c:v>127642.8679999999</c:v>
                </c:pt>
                <c:pt idx="7">
                  <c:v>128986.16799999989</c:v>
                </c:pt>
                <c:pt idx="8">
                  <c:v>129805.66799999989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48766.557999999997</c:v>
                </c:pt>
                <c:pt idx="1">
                  <c:v>53888.186000000002</c:v>
                </c:pt>
                <c:pt idx="2">
                  <c:v>58405.595000000001</c:v>
                </c:pt>
                <c:pt idx="3">
                  <c:v>64406.840000000171</c:v>
                </c:pt>
                <c:pt idx="4">
                  <c:v>70552.295000000318</c:v>
                </c:pt>
                <c:pt idx="5">
                  <c:v>75757.386000000639</c:v>
                </c:pt>
                <c:pt idx="6">
                  <c:v>81370.244000000821</c:v>
                </c:pt>
                <c:pt idx="7">
                  <c:v>86996.763000001112</c:v>
                </c:pt>
                <c:pt idx="8">
                  <c:v>92826.528000001708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6.7956830323556608E-2</c:v>
                </c:pt>
                <c:pt idx="1">
                  <c:v>7.4980717060617375E-2</c:v>
                </c:pt>
                <c:pt idx="2">
                  <c:v>0.10732422797044781</c:v>
                </c:pt>
                <c:pt idx="3">
                  <c:v>0.12524423864885872</c:v>
                </c:pt>
                <c:pt idx="4">
                  <c:v>0.12797275331719848</c:v>
                </c:pt>
                <c:pt idx="5">
                  <c:v>0.12654721681307599</c:v>
                </c:pt>
                <c:pt idx="6">
                  <c:v>0.12963988378608443</c:v>
                </c:pt>
                <c:pt idx="7">
                  <c:v>0.13192117503245901</c:v>
                </c:pt>
                <c:pt idx="8">
                  <c:v>0.13458630247304804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1289.290755332107</c:v>
                </c:pt>
                <c:pt idx="2">
                  <c:v>34.611601588851123</c:v>
                </c:pt>
                <c:pt idx="3">
                  <c:v>31.775918657184668</c:v>
                </c:pt>
                <c:pt idx="4">
                  <c:v>1253.83022103852</c:v>
                </c:pt>
                <c:pt idx="5">
                  <c:v>1123.8089804224039</c:v>
                </c:pt>
                <c:pt idx="7">
                  <c:v>769.97831003646104</c:v>
                </c:pt>
                <c:pt idx="8">
                  <c:v>40.073702732054599</c:v>
                </c:pt>
                <c:pt idx="9">
                  <c:v>99.011309745457083</c:v>
                </c:pt>
                <c:pt idx="10">
                  <c:v>41.752560531176599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1355.6782755781428</c:v>
                </c:pt>
                <c:pt idx="4" formatCode="#,##0">
                  <c:v>1253.83022103852</c:v>
                </c:pt>
                <c:pt idx="5" formatCode="#,##0">
                  <c:v>1123.8089804224039</c:v>
                </c:pt>
                <c:pt idx="6" formatCode="#,##0">
                  <c:v>909.06332251397271</c:v>
                </c:pt>
                <c:pt idx="10" formatCode="#,##0">
                  <c:v>41.752560531176599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11646</c:v>
                </c:pt>
                <c:pt idx="1">
                  <c:v>12636</c:v>
                </c:pt>
                <c:pt idx="2">
                  <c:v>13490</c:v>
                </c:pt>
                <c:pt idx="3">
                  <c:v>14606</c:v>
                </c:pt>
                <c:pt idx="4">
                  <c:v>15747</c:v>
                </c:pt>
                <c:pt idx="5">
                  <c:v>16656</c:v>
                </c:pt>
                <c:pt idx="6">
                  <c:v>17593</c:v>
                </c:pt>
                <c:pt idx="7">
                  <c:v>18560</c:v>
                </c:pt>
                <c:pt idx="8">
                  <c:v>19641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3031907.3184788451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408053.19543504185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5578443.267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5110770.6520000007</c:v>
                </c:pt>
                <c:pt idx="1">
                  <c:v>409262.13299999991</c:v>
                </c:pt>
                <c:pt idx="2">
                  <c:v>58410.482000000011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283104.71818704187</c:v>
                </c:pt>
                <c:pt idx="1">
                  <c:v>0</c:v>
                </c:pt>
                <c:pt idx="2">
                  <c:v>3179.88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排出量比較シート!$DN$21:$DN$50</c:f>
              <c:numCache>
                <c:formatCode>0.0%;;</c:formatCode>
                <c:ptCount val="30"/>
                <c:pt idx="0">
                  <c:v>0</c:v>
                </c:pt>
                <c:pt idx="1">
                  <c:v>0.35</c:v>
                </c:pt>
                <c:pt idx="2">
                  <c:v>0.04</c:v>
                </c:pt>
                <c:pt idx="3">
                  <c:v>0.91</c:v>
                </c:pt>
                <c:pt idx="4">
                  <c:v>0.89</c:v>
                </c:pt>
                <c:pt idx="5">
                  <c:v>0.83</c:v>
                </c:pt>
                <c:pt idx="6">
                  <c:v>0.62</c:v>
                </c:pt>
                <c:pt idx="7">
                  <c:v>0.66</c:v>
                </c:pt>
                <c:pt idx="8">
                  <c:v>0.39</c:v>
                </c:pt>
                <c:pt idx="9">
                  <c:v>0.31</c:v>
                </c:pt>
                <c:pt idx="10">
                  <c:v>0.83</c:v>
                </c:pt>
                <c:pt idx="11">
                  <c:v>0.92</c:v>
                </c:pt>
                <c:pt idx="12">
                  <c:v>0.06</c:v>
                </c:pt>
                <c:pt idx="13">
                  <c:v>0.98</c:v>
                </c:pt>
                <c:pt idx="14">
                  <c:v>0.82</c:v>
                </c:pt>
                <c:pt idx="15">
                  <c:v>0.62</c:v>
                </c:pt>
                <c:pt idx="16">
                  <c:v>0.28000000000000003</c:v>
                </c:pt>
                <c:pt idx="17">
                  <c:v>0.54</c:v>
                </c:pt>
                <c:pt idx="18">
                  <c:v>0.04</c:v>
                </c:pt>
                <c:pt idx="19">
                  <c:v>0.33</c:v>
                </c:pt>
                <c:pt idx="20">
                  <c:v>0.92</c:v>
                </c:pt>
                <c:pt idx="21">
                  <c:v>0.05</c:v>
                </c:pt>
                <c:pt idx="22">
                  <c:v>0.21</c:v>
                </c:pt>
                <c:pt idx="23">
                  <c:v>0.82</c:v>
                </c:pt>
                <c:pt idx="24">
                  <c:v>0.52</c:v>
                </c:pt>
                <c:pt idx="25">
                  <c:v>0.73</c:v>
                </c:pt>
                <c:pt idx="26">
                  <c:v>0.42</c:v>
                </c:pt>
                <c:pt idx="27">
                  <c:v>0.62</c:v>
                </c:pt>
                <c:pt idx="28">
                  <c:v>0.87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排出量比較シート!$DO$21:$DO$50</c:f>
              <c:numCache>
                <c:formatCode>0.0%;;</c:formatCode>
                <c:ptCount val="30"/>
                <c:pt idx="0">
                  <c:v>0</c:v>
                </c:pt>
                <c:pt idx="1">
                  <c:v>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排出量比較シート!$DQ$21:$DQ$50</c:f>
              <c:numCache>
                <c:formatCode>0.0%;;</c:formatCode>
                <c:ptCount val="30"/>
                <c:pt idx="0">
                  <c:v>1</c:v>
                </c:pt>
                <c:pt idx="1">
                  <c:v>0.63</c:v>
                </c:pt>
                <c:pt idx="2">
                  <c:v>0.96</c:v>
                </c:pt>
                <c:pt idx="3">
                  <c:v>0.06</c:v>
                </c:pt>
                <c:pt idx="4">
                  <c:v>0.11</c:v>
                </c:pt>
                <c:pt idx="5">
                  <c:v>0.17</c:v>
                </c:pt>
                <c:pt idx="6">
                  <c:v>0.38</c:v>
                </c:pt>
                <c:pt idx="7">
                  <c:v>0.28999999999999998</c:v>
                </c:pt>
                <c:pt idx="8">
                  <c:v>0.61</c:v>
                </c:pt>
                <c:pt idx="9">
                  <c:v>0.69</c:v>
                </c:pt>
                <c:pt idx="10">
                  <c:v>0.01</c:v>
                </c:pt>
                <c:pt idx="11">
                  <c:v>0.01</c:v>
                </c:pt>
                <c:pt idx="12">
                  <c:v>0.94</c:v>
                </c:pt>
                <c:pt idx="13">
                  <c:v>0.01</c:v>
                </c:pt>
                <c:pt idx="14">
                  <c:v>0.17</c:v>
                </c:pt>
                <c:pt idx="15">
                  <c:v>0.38</c:v>
                </c:pt>
                <c:pt idx="16">
                  <c:v>0.72</c:v>
                </c:pt>
                <c:pt idx="17">
                  <c:v>0.46</c:v>
                </c:pt>
                <c:pt idx="18">
                  <c:v>0.96</c:v>
                </c:pt>
                <c:pt idx="19">
                  <c:v>0.66</c:v>
                </c:pt>
                <c:pt idx="20">
                  <c:v>0.08</c:v>
                </c:pt>
                <c:pt idx="21">
                  <c:v>0.82</c:v>
                </c:pt>
                <c:pt idx="22">
                  <c:v>0.77</c:v>
                </c:pt>
                <c:pt idx="23">
                  <c:v>0.15</c:v>
                </c:pt>
                <c:pt idx="24">
                  <c:v>0.48</c:v>
                </c:pt>
                <c:pt idx="25">
                  <c:v>0.27</c:v>
                </c:pt>
                <c:pt idx="26">
                  <c:v>0.57999999999999996</c:v>
                </c:pt>
                <c:pt idx="27">
                  <c:v>0.38</c:v>
                </c:pt>
                <c:pt idx="28">
                  <c:v>0.13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排出量比較シート!$DR$21:$DR$50</c:f>
              <c:numCache>
                <c:formatCode>0.0%;;</c:formatCode>
                <c:ptCount val="30"/>
                <c:pt idx="0">
                  <c:v>0</c:v>
                </c:pt>
                <c:pt idx="1">
                  <c:v>0</c:v>
                </c:pt>
                <c:pt idx="2">
                  <c:v>0</c:v>
                </c:pt>
                <c:pt idx="3">
                  <c:v>0.03</c:v>
                </c:pt>
                <c:pt idx="4">
                  <c:v>0</c:v>
                </c:pt>
                <c:pt idx="5">
                  <c:v>0</c:v>
                </c:pt>
                <c:pt idx="6">
                  <c:v>0</c:v>
                </c:pt>
                <c:pt idx="7">
                  <c:v>0.05</c:v>
                </c:pt>
                <c:pt idx="8">
                  <c:v>0</c:v>
                </c:pt>
                <c:pt idx="9">
                  <c:v>0</c:v>
                </c:pt>
                <c:pt idx="10">
                  <c:v>0.16</c:v>
                </c:pt>
                <c:pt idx="11">
                  <c:v>7.0000000000000007E-2</c:v>
                </c:pt>
                <c:pt idx="12">
                  <c:v>0</c:v>
                </c:pt>
                <c:pt idx="13">
                  <c:v>0.01</c:v>
                </c:pt>
                <c:pt idx="14">
                  <c:v>0.01</c:v>
                </c:pt>
                <c:pt idx="15">
                  <c:v>0</c:v>
                </c:pt>
                <c:pt idx="16">
                  <c:v>0</c:v>
                </c:pt>
                <c:pt idx="17">
                  <c:v>0</c:v>
                </c:pt>
                <c:pt idx="18">
                  <c:v>0</c:v>
                </c:pt>
                <c:pt idx="19">
                  <c:v>0</c:v>
                </c:pt>
                <c:pt idx="20">
                  <c:v>0</c:v>
                </c:pt>
                <c:pt idx="21">
                  <c:v>0.13</c:v>
                </c:pt>
                <c:pt idx="22">
                  <c:v>0.02</c:v>
                </c:pt>
                <c:pt idx="23">
                  <c:v>0.03</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排出量比較シート!$DF$21:$DF$50</c:f>
              <c:numCache>
                <c:formatCode>#,##0;;</c:formatCode>
                <c:ptCount val="30"/>
                <c:pt idx="0">
                  <c:v>0</c:v>
                </c:pt>
                <c:pt idx="1">
                  <c:v>15</c:v>
                </c:pt>
                <c:pt idx="2">
                  <c:v>12</c:v>
                </c:pt>
                <c:pt idx="3">
                  <c:v>69</c:v>
                </c:pt>
                <c:pt idx="4">
                  <c:v>47</c:v>
                </c:pt>
                <c:pt idx="5">
                  <c:v>15</c:v>
                </c:pt>
                <c:pt idx="6">
                  <c:v>10</c:v>
                </c:pt>
                <c:pt idx="7">
                  <c:v>18</c:v>
                </c:pt>
                <c:pt idx="8">
                  <c:v>12</c:v>
                </c:pt>
                <c:pt idx="9">
                  <c:v>19</c:v>
                </c:pt>
                <c:pt idx="10">
                  <c:v>58</c:v>
                </c:pt>
                <c:pt idx="11">
                  <c:v>39</c:v>
                </c:pt>
                <c:pt idx="12">
                  <c:v>2</c:v>
                </c:pt>
                <c:pt idx="13">
                  <c:v>30</c:v>
                </c:pt>
                <c:pt idx="14">
                  <c:v>40</c:v>
                </c:pt>
                <c:pt idx="15">
                  <c:v>19</c:v>
                </c:pt>
                <c:pt idx="16">
                  <c:v>11</c:v>
                </c:pt>
                <c:pt idx="17">
                  <c:v>15</c:v>
                </c:pt>
                <c:pt idx="18">
                  <c:v>1</c:v>
                </c:pt>
                <c:pt idx="19">
                  <c:v>6</c:v>
                </c:pt>
                <c:pt idx="20">
                  <c:v>72</c:v>
                </c:pt>
                <c:pt idx="21">
                  <c:v>3</c:v>
                </c:pt>
                <c:pt idx="22">
                  <c:v>7</c:v>
                </c:pt>
                <c:pt idx="23">
                  <c:v>61</c:v>
                </c:pt>
                <c:pt idx="24">
                  <c:v>8</c:v>
                </c:pt>
                <c:pt idx="25">
                  <c:v>14</c:v>
                </c:pt>
                <c:pt idx="26">
                  <c:v>3</c:v>
                </c:pt>
                <c:pt idx="27">
                  <c:v>19</c:v>
                </c:pt>
                <c:pt idx="28">
                  <c:v>30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排出量比較シート!$DI$21:$DI$50</c:f>
              <c:numCache>
                <c:formatCode>#,##0;;</c:formatCode>
                <c:ptCount val="30"/>
                <c:pt idx="0">
                  <c:v>8</c:v>
                </c:pt>
                <c:pt idx="1">
                  <c:v>28</c:v>
                </c:pt>
                <c:pt idx="2">
                  <c:v>101</c:v>
                </c:pt>
                <c:pt idx="3">
                  <c:v>25</c:v>
                </c:pt>
                <c:pt idx="4">
                  <c:v>20</c:v>
                </c:pt>
                <c:pt idx="5">
                  <c:v>19</c:v>
                </c:pt>
                <c:pt idx="6">
                  <c:v>14</c:v>
                </c:pt>
                <c:pt idx="7">
                  <c:v>10</c:v>
                </c:pt>
                <c:pt idx="8">
                  <c:v>21</c:v>
                </c:pt>
                <c:pt idx="9">
                  <c:v>10</c:v>
                </c:pt>
                <c:pt idx="10">
                  <c:v>16</c:v>
                </c:pt>
                <c:pt idx="11">
                  <c:v>19</c:v>
                </c:pt>
                <c:pt idx="12">
                  <c:v>7</c:v>
                </c:pt>
                <c:pt idx="13">
                  <c:v>22</c:v>
                </c:pt>
                <c:pt idx="14">
                  <c:v>17</c:v>
                </c:pt>
                <c:pt idx="15">
                  <c:v>17</c:v>
                </c:pt>
                <c:pt idx="16">
                  <c:v>25</c:v>
                </c:pt>
                <c:pt idx="17">
                  <c:v>22</c:v>
                </c:pt>
                <c:pt idx="18">
                  <c:v>14</c:v>
                </c:pt>
                <c:pt idx="19">
                  <c:v>19</c:v>
                </c:pt>
                <c:pt idx="20">
                  <c:v>14</c:v>
                </c:pt>
                <c:pt idx="21">
                  <c:v>46</c:v>
                </c:pt>
                <c:pt idx="22">
                  <c:v>20</c:v>
                </c:pt>
                <c:pt idx="23">
                  <c:v>18</c:v>
                </c:pt>
                <c:pt idx="24">
                  <c:v>14</c:v>
                </c:pt>
                <c:pt idx="25">
                  <c:v>14</c:v>
                </c:pt>
                <c:pt idx="26">
                  <c:v>12</c:v>
                </c:pt>
                <c:pt idx="27">
                  <c:v>18</c:v>
                </c:pt>
                <c:pt idx="28">
                  <c:v>9</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排出量比較シート!$DJ$21:$DJ$50</c:f>
              <c:numCache>
                <c:formatCode>#,##0;;</c:formatCode>
                <c:ptCount val="30"/>
                <c:pt idx="0">
                  <c:v>0</c:v>
                </c:pt>
                <c:pt idx="1">
                  <c:v>0</c:v>
                </c:pt>
                <c:pt idx="2">
                  <c:v>5</c:v>
                </c:pt>
                <c:pt idx="3">
                  <c:v>3</c:v>
                </c:pt>
                <c:pt idx="4">
                  <c:v>1</c:v>
                </c:pt>
                <c:pt idx="5">
                  <c:v>0</c:v>
                </c:pt>
                <c:pt idx="6">
                  <c:v>0</c:v>
                </c:pt>
                <c:pt idx="7">
                  <c:v>1</c:v>
                </c:pt>
                <c:pt idx="8">
                  <c:v>0</c:v>
                </c:pt>
                <c:pt idx="9">
                  <c:v>0</c:v>
                </c:pt>
                <c:pt idx="10">
                  <c:v>6</c:v>
                </c:pt>
                <c:pt idx="11">
                  <c:v>6</c:v>
                </c:pt>
                <c:pt idx="12">
                  <c:v>0</c:v>
                </c:pt>
                <c:pt idx="13">
                  <c:v>1</c:v>
                </c:pt>
                <c:pt idx="14">
                  <c:v>1</c:v>
                </c:pt>
                <c:pt idx="15">
                  <c:v>0</c:v>
                </c:pt>
                <c:pt idx="16">
                  <c:v>0</c:v>
                </c:pt>
                <c:pt idx="17">
                  <c:v>0</c:v>
                </c:pt>
                <c:pt idx="18">
                  <c:v>0</c:v>
                </c:pt>
                <c:pt idx="19">
                  <c:v>1</c:v>
                </c:pt>
                <c:pt idx="20">
                  <c:v>0</c:v>
                </c:pt>
                <c:pt idx="21">
                  <c:v>4</c:v>
                </c:pt>
                <c:pt idx="22">
                  <c:v>1</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排出量比較シート!$DL$21:$DL$50</c:f>
              <c:numCache>
                <c:formatCode>#,##0;;</c:formatCode>
                <c:ptCount val="30"/>
                <c:pt idx="0">
                  <c:v>8</c:v>
                </c:pt>
                <c:pt idx="1">
                  <c:v>44</c:v>
                </c:pt>
                <c:pt idx="2">
                  <c:v>118</c:v>
                </c:pt>
                <c:pt idx="3">
                  <c:v>97</c:v>
                </c:pt>
                <c:pt idx="4">
                  <c:v>68</c:v>
                </c:pt>
                <c:pt idx="5">
                  <c:v>34</c:v>
                </c:pt>
                <c:pt idx="6">
                  <c:v>24</c:v>
                </c:pt>
                <c:pt idx="7">
                  <c:v>29</c:v>
                </c:pt>
                <c:pt idx="8">
                  <c:v>33</c:v>
                </c:pt>
                <c:pt idx="9">
                  <c:v>29</c:v>
                </c:pt>
                <c:pt idx="10">
                  <c:v>80</c:v>
                </c:pt>
                <c:pt idx="11">
                  <c:v>64</c:v>
                </c:pt>
                <c:pt idx="12">
                  <c:v>9</c:v>
                </c:pt>
                <c:pt idx="13">
                  <c:v>53</c:v>
                </c:pt>
                <c:pt idx="14">
                  <c:v>58</c:v>
                </c:pt>
                <c:pt idx="15">
                  <c:v>36</c:v>
                </c:pt>
                <c:pt idx="16">
                  <c:v>36</c:v>
                </c:pt>
                <c:pt idx="17">
                  <c:v>37</c:v>
                </c:pt>
                <c:pt idx="18">
                  <c:v>15</c:v>
                </c:pt>
                <c:pt idx="19">
                  <c:v>26</c:v>
                </c:pt>
                <c:pt idx="20">
                  <c:v>86</c:v>
                </c:pt>
                <c:pt idx="21">
                  <c:v>53</c:v>
                </c:pt>
                <c:pt idx="22">
                  <c:v>28</c:v>
                </c:pt>
                <c:pt idx="23">
                  <c:v>81</c:v>
                </c:pt>
                <c:pt idx="24">
                  <c:v>22</c:v>
                </c:pt>
                <c:pt idx="25">
                  <c:v>28</c:v>
                </c:pt>
                <c:pt idx="26">
                  <c:v>15</c:v>
                </c:pt>
                <c:pt idx="27">
                  <c:v>37</c:v>
                </c:pt>
                <c:pt idx="28">
                  <c:v>39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排出量比較シート!$CX$21:$CX$50</c:f>
              <c:numCache>
                <c:formatCode>[=0]#;[&lt;1]0.00;#,##0</c:formatCode>
                <c:ptCount val="30"/>
                <c:pt idx="0">
                  <c:v>0</c:v>
                </c:pt>
                <c:pt idx="1">
                  <c:v>96.382999999999996</c:v>
                </c:pt>
                <c:pt idx="2">
                  <c:v>56.914999999999999</c:v>
                </c:pt>
                <c:pt idx="3">
                  <c:v>5247.6930000000002</c:v>
                </c:pt>
                <c:pt idx="4">
                  <c:v>805.38800000000003</c:v>
                </c:pt>
                <c:pt idx="5">
                  <c:v>618.10599999999999</c:v>
                </c:pt>
                <c:pt idx="6">
                  <c:v>178.58500000000001</c:v>
                </c:pt>
                <c:pt idx="7">
                  <c:v>287.71499999999997</c:v>
                </c:pt>
                <c:pt idx="8">
                  <c:v>75.3</c:v>
                </c:pt>
                <c:pt idx="9">
                  <c:v>97.671000000000006</c:v>
                </c:pt>
                <c:pt idx="10">
                  <c:v>21088.69</c:v>
                </c:pt>
                <c:pt idx="11">
                  <c:v>18186.521000000001</c:v>
                </c:pt>
                <c:pt idx="12">
                  <c:v>8.1829999999999998</c:v>
                </c:pt>
                <c:pt idx="13">
                  <c:v>24119.77</c:v>
                </c:pt>
                <c:pt idx="14">
                  <c:v>899.52599999999995</c:v>
                </c:pt>
                <c:pt idx="15">
                  <c:v>305.09100000000001</c:v>
                </c:pt>
                <c:pt idx="16">
                  <c:v>83.28</c:v>
                </c:pt>
                <c:pt idx="17">
                  <c:v>200.92500000000001</c:v>
                </c:pt>
                <c:pt idx="18">
                  <c:v>4.2050000000000001</c:v>
                </c:pt>
                <c:pt idx="19">
                  <c:v>60.975999999999999</c:v>
                </c:pt>
                <c:pt idx="20">
                  <c:v>1248.4739999999999</c:v>
                </c:pt>
                <c:pt idx="21">
                  <c:v>22.846</c:v>
                </c:pt>
                <c:pt idx="22">
                  <c:v>46.511000000000003</c:v>
                </c:pt>
                <c:pt idx="23">
                  <c:v>1077.8009999999999</c:v>
                </c:pt>
                <c:pt idx="24">
                  <c:v>95.667000000000002</c:v>
                </c:pt>
                <c:pt idx="25">
                  <c:v>163.18899999999999</c:v>
                </c:pt>
                <c:pt idx="26">
                  <c:v>38.039000000000001</c:v>
                </c:pt>
                <c:pt idx="27">
                  <c:v>235.822</c:v>
                </c:pt>
                <c:pt idx="28">
                  <c:v>546.74400000000003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排出量比較シート!$CY$21:$CY$50</c:f>
              <c:numCache>
                <c:formatCode>[=0]#;[&lt;1]0.00;#,##0</c:formatCode>
                <c:ptCount val="30"/>
                <c:pt idx="0">
                  <c:v>0</c:v>
                </c:pt>
                <c:pt idx="1">
                  <c:v>6.1310000000000002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4.798</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排出量比較シート!$DA$21:$DA$50</c:f>
              <c:numCache>
                <c:formatCode>[=0]#;[&lt;1]0.00;#,##0</c:formatCode>
                <c:ptCount val="30"/>
                <c:pt idx="0">
                  <c:v>106.527</c:v>
                </c:pt>
                <c:pt idx="1">
                  <c:v>172.18799999999999</c:v>
                </c:pt>
                <c:pt idx="2">
                  <c:v>1413.337</c:v>
                </c:pt>
                <c:pt idx="3">
                  <c:v>350.89099999999996</c:v>
                </c:pt>
                <c:pt idx="4">
                  <c:v>98.817999999999998</c:v>
                </c:pt>
                <c:pt idx="5">
                  <c:v>123.16699999999999</c:v>
                </c:pt>
                <c:pt idx="6">
                  <c:v>107.964</c:v>
                </c:pt>
                <c:pt idx="7">
                  <c:v>124.864</c:v>
                </c:pt>
                <c:pt idx="8">
                  <c:v>118.334</c:v>
                </c:pt>
                <c:pt idx="9">
                  <c:v>213.14</c:v>
                </c:pt>
                <c:pt idx="10">
                  <c:v>233.24</c:v>
                </c:pt>
                <c:pt idx="11">
                  <c:v>180.65100000000001</c:v>
                </c:pt>
                <c:pt idx="12">
                  <c:v>131.75800000000001</c:v>
                </c:pt>
                <c:pt idx="13">
                  <c:v>353.67099999999999</c:v>
                </c:pt>
                <c:pt idx="14">
                  <c:v>183.452</c:v>
                </c:pt>
                <c:pt idx="15">
                  <c:v>183.48599999999999</c:v>
                </c:pt>
                <c:pt idx="16">
                  <c:v>211.25</c:v>
                </c:pt>
                <c:pt idx="17">
                  <c:v>172.03900000000002</c:v>
                </c:pt>
                <c:pt idx="18">
                  <c:v>104.81200000000001</c:v>
                </c:pt>
                <c:pt idx="19">
                  <c:v>121.946</c:v>
                </c:pt>
                <c:pt idx="20">
                  <c:v>111.892</c:v>
                </c:pt>
                <c:pt idx="21">
                  <c:v>362.125</c:v>
                </c:pt>
                <c:pt idx="22">
                  <c:v>167.42500000000001</c:v>
                </c:pt>
                <c:pt idx="23">
                  <c:v>191.14600000000002</c:v>
                </c:pt>
                <c:pt idx="24">
                  <c:v>86.716999999999999</c:v>
                </c:pt>
                <c:pt idx="25">
                  <c:v>60.632000000000005</c:v>
                </c:pt>
                <c:pt idx="26">
                  <c:v>53.198</c:v>
                </c:pt>
                <c:pt idx="27">
                  <c:v>142.31500000000003</c:v>
                </c:pt>
                <c:pt idx="28">
                  <c:v>84.462000000000003</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排出量比較シート!$DB$21:$DB$50</c:f>
              <c:numCache>
                <c:formatCode>[=0]#;[&lt;1]0.00;#,##0</c:formatCode>
                <c:ptCount val="30"/>
                <c:pt idx="0">
                  <c:v>0</c:v>
                </c:pt>
                <c:pt idx="1">
                  <c:v>0</c:v>
                </c:pt>
                <c:pt idx="2">
                  <c:v>3.1019999999999999</c:v>
                </c:pt>
                <c:pt idx="3">
                  <c:v>186.935</c:v>
                </c:pt>
                <c:pt idx="4">
                  <c:v>2.4860000000000002</c:v>
                </c:pt>
                <c:pt idx="5">
                  <c:v>0</c:v>
                </c:pt>
                <c:pt idx="6">
                  <c:v>0</c:v>
                </c:pt>
                <c:pt idx="7">
                  <c:v>23.79</c:v>
                </c:pt>
                <c:pt idx="8">
                  <c:v>0</c:v>
                </c:pt>
                <c:pt idx="9">
                  <c:v>0</c:v>
                </c:pt>
                <c:pt idx="10">
                  <c:v>4212.1509999999998</c:v>
                </c:pt>
                <c:pt idx="11">
                  <c:v>1411.95</c:v>
                </c:pt>
                <c:pt idx="12">
                  <c:v>0</c:v>
                </c:pt>
                <c:pt idx="13">
                  <c:v>190.33</c:v>
                </c:pt>
                <c:pt idx="14">
                  <c:v>9.0289999999999999</c:v>
                </c:pt>
                <c:pt idx="15">
                  <c:v>0</c:v>
                </c:pt>
                <c:pt idx="16">
                  <c:v>0</c:v>
                </c:pt>
                <c:pt idx="17">
                  <c:v>0</c:v>
                </c:pt>
                <c:pt idx="18">
                  <c:v>0</c:v>
                </c:pt>
                <c:pt idx="19">
                  <c:v>0.754</c:v>
                </c:pt>
                <c:pt idx="20">
                  <c:v>0</c:v>
                </c:pt>
                <c:pt idx="21">
                  <c:v>58.070999999999998</c:v>
                </c:pt>
                <c:pt idx="22">
                  <c:v>4.4210000000000003</c:v>
                </c:pt>
                <c:pt idx="23">
                  <c:v>36.799999999999997</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排出量比較シート!$DD$21:$DD$50</c:f>
              <c:numCache>
                <c:formatCode>[=0]#;[&lt;1]0.00;#,##0</c:formatCode>
                <c:ptCount val="30"/>
                <c:pt idx="0">
                  <c:v>106.527</c:v>
                </c:pt>
                <c:pt idx="1">
                  <c:v>274.702</c:v>
                </c:pt>
                <c:pt idx="2">
                  <c:v>1473.354</c:v>
                </c:pt>
                <c:pt idx="3">
                  <c:v>5785.5190000000002</c:v>
                </c:pt>
                <c:pt idx="4">
                  <c:v>906.69200000000001</c:v>
                </c:pt>
                <c:pt idx="5">
                  <c:v>741.27300000000002</c:v>
                </c:pt>
                <c:pt idx="6">
                  <c:v>286.54899999999998</c:v>
                </c:pt>
                <c:pt idx="7">
                  <c:v>436.36899999999997</c:v>
                </c:pt>
                <c:pt idx="8">
                  <c:v>193.63400000000001</c:v>
                </c:pt>
                <c:pt idx="9">
                  <c:v>310.81099999999998</c:v>
                </c:pt>
                <c:pt idx="10">
                  <c:v>25534.080999999998</c:v>
                </c:pt>
                <c:pt idx="11">
                  <c:v>19779.122000000003</c:v>
                </c:pt>
                <c:pt idx="12">
                  <c:v>139.941</c:v>
                </c:pt>
                <c:pt idx="13">
                  <c:v>24663.771000000001</c:v>
                </c:pt>
                <c:pt idx="14">
                  <c:v>1092.0070000000001</c:v>
                </c:pt>
                <c:pt idx="15">
                  <c:v>488.577</c:v>
                </c:pt>
                <c:pt idx="16">
                  <c:v>294.52999999999997</c:v>
                </c:pt>
                <c:pt idx="17">
                  <c:v>372.96400000000006</c:v>
                </c:pt>
                <c:pt idx="18">
                  <c:v>109.01700000000001</c:v>
                </c:pt>
                <c:pt idx="19">
                  <c:v>183.67599999999999</c:v>
                </c:pt>
                <c:pt idx="20">
                  <c:v>1360.366</c:v>
                </c:pt>
                <c:pt idx="21">
                  <c:v>443.04200000000003</c:v>
                </c:pt>
                <c:pt idx="22">
                  <c:v>218.357</c:v>
                </c:pt>
                <c:pt idx="23">
                  <c:v>1310.5449999999998</c:v>
                </c:pt>
                <c:pt idx="24">
                  <c:v>182.38400000000001</c:v>
                </c:pt>
                <c:pt idx="25">
                  <c:v>223.821</c:v>
                </c:pt>
                <c:pt idx="26">
                  <c:v>91.236999999999995</c:v>
                </c:pt>
                <c:pt idx="27">
                  <c:v>378.13700000000006</c:v>
                </c:pt>
                <c:pt idx="28">
                  <c:v>631.20600000000002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排出量比較シート!$CU$21:$CU$50</c:f>
              <c:numCache>
                <c:formatCode>\(0%\);;</c:formatCode>
                <c:ptCount val="30"/>
                <c:pt idx="0">
                  <c:v>0.204980767096203</c:v>
                </c:pt>
                <c:pt idx="1">
                  <c:v>0.24928506590384195</c:v>
                </c:pt>
                <c:pt idx="2">
                  <c:v>1</c:v>
                </c:pt>
                <c:pt idx="3">
                  <c:v>0.601853428839909</c:v>
                </c:pt>
                <c:pt idx="4">
                  <c:v>0.11162706226541516</c:v>
                </c:pt>
                <c:pt idx="5">
                  <c:v>0.154386130984869</c:v>
                </c:pt>
                <c:pt idx="6">
                  <c:v>0.20002985311174598</c:v>
                </c:pt>
                <c:pt idx="7">
                  <c:v>0.24138127516421642</c:v>
                </c:pt>
                <c:pt idx="8">
                  <c:v>0.28164781323561222</c:v>
                </c:pt>
                <c:pt idx="9">
                  <c:v>0.42636211274631153</c:v>
                </c:pt>
                <c:pt idx="10">
                  <c:v>0.34818861759748493</c:v>
                </c:pt>
                <c:pt idx="11">
                  <c:v>0.27074229468149508</c:v>
                </c:pt>
                <c:pt idx="12">
                  <c:v>0.33874306117373787</c:v>
                </c:pt>
                <c:pt idx="13">
                  <c:v>0.46310407226324651</c:v>
                </c:pt>
                <c:pt idx="14">
                  <c:v>0.41383546059692999</c:v>
                </c:pt>
                <c:pt idx="15">
                  <c:v>0.34155287354266717</c:v>
                </c:pt>
                <c:pt idx="16">
                  <c:v>0.22860639890676349</c:v>
                </c:pt>
                <c:pt idx="17">
                  <c:v>0.27352142905311849</c:v>
                </c:pt>
                <c:pt idx="18">
                  <c:v>0.23975847344328954</c:v>
                </c:pt>
                <c:pt idx="19">
                  <c:v>0.15645243291422953</c:v>
                </c:pt>
                <c:pt idx="20">
                  <c:v>0.22688118638425764</c:v>
                </c:pt>
                <c:pt idx="21">
                  <c:v>0.27583470549463585</c:v>
                </c:pt>
                <c:pt idx="22">
                  <c:v>0.49856148853284571</c:v>
                </c:pt>
                <c:pt idx="23">
                  <c:v>0.26891847752721715</c:v>
                </c:pt>
                <c:pt idx="24">
                  <c:v>0.11633147461439922</c:v>
                </c:pt>
                <c:pt idx="25">
                  <c:v>0.10993832327426784</c:v>
                </c:pt>
                <c:pt idx="26">
                  <c:v>0.10483706691478885</c:v>
                </c:pt>
                <c:pt idx="27">
                  <c:v>0.48312368743512346</c:v>
                </c:pt>
                <c:pt idx="28">
                  <c:v>0.18605150324859554</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排出量比較シート!$CM$21:$CM$50</c:f>
              <c:numCache>
                <c:formatCode>\(0%\);;</c:formatCode>
                <c:ptCount val="30"/>
                <c:pt idx="0">
                  <c:v>0</c:v>
                </c:pt>
                <c:pt idx="1">
                  <c:v>0.35728687296501088</c:v>
                </c:pt>
                <c:pt idx="2">
                  <c:v>0.2346851209026482</c:v>
                </c:pt>
                <c:pt idx="3">
                  <c:v>1</c:v>
                </c:pt>
                <c:pt idx="4">
                  <c:v>0.67081749041863747</c:v>
                </c:pt>
                <c:pt idx="5">
                  <c:v>0.63614626958057396</c:v>
                </c:pt>
                <c:pt idx="6">
                  <c:v>0.16318203498580275</c:v>
                </c:pt>
                <c:pt idx="7">
                  <c:v>0.21568493088819268</c:v>
                </c:pt>
                <c:pt idx="8">
                  <c:v>0.16036944253919067</c:v>
                </c:pt>
                <c:pt idx="9">
                  <c:v>0.16041564638184766</c:v>
                </c:pt>
                <c:pt idx="10">
                  <c:v>1</c:v>
                </c:pt>
                <c:pt idx="11">
                  <c:v>1</c:v>
                </c:pt>
                <c:pt idx="12">
                  <c:v>6.9370178679667896E-2</c:v>
                </c:pt>
                <c:pt idx="13">
                  <c:v>1</c:v>
                </c:pt>
                <c:pt idx="14">
                  <c:v>0.37612231874942559</c:v>
                </c:pt>
                <c:pt idx="15">
                  <c:v>0.13916263039029919</c:v>
                </c:pt>
                <c:pt idx="16">
                  <c:v>0.19852746343976055</c:v>
                </c:pt>
                <c:pt idx="17">
                  <c:v>0.22696618941400193</c:v>
                </c:pt>
                <c:pt idx="18">
                  <c:v>4.6047227547110367E-2</c:v>
                </c:pt>
                <c:pt idx="19">
                  <c:v>0.12033535507329764</c:v>
                </c:pt>
                <c:pt idx="20">
                  <c:v>0.12992922631134807</c:v>
                </c:pt>
                <c:pt idx="21">
                  <c:v>0.19902012731982097</c:v>
                </c:pt>
                <c:pt idx="22">
                  <c:v>0.27300155922882119</c:v>
                </c:pt>
                <c:pt idx="23">
                  <c:v>0.86319235230687896</c:v>
                </c:pt>
                <c:pt idx="24">
                  <c:v>0.39086065925349373</c:v>
                </c:pt>
                <c:pt idx="25">
                  <c:v>0.42119865819834867</c:v>
                </c:pt>
                <c:pt idx="26">
                  <c:v>0.17184345758348193</c:v>
                </c:pt>
                <c:pt idx="27">
                  <c:v>0.51621003185254866</c:v>
                </c:pt>
                <c:pt idx="28">
                  <c:v>0.3221255759967101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排出量比較シート!$BV$21:$BV$50</c:f>
              <c:numCache>
                <c:formatCode>0%</c:formatCode>
                <c:ptCount val="30"/>
                <c:pt idx="0">
                  <c:v>2.907577895851074E-2</c:v>
                </c:pt>
                <c:pt idx="1">
                  <c:v>0.13025644808818604</c:v>
                </c:pt>
                <c:pt idx="2">
                  <c:v>9.4190256347200282E-2</c:v>
                </c:pt>
                <c:pt idx="3">
                  <c:v>0.67685983438691089</c:v>
                </c:pt>
                <c:pt idx="4">
                  <c:v>0.32809578752003715</c:v>
                </c:pt>
                <c:pt idx="5">
                  <c:v>0.28889668638748767</c:v>
                </c:pt>
                <c:pt idx="6">
                  <c:v>0.410337003332921</c:v>
                </c:pt>
                <c:pt idx="7">
                  <c:v>0.45835076269337549</c:v>
                </c:pt>
                <c:pt idx="8">
                  <c:v>0.27294099982088715</c:v>
                </c:pt>
                <c:pt idx="9">
                  <c:v>0.27829598935191657</c:v>
                </c:pt>
                <c:pt idx="10">
                  <c:v>0.8673860599844635</c:v>
                </c:pt>
                <c:pt idx="11">
                  <c:v>0.86785434476623957</c:v>
                </c:pt>
                <c:pt idx="12">
                  <c:v>8.3079850162093904E-2</c:v>
                </c:pt>
                <c:pt idx="13">
                  <c:v>0.70917320943061102</c:v>
                </c:pt>
                <c:pt idx="14">
                  <c:v>0.64270904199220591</c:v>
                </c:pt>
                <c:pt idx="15">
                  <c:v>0.59846028667521267</c:v>
                </c:pt>
                <c:pt idx="16">
                  <c:v>0.14490158925776206</c:v>
                </c:pt>
                <c:pt idx="17">
                  <c:v>0.35911337479513211</c:v>
                </c:pt>
                <c:pt idx="18">
                  <c:v>6.5723996222042294E-2</c:v>
                </c:pt>
                <c:pt idx="19">
                  <c:v>0.18280621933755109</c:v>
                </c:pt>
                <c:pt idx="20">
                  <c:v>0.85039233987982443</c:v>
                </c:pt>
                <c:pt idx="21">
                  <c:v>5.0758555098367811E-2</c:v>
                </c:pt>
                <c:pt idx="22">
                  <c:v>0.13998596691437332</c:v>
                </c:pt>
                <c:pt idx="23">
                  <c:v>0.35300585650865984</c:v>
                </c:pt>
                <c:pt idx="24">
                  <c:v>0.11076244114263856</c:v>
                </c:pt>
                <c:pt idx="25">
                  <c:v>0.19086571292542137</c:v>
                </c:pt>
                <c:pt idx="26">
                  <c:v>0.13650748960916448</c:v>
                </c:pt>
                <c:pt idx="27">
                  <c:v>0.31093854386463193</c:v>
                </c:pt>
                <c:pt idx="28">
                  <c:v>0.53359750532998107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排出量比較シート!$BZ$21:$BZ$50</c:f>
              <c:numCache>
                <c:formatCode>0%</c:formatCode>
                <c:ptCount val="30"/>
                <c:pt idx="0">
                  <c:v>0.31771605164876443</c:v>
                </c:pt>
                <c:pt idx="1">
                  <c:v>0.31357377320688723</c:v>
                </c:pt>
                <c:pt idx="2">
                  <c:v>0.478600467335068</c:v>
                </c:pt>
                <c:pt idx="3">
                  <c:v>9.7666740721085679E-2</c:v>
                </c:pt>
                <c:pt idx="4">
                  <c:v>0.24191702996848988</c:v>
                </c:pt>
                <c:pt idx="5">
                  <c:v>0.2372043590655448</c:v>
                </c:pt>
                <c:pt idx="6">
                  <c:v>0.20237282752706809</c:v>
                </c:pt>
                <c:pt idx="7">
                  <c:v>0.1777415338650013</c:v>
                </c:pt>
                <c:pt idx="8">
                  <c:v>0.24422976009855468</c:v>
                </c:pt>
                <c:pt idx="9">
                  <c:v>0.22849378654301367</c:v>
                </c:pt>
                <c:pt idx="10">
                  <c:v>3.8171388483184722E-2</c:v>
                </c:pt>
                <c:pt idx="11">
                  <c:v>4.1666138091170098E-2</c:v>
                </c:pt>
                <c:pt idx="12">
                  <c:v>0.27394447923929455</c:v>
                </c:pt>
                <c:pt idx="13">
                  <c:v>0.10166527684438188</c:v>
                </c:pt>
                <c:pt idx="14">
                  <c:v>0.11913093301280116</c:v>
                </c:pt>
                <c:pt idx="15">
                  <c:v>0.14664712683051728</c:v>
                </c:pt>
                <c:pt idx="16">
                  <c:v>0.31919888162543592</c:v>
                </c:pt>
                <c:pt idx="17">
                  <c:v>0.2551492653301467</c:v>
                </c:pt>
                <c:pt idx="18">
                  <c:v>0.31462881328502201</c:v>
                </c:pt>
                <c:pt idx="19">
                  <c:v>0.28119689296813444</c:v>
                </c:pt>
                <c:pt idx="20">
                  <c:v>4.3646280726347041E-2</c:v>
                </c:pt>
                <c:pt idx="21">
                  <c:v>0.58050461700690437</c:v>
                </c:pt>
                <c:pt idx="22">
                  <c:v>0.27592784628216283</c:v>
                </c:pt>
                <c:pt idx="23">
                  <c:v>0.20006284632531801</c:v>
                </c:pt>
                <c:pt idx="24">
                  <c:v>0.33733339364727194</c:v>
                </c:pt>
                <c:pt idx="25">
                  <c:v>0.27169196932420292</c:v>
                </c:pt>
                <c:pt idx="26">
                  <c:v>0.31292541307893873</c:v>
                </c:pt>
                <c:pt idx="27">
                  <c:v>0.20049753062951428</c:v>
                </c:pt>
                <c:pt idx="28">
                  <c:v>0.14271944576521889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排出量比較シート!$CA$21:$CA$50</c:f>
              <c:numCache>
                <c:formatCode>0%</c:formatCode>
                <c:ptCount val="30"/>
                <c:pt idx="0">
                  <c:v>0.45741056741545666</c:v>
                </c:pt>
                <c:pt idx="1">
                  <c:v>0.28965618554766553</c:v>
                </c:pt>
                <c:pt idx="2">
                  <c:v>0.24819443525181303</c:v>
                </c:pt>
                <c:pt idx="3">
                  <c:v>7.3298202208394003E-2</c:v>
                </c:pt>
                <c:pt idx="4">
                  <c:v>0.18665334283641039</c:v>
                </c:pt>
                <c:pt idx="5">
                  <c:v>0.23117269716184435</c:v>
                </c:pt>
                <c:pt idx="6">
                  <c:v>0.22051199601217739</c:v>
                </c:pt>
                <c:pt idx="7">
                  <c:v>0.20707080908315176</c:v>
                </c:pt>
                <c:pt idx="8">
                  <c:v>0.2354526658267532</c:v>
                </c:pt>
                <c:pt idx="9">
                  <c:v>0.21696486162061152</c:v>
                </c:pt>
                <c:pt idx="10">
                  <c:v>3.9073570311014098E-2</c:v>
                </c:pt>
                <c:pt idx="11">
                  <c:v>2.9154532919221796E-2</c:v>
                </c:pt>
                <c:pt idx="12">
                  <c:v>0.39007749236970696</c:v>
                </c:pt>
                <c:pt idx="13">
                  <c:v>8.2562542714743142E-2</c:v>
                </c:pt>
                <c:pt idx="14">
                  <c:v>0.11517872892000934</c:v>
                </c:pt>
                <c:pt idx="15">
                  <c:v>0.13930531626564205</c:v>
                </c:pt>
                <c:pt idx="16">
                  <c:v>0.27513826436258043</c:v>
                </c:pt>
                <c:pt idx="17">
                  <c:v>0.19521466401938942</c:v>
                </c:pt>
                <c:pt idx="18">
                  <c:v>0.33767089710972098</c:v>
                </c:pt>
                <c:pt idx="19">
                  <c:v>0.24719087662372874</c:v>
                </c:pt>
                <c:pt idx="20">
                  <c:v>4.1168588424757277E-2</c:v>
                </c:pt>
                <c:pt idx="21">
                  <c:v>0.23185603998301521</c:v>
                </c:pt>
                <c:pt idx="22">
                  <c:v>0.31342880891278585</c:v>
                </c:pt>
                <c:pt idx="23">
                  <c:v>0.24232572532577895</c:v>
                </c:pt>
                <c:pt idx="24">
                  <c:v>0.25784489427030582</c:v>
                </c:pt>
                <c:pt idx="25">
                  <c:v>0.17620291718516204</c:v>
                </c:pt>
                <c:pt idx="26">
                  <c:v>0.24384380431179359</c:v>
                </c:pt>
                <c:pt idx="27">
                  <c:v>0.242981378097363</c:v>
                </c:pt>
                <c:pt idx="28">
                  <c:v>0.13327103008003821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排出量比較シート!$CB$21:$CB$50</c:f>
              <c:numCache>
                <c:formatCode>0%</c:formatCode>
                <c:ptCount val="30"/>
                <c:pt idx="0">
                  <c:v>0.15214309807556939</c:v>
                </c:pt>
                <c:pt idx="1">
                  <c:v>0.24379614844602976</c:v>
                </c:pt>
                <c:pt idx="2">
                  <c:v>0.15268002339556438</c:v>
                </c:pt>
                <c:pt idx="3">
                  <c:v>0.13931525415356724</c:v>
                </c:pt>
                <c:pt idx="4">
                  <c:v>0.22490138141512256</c:v>
                </c:pt>
                <c:pt idx="5">
                  <c:v>0.2308301056155776</c:v>
                </c:pt>
                <c:pt idx="6">
                  <c:v>0.14825964059239638</c:v>
                </c:pt>
                <c:pt idx="7">
                  <c:v>0.13536922550471631</c:v>
                </c:pt>
                <c:pt idx="8">
                  <c:v>0.20024902357428614</c:v>
                </c:pt>
                <c:pt idx="9">
                  <c:v>0.23857184747007568</c:v>
                </c:pt>
                <c:pt idx="10">
                  <c:v>5.2064952955979932E-2</c:v>
                </c:pt>
                <c:pt idx="11">
                  <c:v>5.6179400989733105E-2</c:v>
                </c:pt>
                <c:pt idx="12">
                  <c:v>0.20931056006244975</c:v>
                </c:pt>
                <c:pt idx="13">
                  <c:v>0.10472944266812213</c:v>
                </c:pt>
                <c:pt idx="14">
                  <c:v>0.10343969564598608</c:v>
                </c:pt>
                <c:pt idx="15">
                  <c:v>0.10309254676236015</c:v>
                </c:pt>
                <c:pt idx="16">
                  <c:v>0.24024497340713044</c:v>
                </c:pt>
                <c:pt idx="17">
                  <c:v>0.16996393701870099</c:v>
                </c:pt>
                <c:pt idx="18">
                  <c:v>0.25223220584583295</c:v>
                </c:pt>
                <c:pt idx="19">
                  <c:v>0.27825021613880346</c:v>
                </c:pt>
                <c:pt idx="20">
                  <c:v>6.0057116358394003E-2</c:v>
                </c:pt>
                <c:pt idx="21">
                  <c:v>0.11138412377890046</c:v>
                </c:pt>
                <c:pt idx="22">
                  <c:v>0.23468392340261116</c:v>
                </c:pt>
                <c:pt idx="23">
                  <c:v>0.19040279180291886</c:v>
                </c:pt>
                <c:pt idx="24">
                  <c:v>0.26785295382466351</c:v>
                </c:pt>
                <c:pt idx="25">
                  <c:v>0.33660451789381668</c:v>
                </c:pt>
                <c:pt idx="26">
                  <c:v>0.28459789695543503</c:v>
                </c:pt>
                <c:pt idx="27">
                  <c:v>0.21894124186018052</c:v>
                </c:pt>
                <c:pt idx="28">
                  <c:v>0.1743679855860612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排出量比較シート!$CH$21:$CH$50</c:f>
              <c:numCache>
                <c:formatCode>0%</c:formatCode>
                <c:ptCount val="30"/>
                <c:pt idx="0">
                  <c:v>4.365450390169881E-2</c:v>
                </c:pt>
                <c:pt idx="1">
                  <c:v>2.2717444711231393E-2</c:v>
                </c:pt>
                <c:pt idx="2">
                  <c:v>2.6334817670354276E-2</c:v>
                </c:pt>
                <c:pt idx="3">
                  <c:v>1.2859968530042237E-2</c:v>
                </c:pt>
                <c:pt idx="4">
                  <c:v>1.8432458259940075E-2</c:v>
                </c:pt>
                <c:pt idx="5">
                  <c:v>1.1896151769545473E-2</c:v>
                </c:pt>
                <c:pt idx="6">
                  <c:v>1.8518532535437199E-2</c:v>
                </c:pt>
                <c:pt idx="7">
                  <c:v>2.1467668853755117E-2</c:v>
                </c:pt>
                <c:pt idx="8">
                  <c:v>4.7127550679518862E-2</c:v>
                </c:pt>
                <c:pt idx="9">
                  <c:v>3.7673515014382326E-2</c:v>
                </c:pt>
                <c:pt idx="10">
                  <c:v>3.3040282653577103E-3</c:v>
                </c:pt>
                <c:pt idx="11">
                  <c:v>5.1455832336353216E-3</c:v>
                </c:pt>
                <c:pt idx="12">
                  <c:v>4.3587618166454969E-2</c:v>
                </c:pt>
                <c:pt idx="13">
                  <c:v>1.8695283421418648E-3</c:v>
                </c:pt>
                <c:pt idx="14">
                  <c:v>1.954160042899758E-2</c:v>
                </c:pt>
                <c:pt idx="15">
                  <c:v>1.2494723466267709E-2</c:v>
                </c:pt>
                <c:pt idx="16">
                  <c:v>2.0516291347090952E-2</c:v>
                </c:pt>
                <c:pt idx="17">
                  <c:v>2.0558758836630688E-2</c:v>
                </c:pt>
                <c:pt idx="18">
                  <c:v>2.9744087537381947E-2</c:v>
                </c:pt>
                <c:pt idx="19">
                  <c:v>1.0555794931782226E-2</c:v>
                </c:pt>
                <c:pt idx="20">
                  <c:v>4.7356746106772462E-3</c:v>
                </c:pt>
                <c:pt idx="21">
                  <c:v>2.5496664132812093E-2</c:v>
                </c:pt>
                <c:pt idx="22">
                  <c:v>3.5973454488067068E-2</c:v>
                </c:pt>
                <c:pt idx="23">
                  <c:v>1.4202780037324378E-2</c:v>
                </c:pt>
                <c:pt idx="24">
                  <c:v>2.620631711512E-2</c:v>
                </c:pt>
                <c:pt idx="25">
                  <c:v>2.4634882671397077E-2</c:v>
                </c:pt>
                <c:pt idx="26">
                  <c:v>2.2125396044668236E-2</c:v>
                </c:pt>
                <c:pt idx="27">
                  <c:v>2.6641305548310186E-2</c:v>
                </c:pt>
                <c:pt idx="28">
                  <c:v>1.6044033238700607E-2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c:ext uri="{02D57815-91ED-43cb-92C2-25804820EDAC}">
                        <c15:formulaRef>
                          <c15:sqref>排出量比較シート!$BW$21:$BW$50</c15:sqref>
                        </c15:formulaRef>
                      </c:ext>
                    </c:extLst>
                    <c:numCache>
                      <c:formatCode>0%</c:formatCode>
                      <c:ptCount val="30"/>
                      <c:pt idx="0">
                        <c:v>1.3749367333897221E-2</c:v>
                      </c:pt>
                      <c:pt idx="1">
                        <c:v>0.1056468492225941</c:v>
                      </c:pt>
                      <c:pt idx="2">
                        <c:v>6.6872173451967984E-2</c:v>
                      </c:pt>
                      <c:pt idx="3">
                        <c:v>0.66755145577502162</c:v>
                      </c:pt>
                      <c:pt idx="4">
                        <c:v>0.3052553316197677</c:v>
                      </c:pt>
                      <c:pt idx="5">
                        <c:v>0.2720179344672618</c:v>
                      </c:pt>
                      <c:pt idx="6">
                        <c:v>0.39931546286773117</c:v>
                      </c:pt>
                      <c:pt idx="7">
                        <c:v>0.45130725409359695</c:v>
                      </c:pt>
                      <c:pt idx="8">
                        <c:v>0.2630203323643735</c:v>
                      </c:pt>
                      <c:pt idx="9">
                        <c:v>0.26733381788013488</c:v>
                      </c:pt>
                      <c:pt idx="10">
                        <c:v>0.8642307076629987</c:v>
                      </c:pt>
                      <c:pt idx="11">
                        <c:v>0.86064570023371534</c:v>
                      </c:pt>
                      <c:pt idx="12">
                        <c:v>6.295482109491092E-2</c:v>
                      </c:pt>
                      <c:pt idx="13">
                        <c:v>0.70283763606965755</c:v>
                      </c:pt>
                      <c:pt idx="14">
                        <c:v>0.63455481532528457</c:v>
                      </c:pt>
                      <c:pt idx="15">
                        <c:v>0.5890129062114835</c:v>
                      </c:pt>
                      <c:pt idx="16">
                        <c:v>0.11486920806862472</c:v>
                      </c:pt>
                      <c:pt idx="17">
                        <c:v>0.34590655897796024</c:v>
                      </c:pt>
                      <c:pt idx="18">
                        <c:v>4.1418944791150616E-2</c:v>
                      </c:pt>
                      <c:pt idx="19">
                        <c:v>0.15681574086530353</c:v>
                      </c:pt>
                      <c:pt idx="20">
                        <c:v>0.84455209022996169</c:v>
                      </c:pt>
                      <c:pt idx="21">
                        <c:v>3.1596365022165417E-2</c:v>
                      </c:pt>
                      <c:pt idx="22">
                        <c:v>0.125394168503737</c:v>
                      </c:pt>
                      <c:pt idx="23">
                        <c:v>0.32760682538823521</c:v>
                      </c:pt>
                      <c:pt idx="24">
                        <c:v>9.0073384384540822E-2</c:v>
                      </c:pt>
                      <c:pt idx="25">
                        <c:v>0.14286693660423277</c:v>
                      </c:pt>
                      <c:pt idx="26">
                        <c:v>8.4589766131139374E-2</c:v>
                      </c:pt>
                      <c:pt idx="27">
                        <c:v>0.3024334433903329</c:v>
                      </c:pt>
                      <c:pt idx="28">
                        <c:v>0.51734258239669917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1.2202304897708278E-2</c:v>
                      </c:pt>
                      <c:pt idx="1">
                        <c:v>1.1231597125546437E-2</c:v>
                      </c:pt>
                      <c:pt idx="2">
                        <c:v>2.0503895818194822E-2</c:v>
                      </c:pt>
                      <c:pt idx="3">
                        <c:v>5.5633806743386428E-3</c:v>
                      </c:pt>
                      <c:pt idx="4">
                        <c:v>1.3552103472623526E-2</c:v>
                      </c:pt>
                      <c:pt idx="5">
                        <c:v>9.1500222018163144E-3</c:v>
                      </c:pt>
                      <c:pt idx="6">
                        <c:v>7.6272560919743229E-3</c:v>
                      </c:pt>
                      <c:pt idx="7">
                        <c:v>6.4432294446453041E-3</c:v>
                      </c:pt>
                      <c:pt idx="8">
                        <c:v>6.4999087052502675E-3</c:v>
                      </c:pt>
                      <c:pt idx="9">
                        <c:v>8.5448990768284081E-3</c:v>
                      </c:pt>
                      <c:pt idx="10">
                        <c:v>2.4957775243491299E-3</c:v>
                      </c:pt>
                      <c:pt idx="11">
                        <c:v>4.6597138029161322E-3</c:v>
                      </c:pt>
                      <c:pt idx="12">
                        <c:v>1.730576431326606E-2</c:v>
                      </c:pt>
                      <c:pt idx="13">
                        <c:v>4.3310019585826361E-3</c:v>
                      </c:pt>
                      <c:pt idx="14">
                        <c:v>6.5641768742516655E-3</c:v>
                      </c:pt>
                      <c:pt idx="15">
                        <c:v>4.7640639406285731E-3</c:v>
                      </c:pt>
                      <c:pt idx="16">
                        <c:v>1.4485818834583625E-2</c:v>
                      </c:pt>
                      <c:pt idx="17">
                        <c:v>8.1815540164336086E-3</c:v>
                      </c:pt>
                      <c:pt idx="18">
                        <c:v>1.1371257372591936E-2</c:v>
                      </c:pt>
                      <c:pt idx="19">
                        <c:v>1.2945708988642978E-2</c:v>
                      </c:pt>
                      <c:pt idx="20">
                        <c:v>1.9679295227448507E-3</c:v>
                      </c:pt>
                      <c:pt idx="21">
                        <c:v>1.7467498661425971E-2</c:v>
                      </c:pt>
                      <c:pt idx="22">
                        <c:v>1.0246380946991217E-2</c:v>
                      </c:pt>
                      <c:pt idx="23">
                        <c:v>1.0934000606322861E-2</c:v>
                      </c:pt>
                      <c:pt idx="24">
                        <c:v>1.4436750828791547E-2</c:v>
                      </c:pt>
                      <c:pt idx="25">
                        <c:v>1.1176621183482709E-2</c:v>
                      </c:pt>
                      <c:pt idx="26">
                        <c:v>1.5157910592382123E-2</c:v>
                      </c:pt>
                      <c:pt idx="27">
                        <c:v>6.3453405102311894E-3</c:v>
                      </c:pt>
                      <c:pt idx="28">
                        <c:v>6.3475325310155565E-3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3.1241067269052402E-3</c:v>
                      </c:pt>
                      <c:pt idx="1">
                        <c:v>1.3378001740045506E-2</c:v>
                      </c:pt>
                      <c:pt idx="2">
                        <c:v>6.8141870770374773E-3</c:v>
                      </c:pt>
                      <c:pt idx="3">
                        <c:v>3.7449979375504751E-3</c:v>
                      </c:pt>
                      <c:pt idx="4">
                        <c:v>9.2883524276459722E-3</c:v>
                      </c:pt>
                      <c:pt idx="5">
                        <c:v>7.7287297184095733E-3</c:v>
                      </c:pt>
                      <c:pt idx="6">
                        <c:v>3.3942843732155045E-3</c:v>
                      </c:pt>
                      <c:pt idx="7">
                        <c:v>6.0027915513319427E-4</c:v>
                      </c:pt>
                      <c:pt idx="8">
                        <c:v>3.4207587512634198E-3</c:v>
                      </c:pt>
                      <c:pt idx="9">
                        <c:v>2.4172723949533359E-3</c:v>
                      </c:pt>
                      <c:pt idx="10">
                        <c:v>6.595747971156272E-4</c:v>
                      </c:pt>
                      <c:pt idx="11">
                        <c:v>2.5489307296082055E-3</c:v>
                      </c:pt>
                      <c:pt idx="12">
                        <c:v>2.8192647539169121E-3</c:v>
                      </c:pt>
                      <c:pt idx="13">
                        <c:v>2.0045714023707948E-3</c:v>
                      </c:pt>
                      <c:pt idx="14">
                        <c:v>1.5900497926696197E-3</c:v>
                      </c:pt>
                      <c:pt idx="15">
                        <c:v>4.6833165231007015E-3</c:v>
                      </c:pt>
                      <c:pt idx="16">
                        <c:v>1.554656235455372E-2</c:v>
                      </c:pt>
                      <c:pt idx="17">
                        <c:v>5.0252618007382384E-3</c:v>
                      </c:pt>
                      <c:pt idx="18">
                        <c:v>1.2933794058299749E-2</c:v>
                      </c:pt>
                      <c:pt idx="19">
                        <c:v>1.3044769483604585E-2</c:v>
                      </c:pt>
                      <c:pt idx="20">
                        <c:v>3.8723201271178647E-3</c:v>
                      </c:pt>
                      <c:pt idx="21">
                        <c:v>1.6946914147764227E-3</c:v>
                      </c:pt>
                      <c:pt idx="22">
                        <c:v>4.3454174636451178E-3</c:v>
                      </c:pt>
                      <c:pt idx="23">
                        <c:v>1.4465030514101787E-2</c:v>
                      </c:pt>
                      <c:pt idx="24">
                        <c:v>6.2523059293061907E-3</c:v>
                      </c:pt>
                      <c:pt idx="25">
                        <c:v>3.6822155137705877E-2</c:v>
                      </c:pt>
                      <c:pt idx="26">
                        <c:v>3.6759812885642978E-2</c:v>
                      </c:pt>
                      <c:pt idx="27">
                        <c:v>2.1597599640678206E-3</c:v>
                      </c:pt>
                      <c:pt idx="28">
                        <c:v>9.9073904022664132E-3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0.13180744891315935</c:v>
                      </c:pt>
                      <c:pt idx="1">
                        <c:v>0.22890598935562206</c:v>
                      </c:pt>
                      <c:pt idx="2">
                        <c:v>0.12011845463227057</c:v>
                      </c:pt>
                      <c:pt idx="3">
                        <c:v>0.12092767070030784</c:v>
                      </c:pt>
                      <c:pt idx="4">
                        <c:v>0.21661818453464807</c:v>
                      </c:pt>
                      <c:pt idx="5">
                        <c:v>0.19285241886332291</c:v>
                      </c:pt>
                      <c:pt idx="6">
                        <c:v>0.13738153846184836</c:v>
                      </c:pt>
                      <c:pt idx="7">
                        <c:v>0.11041055146041025</c:v>
                      </c:pt>
                      <c:pt idx="8">
                        <c:v>0.17801606209260262</c:v>
                      </c:pt>
                      <c:pt idx="9">
                        <c:v>0.22570500875601229</c:v>
                      </c:pt>
                      <c:pt idx="10">
                        <c:v>4.2192253647985366E-2</c:v>
                      </c:pt>
                      <c:pt idx="11">
                        <c:v>4.4231697548652991E-2</c:v>
                      </c:pt>
                      <c:pt idx="12">
                        <c:v>0.19030883990926115</c:v>
                      </c:pt>
                      <c:pt idx="13">
                        <c:v>9.4326829304463067E-2</c:v>
                      </c:pt>
                      <c:pt idx="14">
                        <c:v>9.3525899283586386E-2</c:v>
                      </c:pt>
                      <c:pt idx="15">
                        <c:v>9.6030977705955797E-2</c:v>
                      </c:pt>
                      <c:pt idx="16">
                        <c:v>0.22632045059148947</c:v>
                      </c:pt>
                      <c:pt idx="17">
                        <c:v>0.15974932307526468</c:v>
                      </c:pt>
                      <c:pt idx="18">
                        <c:v>0.23414649697974113</c:v>
                      </c:pt>
                      <c:pt idx="19">
                        <c:v>0.22398504695380805</c:v>
                      </c:pt>
                      <c:pt idx="20">
                        <c:v>5.7890731134199389E-2</c:v>
                      </c:pt>
                      <c:pt idx="21">
                        <c:v>7.746918574187911E-2</c:v>
                      </c:pt>
                      <c:pt idx="22">
                        <c:v>0.21507183131731905</c:v>
                      </c:pt>
                      <c:pt idx="23">
                        <c:v>0.18282358640750981</c:v>
                      </c:pt>
                      <c:pt idx="24">
                        <c:v>0.25717034509421638</c:v>
                      </c:pt>
                      <c:pt idx="25">
                        <c:v>0.30782659941719387</c:v>
                      </c:pt>
                      <c:pt idx="26">
                        <c:v>0.24635210551515763</c:v>
                      </c:pt>
                      <c:pt idx="27">
                        <c:v>0.20313718859975086</c:v>
                      </c:pt>
                      <c:pt idx="28">
                        <c:v>0.16729450882145025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8.4185579485985693E-2</c:v>
                      </c:pt>
                      <c:pt idx="1">
                        <c:v>0.13478020147796704</c:v>
                      </c:pt>
                      <c:pt idx="2">
                        <c:v>4.8328151504726351E-2</c:v>
                      </c:pt>
                      <c:pt idx="3">
                        <c:v>6.8431766594171717E-2</c:v>
                      </c:pt>
                      <c:pt idx="4">
                        <c:v>0.13319598634972121</c:v>
                      </c:pt>
                      <c:pt idx="5">
                        <c:v>0.10905469034823673</c:v>
                      </c:pt>
                      <c:pt idx="6">
                        <c:v>8.5783800326352036E-2</c:v>
                      </c:pt>
                      <c:pt idx="7">
                        <c:v>6.4009062893707169E-2</c:v>
                      </c:pt>
                      <c:pt idx="8">
                        <c:v>0.12070801469954853</c:v>
                      </c:pt>
                      <c:pt idx="9">
                        <c:v>0.10200124825749045</c:v>
                      </c:pt>
                      <c:pt idx="10">
                        <c:v>2.393882771403219E-2</c:v>
                      </c:pt>
                      <c:pt idx="11">
                        <c:v>2.5389389194165037E-2</c:v>
                      </c:pt>
                      <c:pt idx="12">
                        <c:v>0.10216478290842898</c:v>
                      </c:pt>
                      <c:pt idx="13">
                        <c:v>5.294024661438957E-2</c:v>
                      </c:pt>
                      <c:pt idx="14">
                        <c:v>4.8423283998264524E-2</c:v>
                      </c:pt>
                      <c:pt idx="15">
                        <c:v>5.9458480586207514E-2</c:v>
                      </c:pt>
                      <c:pt idx="16">
                        <c:v>0.13703940587473365</c:v>
                      </c:pt>
                      <c:pt idx="17">
                        <c:v>9.7318591555178371E-2</c:v>
                      </c:pt>
                      <c:pt idx="18">
                        <c:v>0.15342653423595567</c:v>
                      </c:pt>
                      <c:pt idx="19">
                        <c:v>0.12584553700868173</c:v>
                      </c:pt>
                      <c:pt idx="20">
                        <c:v>3.5202448140358542E-2</c:v>
                      </c:pt>
                      <c:pt idx="21">
                        <c:v>4.0011341210255673E-2</c:v>
                      </c:pt>
                      <c:pt idx="22">
                        <c:v>0.13400913020426294</c:v>
                      </c:pt>
                      <c:pt idx="23">
                        <c:v>0.10903466396720396</c:v>
                      </c:pt>
                      <c:pt idx="24">
                        <c:v>0.15680377785712774</c:v>
                      </c:pt>
                      <c:pt idx="25">
                        <c:v>0.17192186251280836</c:v>
                      </c:pt>
                      <c:pt idx="26">
                        <c:v>0.15155646576207535</c:v>
                      </c:pt>
                      <c:pt idx="27">
                        <c:v>0.13410890944298873</c:v>
                      </c:pt>
                      <c:pt idx="28">
                        <c:v>0.10539158726964315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4.7621869427173641E-2</c:v>
                      </c:pt>
                      <c:pt idx="1">
                        <c:v>9.4125787877655034E-2</c:v>
                      </c:pt>
                      <c:pt idx="2">
                        <c:v>7.1790303127544211E-2</c:v>
                      </c:pt>
                      <c:pt idx="3">
                        <c:v>5.2495904106136117E-2</c:v>
                      </c:pt>
                      <c:pt idx="4">
                        <c:v>8.3422198184926855E-2</c:v>
                      </c:pt>
                      <c:pt idx="5">
                        <c:v>8.379772851508617E-2</c:v>
                      </c:pt>
                      <c:pt idx="6">
                        <c:v>5.159773813549632E-2</c:v>
                      </c:pt>
                      <c:pt idx="7">
                        <c:v>4.6401488566703078E-2</c:v>
                      </c:pt>
                      <c:pt idx="8">
                        <c:v>5.730804739305409E-2</c:v>
                      </c:pt>
                      <c:pt idx="9">
                        <c:v>0.12370376049852183</c:v>
                      </c:pt>
                      <c:pt idx="10">
                        <c:v>1.8253425933953175E-2</c:v>
                      </c:pt>
                      <c:pt idx="11">
                        <c:v>1.8842308354487955E-2</c:v>
                      </c:pt>
                      <c:pt idx="12">
                        <c:v>8.8144057000832179E-2</c:v>
                      </c:pt>
                      <c:pt idx="13">
                        <c:v>4.1386582690073503E-2</c:v>
                      </c:pt>
                      <c:pt idx="14">
                        <c:v>4.5102615285321876E-2</c:v>
                      </c:pt>
                      <c:pt idx="15">
                        <c:v>3.6572497119748297E-2</c:v>
                      </c:pt>
                      <c:pt idx="16">
                        <c:v>8.9281044716755797E-2</c:v>
                      </c:pt>
                      <c:pt idx="17">
                        <c:v>6.2430731520086297E-2</c:v>
                      </c:pt>
                      <c:pt idx="18">
                        <c:v>8.071996274378547E-2</c:v>
                      </c:pt>
                      <c:pt idx="19">
                        <c:v>9.8139509945126324E-2</c:v>
                      </c:pt>
                      <c:pt idx="20">
                        <c:v>2.2688282993840847E-2</c:v>
                      </c:pt>
                      <c:pt idx="21">
                        <c:v>3.745784453162343E-2</c:v>
                      </c:pt>
                      <c:pt idx="22">
                        <c:v>8.1062701113056107E-2</c:v>
                      </c:pt>
                      <c:pt idx="23">
                        <c:v>7.378892244030584E-2</c:v>
                      </c:pt>
                      <c:pt idx="24">
                        <c:v>0.10036656723708862</c:v>
                      </c:pt>
                      <c:pt idx="25">
                        <c:v>0.13590473690438548</c:v>
                      </c:pt>
                      <c:pt idx="26">
                        <c:v>9.4795639753082236E-2</c:v>
                      </c:pt>
                      <c:pt idx="27">
                        <c:v>6.9028279156762115E-2</c:v>
                      </c:pt>
                      <c:pt idx="28">
                        <c:v>6.19029215518071E-2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2.0335649162410038E-2</c:v>
                      </c:pt>
                      <c:pt idx="1">
                        <c:v>1.4890159090407688E-2</c:v>
                      </c:pt>
                      <c:pt idx="2">
                        <c:v>1.1926907902906724E-2</c:v>
                      </c:pt>
                      <c:pt idx="3">
                        <c:v>5.1924948574178656E-3</c:v>
                      </c:pt>
                      <c:pt idx="4">
                        <c:v>8.2831968804744898E-3</c:v>
                      </c:pt>
                      <c:pt idx="5">
                        <c:v>8.8052605153871727E-3</c:v>
                      </c:pt>
                      <c:pt idx="6">
                        <c:v>1.0878102130548021E-2</c:v>
                      </c:pt>
                      <c:pt idx="7">
                        <c:v>9.8472467258952211E-3</c:v>
                      </c:pt>
                      <c:pt idx="8">
                        <c:v>1.6406412892689654E-2</c:v>
                      </c:pt>
                      <c:pt idx="9">
                        <c:v>1.286683871406338E-2</c:v>
                      </c:pt>
                      <c:pt idx="10">
                        <c:v>1.5965477405088199E-3</c:v>
                      </c:pt>
                      <c:pt idx="11">
                        <c:v>1.7412683776559671E-3</c:v>
                      </c:pt>
                      <c:pt idx="12">
                        <c:v>1.9001720153188604E-2</c:v>
                      </c:pt>
                      <c:pt idx="13">
                        <c:v>3.6012523467248056E-3</c:v>
                      </c:pt>
                      <c:pt idx="14">
                        <c:v>7.220117955150194E-3</c:v>
                      </c:pt>
                      <c:pt idx="15">
                        <c:v>7.0615690564043475E-3</c:v>
                      </c:pt>
                      <c:pt idx="16">
                        <c:v>9.0495709919899917E-3</c:v>
                      </c:pt>
                      <c:pt idx="17">
                        <c:v>1.0214613943436295E-2</c:v>
                      </c:pt>
                      <c:pt idx="18">
                        <c:v>1.8085708866091808E-2</c:v>
                      </c:pt>
                      <c:pt idx="19">
                        <c:v>8.9398851766653437E-3</c:v>
                      </c:pt>
                      <c:pt idx="20">
                        <c:v>2.1663852241946124E-3</c:v>
                      </c:pt>
                      <c:pt idx="21">
                        <c:v>1.0422471394886106E-2</c:v>
                      </c:pt>
                      <c:pt idx="22">
                        <c:v>1.9612092085292084E-2</c:v>
                      </c:pt>
                      <c:pt idx="23">
                        <c:v>6.7579531073114572E-3</c:v>
                      </c:pt>
                      <c:pt idx="24">
                        <c:v>1.0682608730447176E-2</c:v>
                      </c:pt>
                      <c:pt idx="25">
                        <c:v>1.153178487226833E-2</c:v>
                      </c:pt>
                      <c:pt idx="26">
                        <c:v>1.4622695992553362E-2</c:v>
                      </c:pt>
                      <c:pt idx="27">
                        <c:v>1.5804053260429669E-2</c:v>
                      </c:pt>
                      <c:pt idx="28">
                        <c:v>7.0734767646109609E-3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2.0634660860387097E-2</c:v>
                      </c:pt>
                      <c:pt idx="3">
                        <c:v>1.3195088595841554E-2</c:v>
                      </c:pt>
                      <c:pt idx="4">
                        <c:v>0</c:v>
                      </c:pt>
                      <c:pt idx="5">
                        <c:v>2.917242623686752E-2</c:v>
                      </c:pt>
                      <c:pt idx="6">
                        <c:v>0</c:v>
                      </c:pt>
                      <c:pt idx="7">
                        <c:v>1.5111427318410855E-2</c:v>
                      </c:pt>
                      <c:pt idx="8">
                        <c:v>5.8265485889938571E-3</c:v>
                      </c:pt>
                      <c:pt idx="9">
                        <c:v>0</c:v>
                      </c:pt>
                      <c:pt idx="10">
                        <c:v>8.2761515674857379E-3</c:v>
                      </c:pt>
                      <c:pt idx="11">
                        <c:v>1.0206435063424151E-2</c:v>
                      </c:pt>
                      <c:pt idx="12">
                        <c:v>0</c:v>
                      </c:pt>
                      <c:pt idx="13">
                        <c:v>6.8013610169342558E-3</c:v>
                      </c:pt>
                      <c:pt idx="14">
                        <c:v>2.6936784072494938E-3</c:v>
                      </c:pt>
                      <c:pt idx="15">
                        <c:v>0</c:v>
                      </c:pt>
                      <c:pt idx="16">
                        <c:v>4.8749518236509857E-3</c:v>
                      </c:pt>
                      <c:pt idx="17">
                        <c:v>0</c:v>
                      </c:pt>
                      <c:pt idx="18">
                        <c:v>0</c:v>
                      </c:pt>
                      <c:pt idx="19">
                        <c:v>4.532528400833008E-2</c:v>
                      </c:pt>
                      <c:pt idx="20">
                        <c:v>0</c:v>
                      </c:pt>
                      <c:pt idx="21">
                        <c:v>2.3492466642135255E-2</c:v>
                      </c:pt>
                      <c:pt idx="22">
                        <c:v>0</c:v>
                      </c:pt>
                      <c:pt idx="23">
                        <c:v>8.2125228809758893E-4</c:v>
                      </c:pt>
                      <c:pt idx="24">
                        <c:v>0</c:v>
                      </c:pt>
                      <c:pt idx="25">
                        <c:v>1.7246133604354466E-2</c:v>
                      </c:pt>
                      <c:pt idx="26">
                        <c:v>2.362309544772408E-2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排出量比較シート!$BE$21:$BE$50</c:f>
              <c:numCache>
                <c:formatCode>#,##0_);[Red]\(#,##0\)</c:formatCode>
                <c:ptCount val="30"/>
                <c:pt idx="0">
                  <c:v>47.559664725058482</c:v>
                </c:pt>
                <c:pt idx="1">
                  <c:v>286.92349973361377</c:v>
                </c:pt>
                <c:pt idx="2">
                  <c:v>242.51643981984444</c:v>
                </c:pt>
                <c:pt idx="3">
                  <c:v>4040.4853687331552</c:v>
                </c:pt>
                <c:pt idx="4">
                  <c:v>1200.6067395430925</c:v>
                </c:pt>
                <c:pt idx="5">
                  <c:v>971.64131828915959</c:v>
                </c:pt>
                <c:pt idx="6">
                  <c:v>1094.3913036477168</c:v>
                </c:pt>
                <c:pt idx="7">
                  <c:v>1333.9596735626674</c:v>
                </c:pt>
                <c:pt idx="8">
                  <c:v>469.54082278859562</c:v>
                </c:pt>
                <c:pt idx="9">
                  <c:v>608.862054313003</c:v>
                </c:pt>
                <c:pt idx="10">
                  <c:v>15221.692470330534</c:v>
                </c:pt>
                <c:pt idx="11">
                  <c:v>13897.857604716302</c:v>
                </c:pt>
                <c:pt idx="12">
                  <c:v>117.96135105528282</c:v>
                </c:pt>
                <c:pt idx="13">
                  <c:v>5327.2186664236879</c:v>
                </c:pt>
                <c:pt idx="14">
                  <c:v>2391.5783646948862</c:v>
                </c:pt>
                <c:pt idx="15">
                  <c:v>2192.3342433549419</c:v>
                </c:pt>
                <c:pt idx="16">
                  <c:v>419.48856121495635</c:v>
                </c:pt>
                <c:pt idx="17">
                  <c:v>885.26401451583172</c:v>
                </c:pt>
                <c:pt idx="18">
                  <c:v>91.31928726214656</c:v>
                </c:pt>
                <c:pt idx="19">
                  <c:v>506.71724833369893</c:v>
                </c:pt>
                <c:pt idx="20">
                  <c:v>9608.8773514920686</c:v>
                </c:pt>
                <c:pt idx="21">
                  <c:v>114.79240973093631</c:v>
                </c:pt>
                <c:pt idx="22">
                  <c:v>170.36899031413944</c:v>
                </c:pt>
                <c:pt idx="23">
                  <c:v>1254.1804814497689</c:v>
                </c:pt>
                <c:pt idx="24">
                  <c:v>244.75985939008231</c:v>
                </c:pt>
                <c:pt idx="25">
                  <c:v>387.43950585700082</c:v>
                </c:pt>
                <c:pt idx="26">
                  <c:v>221.35844177553616</c:v>
                </c:pt>
                <c:pt idx="27">
                  <c:v>456.83343106234071</c:v>
                </c:pt>
                <c:pt idx="28">
                  <c:v>1697.3008067064627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排出量比較シート!$BI$21:$BI$50</c:f>
              <c:numCache>
                <c:formatCode>#,##0_);[Red]\(#,##0\)</c:formatCode>
                <c:ptCount val="30"/>
                <c:pt idx="0">
                  <c:v>519.69265950694785</c:v>
                </c:pt>
                <c:pt idx="1">
                  <c:v>690.72729798590899</c:v>
                </c:pt>
                <c:pt idx="2">
                  <c:v>1232.2769459971266</c:v>
                </c:pt>
                <c:pt idx="3">
                  <c:v>583.01736467025398</c:v>
                </c:pt>
                <c:pt idx="4">
                  <c:v>885.25128221184286</c:v>
                </c:pt>
                <c:pt idx="5">
                  <c:v>797.78539182429074</c:v>
                </c:pt>
                <c:pt idx="6">
                  <c:v>539.73943549159276</c:v>
                </c:pt>
                <c:pt idx="7">
                  <c:v>517.28950356672271</c:v>
                </c:pt>
                <c:pt idx="8">
                  <c:v>420.14883282977172</c:v>
                </c:pt>
                <c:pt idx="9">
                  <c:v>499.90370539049229</c:v>
                </c:pt>
                <c:pt idx="10">
                  <c:v>669.86681416918543</c:v>
                </c:pt>
                <c:pt idx="11">
                  <c:v>667.24336591931569</c:v>
                </c:pt>
                <c:pt idx="12">
                  <c:v>388.96147287404557</c:v>
                </c:pt>
                <c:pt idx="13">
                  <c:v>763.69658826700947</c:v>
                </c:pt>
                <c:pt idx="14">
                  <c:v>443.29695607858918</c:v>
                </c:pt>
                <c:pt idx="15">
                  <c:v>537.21111492004093</c:v>
                </c:pt>
                <c:pt idx="16">
                  <c:v>924.07737058207965</c:v>
                </c:pt>
                <c:pt idx="17">
                  <c:v>628.97814111153116</c:v>
                </c:pt>
                <c:pt idx="18">
                  <c:v>437.15660387198523</c:v>
                </c:pt>
                <c:pt idx="19">
                  <c:v>779.44457448516209</c:v>
                </c:pt>
                <c:pt idx="20">
                  <c:v>493.17443100149325</c:v>
                </c:pt>
                <c:pt idx="21">
                  <c:v>1312.8333483294844</c:v>
                </c:pt>
                <c:pt idx="22">
                  <c:v>335.81615076746925</c:v>
                </c:pt>
                <c:pt idx="23">
                  <c:v>710.79533752251814</c:v>
                </c:pt>
                <c:pt idx="24">
                  <c:v>745.43024824054271</c:v>
                </c:pt>
                <c:pt idx="25">
                  <c:v>551.5092298500748</c:v>
                </c:pt>
                <c:pt idx="26">
                  <c:v>507.43502813980024</c:v>
                </c:pt>
                <c:pt idx="27">
                  <c:v>294.57259849034182</c:v>
                </c:pt>
                <c:pt idx="28">
                  <c:v>453.97106997380621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排出量比較シート!$BJ$21:$BJ$50</c:f>
              <c:numCache>
                <c:formatCode>#,##0_);[Red]\(#,##0\)</c:formatCode>
                <c:ptCount val="30"/>
                <c:pt idx="0">
                  <c:v>748.1929636010733</c:v>
                </c:pt>
                <c:pt idx="1">
                  <c:v>638.04262818957523</c:v>
                </c:pt>
                <c:pt idx="2">
                  <c:v>639.03882582601886</c:v>
                </c:pt>
                <c:pt idx="3">
                  <c:v>437.550432942616</c:v>
                </c:pt>
                <c:pt idx="4">
                  <c:v>683.02389086283483</c:v>
                </c:pt>
                <c:pt idx="5">
                  <c:v>777.49920579401783</c:v>
                </c:pt>
                <c:pt idx="6">
                  <c:v>588.11759316263817</c:v>
                </c:pt>
                <c:pt idx="7">
                  <c:v>602.6478657213562</c:v>
                </c:pt>
                <c:pt idx="8">
                  <c:v>405.04958402223014</c:v>
                </c:pt>
                <c:pt idx="9">
                  <c:v>474.68047120511682</c:v>
                </c:pt>
                <c:pt idx="10">
                  <c:v>685.69913494199727</c:v>
                </c:pt>
                <c:pt idx="11">
                  <c:v>466.88197102072115</c:v>
                </c:pt>
                <c:pt idx="12">
                  <c:v>553.85352677467677</c:v>
                </c:pt>
                <c:pt idx="13">
                  <c:v>620.19928678709869</c:v>
                </c:pt>
                <c:pt idx="14">
                  <c:v>428.59044787095439</c:v>
                </c:pt>
                <c:pt idx="15">
                  <c:v>510.31592560176239</c:v>
                </c:pt>
                <c:pt idx="16">
                  <c:v>796.52235178267028</c:v>
                </c:pt>
                <c:pt idx="17">
                  <c:v>481.23107990826782</c:v>
                </c:pt>
                <c:pt idx="18">
                  <c:v>469.1721049501204</c:v>
                </c:pt>
                <c:pt idx="19">
                  <c:v>685.18391370857091</c:v>
                </c:pt>
                <c:pt idx="20">
                  <c:v>465.17812820780085</c:v>
                </c:pt>
                <c:pt idx="21">
                  <c:v>524.35128401002248</c:v>
                </c:pt>
                <c:pt idx="22">
                  <c:v>381.45644800594562</c:v>
                </c:pt>
                <c:pt idx="23">
                  <c:v>860.94944107335004</c:v>
                </c:pt>
                <c:pt idx="24">
                  <c:v>569.77870309646107</c:v>
                </c:pt>
                <c:pt idx="25">
                  <c:v>357.67540496629778</c:v>
                </c:pt>
                <c:pt idx="26">
                  <c:v>395.41335580647615</c:v>
                </c:pt>
                <c:pt idx="27">
                  <c:v>356.99021183041015</c:v>
                </c:pt>
                <c:pt idx="28">
                  <c:v>423.91694977202997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排出量比較シート!$BK$21:$BK$50</c:f>
              <c:numCache>
                <c:formatCode>#,##0_);[Red]\(#,##0\)</c:formatCode>
                <c:ptCount val="30"/>
                <c:pt idx="0">
                  <c:v>248.8626270350623</c:v>
                </c:pt>
                <c:pt idx="1">
                  <c:v>537.02404111581836</c:v>
                </c:pt>
                <c:pt idx="2">
                  <c:v>393.11301552268719</c:v>
                </c:pt>
                <c:pt idx="3">
                  <c:v>831.63635578804383</c:v>
                </c:pt>
                <c:pt idx="4">
                  <c:v>822.98561740314165</c:v>
                </c:pt>
                <c:pt idx="5">
                  <c:v>776.34697346552764</c:v>
                </c:pt>
                <c:pt idx="6">
                  <c:v>395.41659667142454</c:v>
                </c:pt>
                <c:pt idx="7">
                  <c:v>393.9713916992078</c:v>
                </c:pt>
                <c:pt idx="8">
                  <c:v>344.48870398139354</c:v>
                </c:pt>
                <c:pt idx="9">
                  <c:v>521.95270758356082</c:v>
                </c:pt>
                <c:pt idx="10">
                  <c:v>913.6839279989681</c:v>
                </c:pt>
                <c:pt idx="11">
                  <c:v>899.65939559117328</c:v>
                </c:pt>
                <c:pt idx="12">
                  <c:v>297.1906714676507</c:v>
                </c:pt>
                <c:pt idx="13">
                  <c:v>786.71421098058124</c:v>
                </c:pt>
                <c:pt idx="14">
                  <c:v>384.90844533748469</c:v>
                </c:pt>
                <c:pt idx="15">
                  <c:v>377.65800928483554</c:v>
                </c:pt>
                <c:pt idx="16">
                  <c:v>695.50664523359626</c:v>
                </c:pt>
                <c:pt idx="17">
                  <c:v>418.98455409500605</c:v>
                </c:pt>
                <c:pt idx="18">
                  <c:v>350.46051041363103</c:v>
                </c:pt>
                <c:pt idx="19">
                  <c:v>771.27673435314682</c:v>
                </c:pt>
                <c:pt idx="20">
                  <c:v>678.60614225858126</c:v>
                </c:pt>
                <c:pt idx="21">
                  <c:v>251.89944728667061</c:v>
                </c:pt>
                <c:pt idx="22">
                  <c:v>285.62050864370167</c:v>
                </c:pt>
                <c:pt idx="23">
                  <c:v>676.47451363716038</c:v>
                </c:pt>
                <c:pt idx="24">
                  <c:v>591.89424356326629</c:v>
                </c:pt>
                <c:pt idx="25">
                  <c:v>683.27561867003362</c:v>
                </c:pt>
                <c:pt idx="26">
                  <c:v>461.49956447825781</c:v>
                </c:pt>
                <c:pt idx="27">
                  <c:v>321.67024865074279</c:v>
                </c:pt>
                <c:pt idx="28">
                  <c:v>554.64075383182603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排出量比較シート!$BQ$21:$BQ$50</c:f>
              <c:numCache>
                <c:formatCode>#,##0_);[Red]\(#,##0\)</c:formatCode>
                <c:ptCount val="30"/>
                <c:pt idx="0">
                  <c:v>71.406292236096135</c:v>
                </c:pt>
                <c:pt idx="1">
                  <c:v>50.041044702358718</c:v>
                </c:pt>
                <c:pt idx="2">
                  <c:v>67.805593406359648</c:v>
                </c:pt>
                <c:pt idx="3">
                  <c:v>76.767023315941785</c:v>
                </c:pt>
                <c:pt idx="4">
                  <c:v>67.450221718799995</c:v>
                </c:pt>
                <c:pt idx="5">
                  <c:v>40.010125185117737</c:v>
                </c:pt>
                <c:pt idx="6">
                  <c:v>49.389942409499987</c:v>
                </c:pt>
                <c:pt idx="7">
                  <c:v>62.478361262080007</c:v>
                </c:pt>
                <c:pt idx="8">
                  <c:v>81.073598091140013</c:v>
                </c:pt>
                <c:pt idx="9">
                  <c:v>82.422940403365232</c:v>
                </c:pt>
                <c:pt idx="10">
                  <c:v>57.982142541529377</c:v>
                </c:pt>
                <c:pt idx="11">
                  <c:v>82.401595965440009</c:v>
                </c:pt>
                <c:pt idx="12">
                  <c:v>61.888103049838598</c:v>
                </c:pt>
                <c:pt idx="13">
                  <c:v>14.043658374605799</c:v>
                </c:pt>
                <c:pt idx="14">
                  <c:v>72.716059280319996</c:v>
                </c:pt>
                <c:pt idx="15">
                  <c:v>45.771809301717887</c:v>
                </c:pt>
                <c:pt idx="16">
                  <c:v>59.39444544909999</c:v>
                </c:pt>
                <c:pt idx="17">
                  <c:v>50.680176954036462</c:v>
                </c:pt>
                <c:pt idx="18">
                  <c:v>41.327506395079219</c:v>
                </c:pt>
                <c:pt idx="19">
                  <c:v>29.259416781279999</c:v>
                </c:pt>
                <c:pt idx="20">
                  <c:v>53.510026345020002</c:v>
                </c:pt>
                <c:pt idx="21">
                  <c:v>57.661679104808648</c:v>
                </c:pt>
                <c:pt idx="22">
                  <c:v>43.781253609459853</c:v>
                </c:pt>
                <c:pt idx="23">
                  <c:v>50.460492869187497</c:v>
                </c:pt>
                <c:pt idx="24">
                  <c:v>57.910013774150009</c:v>
                </c:pt>
                <c:pt idx="25">
                  <c:v>50.006502596832007</c:v>
                </c:pt>
                <c:pt idx="26">
                  <c:v>35.878201307026067</c:v>
                </c:pt>
                <c:pt idx="27">
                  <c:v>39.141622232955598</c:v>
                </c:pt>
                <c:pt idx="28">
                  <c:v>51.033879069640001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排出量比較シート!$BR$21:$BR$50</c:f>
              <c:numCache>
                <c:formatCode>#,##0_);[Red]\(#,##0\)</c:formatCode>
                <c:ptCount val="30"/>
                <c:pt idx="0">
                  <c:v>1635.7142071042381</c:v>
                </c:pt>
                <c:pt idx="1">
                  <c:v>2202.7585117272752</c:v>
                </c:pt>
                <c:pt idx="2">
                  <c:v>2574.7508205720369</c:v>
                </c:pt>
                <c:pt idx="3">
                  <c:v>5969.4565454500107</c:v>
                </c:pt>
                <c:pt idx="4">
                  <c:v>3659.3177517397116</c:v>
                </c:pt>
                <c:pt idx="5">
                  <c:v>3363.2830145581138</c:v>
                </c:pt>
                <c:pt idx="6">
                  <c:v>2667.0548713828721</c:v>
                </c:pt>
                <c:pt idx="7">
                  <c:v>2910.3467958120341</c:v>
                </c:pt>
                <c:pt idx="8">
                  <c:v>1720.301541713131</c:v>
                </c:pt>
                <c:pt idx="9">
                  <c:v>2187.8218788955387</c:v>
                </c:pt>
                <c:pt idx="10">
                  <c:v>17548.924489982215</c:v>
                </c:pt>
                <c:pt idx="11">
                  <c:v>16014.043933212954</c:v>
                </c:pt>
                <c:pt idx="12">
                  <c:v>1419.8551252214943</c:v>
                </c:pt>
                <c:pt idx="13">
                  <c:v>7511.8724108329825</c:v>
                </c:pt>
                <c:pt idx="14">
                  <c:v>3721.0902732622344</c:v>
                </c:pt>
                <c:pt idx="15">
                  <c:v>3663.291102463299</c:v>
                </c:pt>
                <c:pt idx="16">
                  <c:v>2894.9893742624031</c:v>
                </c:pt>
                <c:pt idx="17">
                  <c:v>2465.1379665846734</c:v>
                </c:pt>
                <c:pt idx="18">
                  <c:v>1389.4360128929623</c:v>
                </c:pt>
                <c:pt idx="19">
                  <c:v>2771.8818876618589</c:v>
                </c:pt>
                <c:pt idx="20">
                  <c:v>11299.346079304963</c:v>
                </c:pt>
                <c:pt idx="21">
                  <c:v>2261.5381684619224</c:v>
                </c:pt>
                <c:pt idx="22">
                  <c:v>1217.0433513407156</c:v>
                </c:pt>
                <c:pt idx="23">
                  <c:v>3552.8602665519848</c:v>
                </c:pt>
                <c:pt idx="24">
                  <c:v>2209.7730680645027</c:v>
                </c:pt>
                <c:pt idx="25">
                  <c:v>2029.9062619402389</c:v>
                </c:pt>
                <c:pt idx="26">
                  <c:v>1621.5845915070963</c:v>
                </c:pt>
                <c:pt idx="27">
                  <c:v>1469.2081122667912</c:v>
                </c:pt>
                <c:pt idx="28">
                  <c:v>3180.8634593537649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c:ext uri="{02D57815-91ED-43cb-92C2-25804820EDAC}">
                        <c15:formulaRef>
                          <c15:sqref>排出量比較シート!$BF$21:$BF$68</c15:sqref>
                        </c15:formulaRef>
                      </c:ext>
                    </c:extLst>
                    <c:numCache>
                      <c:formatCode>#,##0_);[Red]\(#,##0\)</c:formatCode>
                      <c:ptCount val="48"/>
                      <c:pt idx="0">
                        <c:v>22.490035486750603</c:v>
                      </c:pt>
                      <c:pt idx="1">
                        <c:v>232.71449636223721</c:v>
                      </c:pt>
                      <c:pt idx="2">
                        <c:v>172.17918346889013</c:v>
                      </c:pt>
                      <c:pt idx="3">
                        <c:v>3984.9194071008865</c:v>
                      </c:pt>
                      <c:pt idx="4">
                        <c:v>1117.0262538094084</c:v>
                      </c:pt>
                      <c:pt idx="5">
                        <c:v>914.87329864892365</c:v>
                      </c:pt>
                      <c:pt idx="6">
                        <c:v>1064.9962504598889</c:v>
                      </c:pt>
                      <c:pt idx="7">
                        <c:v>1313.4606208780274</c:v>
                      </c:pt>
                      <c:pt idx="8">
                        <c:v>452.47428326833187</c:v>
                      </c:pt>
                      <c:pt idx="9">
                        <c:v>584.87877572683442</c:v>
                      </c:pt>
                      <c:pt idx="10">
                        <c:v>15166.319430701858</c:v>
                      </c:pt>
                      <c:pt idx="11">
                        <c:v>13782.418054473543</c:v>
                      </c:pt>
                      <c:pt idx="12">
                        <c:v>89.386725389011517</c:v>
                      </c:pt>
                      <c:pt idx="13">
                        <c:v>5279.6266476867331</c:v>
                      </c:pt>
                      <c:pt idx="14">
                        <c:v>2361.2357511586297</c:v>
                      </c:pt>
                      <c:pt idx="15">
                        <c:v>2157.7257385605772</c:v>
                      </c:pt>
                      <c:pt idx="16">
                        <c:v>332.54513678860565</c:v>
                      </c:pt>
                      <c:pt idx="17">
                        <c:v>852.70739142723039</c:v>
                      </c:pt>
                      <c:pt idx="18">
                        <c:v>57.54897350885004</c:v>
                      </c:pt>
                      <c:pt idx="19">
                        <c:v>434.67471180481044</c:v>
                      </c:pt>
                      <c:pt idx="20">
                        <c:v>9542.8863495087298</c:v>
                      </c:pt>
                      <c:pt idx="21">
                        <c:v>71.456385482282329</c:v>
                      </c:pt>
                      <c:pt idx="22">
                        <c:v>152.61013907437047</c:v>
                      </c:pt>
                      <c:pt idx="23">
                        <c:v>1163.9412729730948</c:v>
                      </c:pt>
                      <c:pt idx="24">
                        <c:v>199.04173896238004</c:v>
                      </c:pt>
                      <c:pt idx="25">
                        <c:v>290.00648923715124</c:v>
                      </c:pt>
                      <c:pt idx="26">
                        <c:v>137.16946135744445</c:v>
                      </c:pt>
                      <c:pt idx="27">
                        <c:v>444.33766844985649</c:v>
                      </c:pt>
                      <c:pt idx="28">
                        <c:v>1645.5961163133745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19.959483480599058</c:v>
                      </c:pt>
                      <c:pt idx="1">
                        <c:v>24.740496168589011</c:v>
                      </c:pt>
                      <c:pt idx="2">
                        <c:v>52.79242258282067</c:v>
                      </c:pt>
                      <c:pt idx="3">
                        <c:v>33.210359181260905</c:v>
                      </c:pt>
                      <c:pt idx="4">
                        <c:v>49.591452810784659</c:v>
                      </c:pt>
                      <c:pt idx="5">
                        <c:v>30.774114254198441</c:v>
                      </c:pt>
                      <c:pt idx="6">
                        <c:v>20.342310515384806</c:v>
                      </c:pt>
                      <c:pt idx="7">
                        <c:v>18.752032168905213</c:v>
                      </c:pt>
                      <c:pt idx="8">
                        <c:v>11.181802966636637</c:v>
                      </c:pt>
                      <c:pt idx="9">
                        <c:v>18.69471715323948</c:v>
                      </c:pt>
                      <c:pt idx="10">
                        <c:v>43.79821131859763</c:v>
                      </c:pt>
                      <c:pt idx="11">
                        <c:v>74.620861556097751</c:v>
                      </c:pt>
                      <c:pt idx="12">
                        <c:v>24.571678156066049</c:v>
                      </c:pt>
                      <c:pt idx="13">
                        <c:v>32.533934123940519</c:v>
                      </c:pt>
                      <c:pt idx="14">
                        <c:v>24.425894718750769</c:v>
                      </c:pt>
                      <c:pt idx="15">
                        <c:v>17.452153045270894</c:v>
                      </c:pt>
                      <c:pt idx="16">
                        <c:v>41.936291603609781</c:v>
                      </c:pt>
                      <c:pt idx="17">
                        <c:v>20.168659431573815</c:v>
                      </c:pt>
                      <c:pt idx="18">
                        <c:v>15.799634505353842</c:v>
                      </c:pt>
                      <c:pt idx="19">
                        <c:v>35.883976268560794</c:v>
                      </c:pt>
                      <c:pt idx="20">
                        <c:v>22.236316737175514</c:v>
                      </c:pt>
                      <c:pt idx="21">
                        <c:v>39.503414930372372</c:v>
                      </c:pt>
                      <c:pt idx="22">
                        <c:v>12.470289806839848</c:v>
                      </c:pt>
                      <c:pt idx="23">
                        <c:v>38.846976308659805</c:v>
                      </c:pt>
                      <c:pt idx="24">
                        <c:v>31.901943171821451</c:v>
                      </c:pt>
                      <c:pt idx="25">
                        <c:v>22.687493327685477</c:v>
                      </c:pt>
                      <c:pt idx="26">
                        <c:v>24.579834256049054</c:v>
                      </c:pt>
                      <c:pt idx="27">
                        <c:v>9.3226257527267631</c:v>
                      </c:pt>
                      <c:pt idx="28">
                        <c:v>20.190634284966702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5.1101457577088212</c:v>
                      </c:pt>
                      <c:pt idx="1">
                        <c:v>29.468507202787535</c:v>
                      </c:pt>
                      <c:pt idx="2">
                        <c:v>17.544833768133614</c:v>
                      </c:pt>
                      <c:pt idx="3">
                        <c:v>22.355602451007474</c:v>
                      </c:pt>
                      <c:pt idx="4">
                        <c:v>33.989032922899554</c:v>
                      </c:pt>
                      <c:pt idx="5">
                        <c:v>25.993905386037433</c:v>
                      </c:pt>
                      <c:pt idx="6">
                        <c:v>9.0527426724431699</c:v>
                      </c:pt>
                      <c:pt idx="7">
                        <c:v>1.7470205157346468</c:v>
                      </c:pt>
                      <c:pt idx="8">
                        <c:v>5.8847365536271461</c:v>
                      </c:pt>
                      <c:pt idx="9">
                        <c:v>5.2885614329291259</c:v>
                      </c:pt>
                      <c:pt idx="10">
                        <c:v>11.57482831007748</c:v>
                      </c:pt>
                      <c:pt idx="11">
                        <c:v>40.818688686662348</c:v>
                      </c:pt>
                      <c:pt idx="12">
                        <c:v>4.0029475102052423</c:v>
                      </c:pt>
                      <c:pt idx="13">
                        <c:v>15.058084613013955</c:v>
                      </c:pt>
                      <c:pt idx="14">
                        <c:v>5.9167188175055543</c:v>
                      </c:pt>
                      <c:pt idx="15">
                        <c:v>17.156351749094153</c:v>
                      </c:pt>
                      <c:pt idx="16">
                        <c:v>45.007132822740907</c:v>
                      </c:pt>
                      <c:pt idx="17">
                        <c:v>12.387963657027495</c:v>
                      </c:pt>
                      <c:pt idx="18">
                        <c:v>17.970679247942687</c:v>
                      </c:pt>
                      <c:pt idx="19">
                        <c:v>36.15856026032769</c:v>
                      </c:pt>
                      <c:pt idx="20">
                        <c:v>43.754685246162943</c:v>
                      </c:pt>
                      <c:pt idx="21">
                        <c:v>3.832609318281615</c:v>
                      </c:pt>
                      <c:pt idx="22">
                        <c:v>5.2885614329291259</c:v>
                      </c:pt>
                      <c:pt idx="23">
                        <c:v>51.392232168014267</c:v>
                      </c:pt>
                      <c:pt idx="24">
                        <c:v>13.816177255880822</c:v>
                      </c:pt>
                      <c:pt idx="25">
                        <c:v>74.745523292164094</c:v>
                      </c:pt>
                      <c:pt idx="26">
                        <c:v>59.609146162042663</c:v>
                      </c:pt>
                      <c:pt idx="27">
                        <c:v>3.1731368597574758</c:v>
                      </c:pt>
                      <c:pt idx="28">
                        <c:v>31.514056108121434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215.59931678942081</c:v>
                      </c:pt>
                      <c:pt idx="1">
                        <c:v>504.22461643844957</c:v>
                      </c:pt>
                      <c:pt idx="2">
                        <c:v>309.27508963028362</c:v>
                      </c:pt>
                      <c:pt idx="3">
                        <c:v>721.87247538797612</c:v>
                      </c:pt>
                      <c:pt idx="4">
                        <c:v>792.67476801726639</c:v>
                      </c:pt>
                      <c:pt idx="5">
                        <c:v>648.61726467946073</c:v>
                      </c:pt>
                      <c:pt idx="6">
                        <c:v>366.40410139274604</c:v>
                      </c:pt>
                      <c:pt idx="7">
                        <c:v>321.33299466664465</c:v>
                      </c:pt>
                      <c:pt idx="8">
                        <c:v>306.24130606760474</c:v>
                      </c:pt>
                      <c:pt idx="9">
                        <c:v>493.8023563327128</c:v>
                      </c:pt>
                      <c:pt idx="10">
                        <c:v>740.42867333067181</c:v>
                      </c:pt>
                      <c:pt idx="11">
                        <c:v>708.3283477847167</c:v>
                      </c:pt>
                      <c:pt idx="12">
                        <c:v>270.21098172012131</c:v>
                      </c:pt>
                      <c:pt idx="13">
                        <c:v>708.57110665354821</c:v>
                      </c:pt>
                      <c:pt idx="14">
                        <c:v>348.0183141222567</c:v>
                      </c:pt>
                      <c:pt idx="15">
                        <c:v>351.78942619107931</c:v>
                      </c:pt>
                      <c:pt idx="16">
                        <c:v>655.19529964064122</c:v>
                      </c:pt>
                      <c:pt idx="17">
                        <c:v>393.80412144903602</c:v>
                      </c:pt>
                      <c:pt idx="18">
                        <c:v>325.33157519638553</c:v>
                      </c:pt>
                      <c:pt idx="19">
                        <c:v>620.86009475835158</c:v>
                      </c:pt>
                      <c:pt idx="20">
                        <c:v>654.12740586931363</c:v>
                      </c:pt>
                      <c:pt idx="21">
                        <c:v>175.19952043492574</c:v>
                      </c:pt>
                      <c:pt idx="22">
                        <c:v>261.75174236541505</c:v>
                      </c:pt>
                      <c:pt idx="23">
                        <c:v>649.54665593577511</c:v>
                      </c:pt>
                      <c:pt idx="24">
                        <c:v>568.28810249405342</c:v>
                      </c:pt>
                      <c:pt idx="25">
                        <c:v>624.8591417487313</c:v>
                      </c:pt>
                      <c:pt idx="26">
                        <c:v>399.48077838870995</c:v>
                      </c:pt>
                      <c:pt idx="27">
                        <c:v>298.45080539382309</c:v>
                      </c:pt>
                      <c:pt idx="28">
                        <c:v>532.14099006068716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751.1012582620483</c:v>
                </c:pt>
                <c:pt idx="2">
                  <c:v>26.159460093891727</c:v>
                </c:pt>
                <c:pt idx="3">
                  <c:v>24.142402806266727</c:v>
                </c:pt>
                <c:pt idx="4">
                  <c:v>657.91883136594572</c:v>
                </c:pt>
                <c:pt idx="5">
                  <c:v>650.43242567438381</c:v>
                </c:pt>
                <c:pt idx="7">
                  <c:v>668.01911803225858</c:v>
                </c:pt>
                <c:pt idx="8">
                  <c:v>29.662453194832011</c:v>
                </c:pt>
                <c:pt idx="9">
                  <c:v>97.482217576369294</c:v>
                </c:pt>
                <c:pt idx="10">
                  <c:v>42.077674959680003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801.40312116220684</c:v>
                </c:pt>
                <c:pt idx="4">
                  <c:v>657.91883136594572</c:v>
                </c:pt>
                <c:pt idx="5">
                  <c:v>650.43242567438381</c:v>
                </c:pt>
                <c:pt idx="6">
                  <c:v>795.16378880345985</c:v>
                </c:pt>
                <c:pt idx="10">
                  <c:v>42.077674959680003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-374784.7420883954</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再エネ比較シート!$BM$72:$BM$161</c:f>
              <c:numCache>
                <c:formatCode>#,##0_);[Red]\(#,##0\)</c:formatCode>
                <c:ptCount val="90"/>
                <c:pt idx="0">
                  <c:v>1277801.8532021705</c:v>
                </c:pt>
                <c:pt idx="1">
                  <c:v>938915.4724869387</c:v>
                </c:pt>
                <c:pt idx="2">
                  <c:v>2941892.5201528729</c:v>
                </c:pt>
                <c:pt idx="3">
                  <c:v>1669189.2027537299</c:v>
                </c:pt>
                <c:pt idx="4">
                  <c:v>1384473.8713598184</c:v>
                </c:pt>
                <c:pt idx="5">
                  <c:v>3092294.2718695514</c:v>
                </c:pt>
                <c:pt idx="6">
                  <c:v>1892879.2282549459</c:v>
                </c:pt>
                <c:pt idx="7">
                  <c:v>181629.29677180844</c:v>
                </c:pt>
                <c:pt idx="8">
                  <c:v>1061384.892948301</c:v>
                </c:pt>
                <c:pt idx="9">
                  <c:v>1975682.824939864</c:v>
                </c:pt>
                <c:pt idx="10">
                  <c:v>2845650.352893237</c:v>
                </c:pt>
                <c:pt idx="11">
                  <c:v>1098261.6725544038</c:v>
                </c:pt>
                <c:pt idx="12">
                  <c:v>3572966.7089491943</c:v>
                </c:pt>
                <c:pt idx="13">
                  <c:v>971111.17246596096</c:v>
                </c:pt>
                <c:pt idx="14">
                  <c:v>583077.76737227605</c:v>
                </c:pt>
                <c:pt idx="15">
                  <c:v>0</c:v>
                </c:pt>
                <c:pt idx="16">
                  <c:v>245193.92440873987</c:v>
                </c:pt>
                <c:pt idx="17">
                  <c:v>470828.65061060508</c:v>
                </c:pt>
                <c:pt idx="18">
                  <c:v>2546535.9485211549</c:v>
                </c:pt>
                <c:pt idx="19">
                  <c:v>1534417.7670570577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再エネ比較シート!$BK$72:$BK$161</c:f>
              <c:numCache>
                <c:formatCode>#,##0_);[Red]\(#,##0\)</c:formatCode>
                <c:ptCount val="90"/>
                <c:pt idx="0">
                  <c:v>1277801.8532021705</c:v>
                </c:pt>
                <c:pt idx="1">
                  <c:v>938915.4724869387</c:v>
                </c:pt>
                <c:pt idx="2">
                  <c:v>2941892.5201528729</c:v>
                </c:pt>
                <c:pt idx="3">
                  <c:v>1669189.2027537299</c:v>
                </c:pt>
                <c:pt idx="4">
                  <c:v>1384473.8713598184</c:v>
                </c:pt>
                <c:pt idx="5">
                  <c:v>3092294.2718695514</c:v>
                </c:pt>
                <c:pt idx="6">
                  <c:v>1892879.2282549459</c:v>
                </c:pt>
                <c:pt idx="7">
                  <c:v>181629.29677180844</c:v>
                </c:pt>
                <c:pt idx="8">
                  <c:v>1061384.892948301</c:v>
                </c:pt>
                <c:pt idx="9">
                  <c:v>1975682.824939864</c:v>
                </c:pt>
                <c:pt idx="10">
                  <c:v>2845650.352893237</c:v>
                </c:pt>
                <c:pt idx="11">
                  <c:v>1098261.6725544038</c:v>
                </c:pt>
                <c:pt idx="12">
                  <c:v>3572966.7089491943</c:v>
                </c:pt>
                <c:pt idx="13">
                  <c:v>971111.17246596096</c:v>
                </c:pt>
                <c:pt idx="14">
                  <c:v>583077.76737227605</c:v>
                </c:pt>
                <c:pt idx="15">
                  <c:v>-374784.7420883954</c:v>
                </c:pt>
                <c:pt idx="16">
                  <c:v>245193.92440873987</c:v>
                </c:pt>
                <c:pt idx="17">
                  <c:v>470828.65061060508</c:v>
                </c:pt>
                <c:pt idx="18">
                  <c:v>2546535.9485211549</c:v>
                </c:pt>
                <c:pt idx="19">
                  <c:v>1534417.7670570577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再エネ比較シート!$BJ$72:$BJ$161</c:f>
              <c:numCache>
                <c:formatCode>#,##0_);[Red]\(#,##0\)</c:formatCode>
                <c:ptCount val="90"/>
                <c:pt idx="0">
                  <c:v>99869.406797829608</c:v>
                </c:pt>
                <c:pt idx="1">
                  <c:v>46105.641513061397</c:v>
                </c:pt>
                <c:pt idx="2">
                  <c:v>1733577.4488471267</c:v>
                </c:pt>
                <c:pt idx="3">
                  <c:v>220990.23024627031</c:v>
                </c:pt>
                <c:pt idx="4">
                  <c:v>79557.300640181507</c:v>
                </c:pt>
                <c:pt idx="5">
                  <c:v>404319.71913044812</c:v>
                </c:pt>
                <c:pt idx="6">
                  <c:v>238197.49674505377</c:v>
                </c:pt>
                <c:pt idx="7">
                  <c:v>54496.218228191567</c:v>
                </c:pt>
                <c:pt idx="8">
                  <c:v>48165.661051698749</c:v>
                </c:pt>
                <c:pt idx="9">
                  <c:v>41834.305060135935</c:v>
                </c:pt>
                <c:pt idx="10">
                  <c:v>1499957.6171067625</c:v>
                </c:pt>
                <c:pt idx="11">
                  <c:v>1013807.8684455964</c:v>
                </c:pt>
                <c:pt idx="12">
                  <c:v>186360.69005080534</c:v>
                </c:pt>
                <c:pt idx="13">
                  <c:v>240469.4225340393</c:v>
                </c:pt>
                <c:pt idx="14">
                  <c:v>104852.59062772384</c:v>
                </c:pt>
                <c:pt idx="15">
                  <c:v>1712767.0430883954</c:v>
                </c:pt>
                <c:pt idx="16">
                  <c:v>234075.83659126013</c:v>
                </c:pt>
                <c:pt idx="17">
                  <c:v>19138.964389394867</c:v>
                </c:pt>
                <c:pt idx="18">
                  <c:v>3031907.3184788451</c:v>
                </c:pt>
                <c:pt idx="19">
                  <c:v>195428.34894294181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再エネ比較シート!$BJ$72:$BJ$161</c:f>
              <c:numCache>
                <c:formatCode>#,##0_);[Red]\(#,##0\)</c:formatCode>
                <c:ptCount val="90"/>
                <c:pt idx="0">
                  <c:v>99869.406797829608</c:v>
                </c:pt>
                <c:pt idx="1">
                  <c:v>46105.641513061397</c:v>
                </c:pt>
                <c:pt idx="2">
                  <c:v>1733577.4488471267</c:v>
                </c:pt>
                <c:pt idx="3">
                  <c:v>220990.23024627031</c:v>
                </c:pt>
                <c:pt idx="4">
                  <c:v>79557.300640181507</c:v>
                </c:pt>
                <c:pt idx="5">
                  <c:v>404319.71913044812</c:v>
                </c:pt>
                <c:pt idx="6">
                  <c:v>238197.49674505377</c:v>
                </c:pt>
                <c:pt idx="7">
                  <c:v>54496.218228191567</c:v>
                </c:pt>
                <c:pt idx="8">
                  <c:v>48165.661051698749</c:v>
                </c:pt>
                <c:pt idx="9">
                  <c:v>41834.305060135935</c:v>
                </c:pt>
                <c:pt idx="10">
                  <c:v>1499957.6171067625</c:v>
                </c:pt>
                <c:pt idx="11">
                  <c:v>1013807.8684455964</c:v>
                </c:pt>
                <c:pt idx="12">
                  <c:v>186360.69005080534</c:v>
                </c:pt>
                <c:pt idx="13">
                  <c:v>240469.4225340393</c:v>
                </c:pt>
                <c:pt idx="14">
                  <c:v>104852.59062772384</c:v>
                </c:pt>
                <c:pt idx="15">
                  <c:v>1712767.0430883954</c:v>
                </c:pt>
                <c:pt idx="16">
                  <c:v>234075.83659126013</c:v>
                </c:pt>
                <c:pt idx="17">
                  <c:v>19138.964389394867</c:v>
                </c:pt>
                <c:pt idx="18">
                  <c:v>3031907.3184788451</c:v>
                </c:pt>
                <c:pt idx="19">
                  <c:v>195428.34894294181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再エネ比較シート!$BE$72:$BE$161</c:f>
              <c:numCache>
                <c:formatCode>#,##0_);[Red]\(#,##0\)</c:formatCode>
                <c:ptCount val="90"/>
                <c:pt idx="0">
                  <c:v>1037707.478</c:v>
                </c:pt>
                <c:pt idx="1">
                  <c:v>823026.63699999999</c:v>
                </c:pt>
                <c:pt idx="2">
                  <c:v>3954529.2109999997</c:v>
                </c:pt>
                <c:pt idx="3">
                  <c:v>1672206.889</c:v>
                </c:pt>
                <c:pt idx="4">
                  <c:v>1132479.3419999999</c:v>
                </c:pt>
                <c:pt idx="5">
                  <c:v>2958350.9219999993</c:v>
                </c:pt>
                <c:pt idx="6">
                  <c:v>1835997.743</c:v>
                </c:pt>
                <c:pt idx="7">
                  <c:v>223996.46500000003</c:v>
                </c:pt>
                <c:pt idx="8">
                  <c:v>743816.57399999979</c:v>
                </c:pt>
                <c:pt idx="9">
                  <c:v>694739.5199999999</c:v>
                </c:pt>
                <c:pt idx="10">
                  <c:v>4074581.7239999995</c:v>
                </c:pt>
                <c:pt idx="11">
                  <c:v>1612168.7520000001</c:v>
                </c:pt>
                <c:pt idx="12">
                  <c:v>2896107.307</c:v>
                </c:pt>
                <c:pt idx="13">
                  <c:v>984148.44300000009</c:v>
                </c:pt>
                <c:pt idx="14">
                  <c:v>620702.84999999986</c:v>
                </c:pt>
                <c:pt idx="15">
                  <c:v>1223900.7509999999</c:v>
                </c:pt>
                <c:pt idx="16">
                  <c:v>479269.761</c:v>
                </c:pt>
                <c:pt idx="17">
                  <c:v>319270.74199999991</c:v>
                </c:pt>
                <c:pt idx="18">
                  <c:v>5110770.6520000007</c:v>
                </c:pt>
                <c:pt idx="19">
                  <c:v>1574212.2109999997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再エネ比較シート!$BF$72:$BF$161</c:f>
              <c:numCache>
                <c:formatCode>#,##0_);[Red]\(#,##0\)</c:formatCode>
                <c:ptCount val="90"/>
                <c:pt idx="0">
                  <c:v>336946.07299999992</c:v>
                </c:pt>
                <c:pt idx="1">
                  <c:v>161994.47700000004</c:v>
                </c:pt>
                <c:pt idx="2">
                  <c:v>698409.22699999996</c:v>
                </c:pt>
                <c:pt idx="3">
                  <c:v>217032.799</c:v>
                </c:pt>
                <c:pt idx="4">
                  <c:v>322388.35200000001</c:v>
                </c:pt>
                <c:pt idx="5">
                  <c:v>531962.39899999998</c:v>
                </c:pt>
                <c:pt idx="6">
                  <c:v>278194.30099999998</c:v>
                </c:pt>
                <c:pt idx="7">
                  <c:v>12129.05</c:v>
                </c:pt>
                <c:pt idx="8">
                  <c:v>365733.98</c:v>
                </c:pt>
                <c:pt idx="9">
                  <c:v>1229464.402</c:v>
                </c:pt>
                <c:pt idx="10">
                  <c:v>262171.28600000002</c:v>
                </c:pt>
                <c:pt idx="11">
                  <c:v>479629.81099999993</c:v>
                </c:pt>
                <c:pt idx="12">
                  <c:v>842311.755</c:v>
                </c:pt>
                <c:pt idx="13">
                  <c:v>214654.94</c:v>
                </c:pt>
                <c:pt idx="14">
                  <c:v>65825.174000000014</c:v>
                </c:pt>
                <c:pt idx="15">
                  <c:v>109130.857</c:v>
                </c:pt>
                <c:pt idx="16">
                  <c:v>0</c:v>
                </c:pt>
                <c:pt idx="17">
                  <c:v>169354.58499999999</c:v>
                </c:pt>
                <c:pt idx="18">
                  <c:v>409262.13299999991</c:v>
                </c:pt>
                <c:pt idx="19">
                  <c:v>154026.49499999997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再エネ比較シート!$BG$72:$BG$161</c:f>
              <c:numCache>
                <c:formatCode>#,##0_);[Red]\(#,##0\)</c:formatCode>
                <c:ptCount val="90"/>
                <c:pt idx="0">
                  <c:v>2948.049</c:v>
                </c:pt>
                <c:pt idx="1">
                  <c:v>0</c:v>
                </c:pt>
                <c:pt idx="2">
                  <c:v>22531.530999999999</c:v>
                </c:pt>
                <c:pt idx="3">
                  <c:v>939.745</c:v>
                </c:pt>
                <c:pt idx="4">
                  <c:v>9163.4779999999992</c:v>
                </c:pt>
                <c:pt idx="5">
                  <c:v>6300.67</c:v>
                </c:pt>
                <c:pt idx="6">
                  <c:v>16884.681</c:v>
                </c:pt>
                <c:pt idx="7">
                  <c:v>0</c:v>
                </c:pt>
                <c:pt idx="8">
                  <c:v>0</c:v>
                </c:pt>
                <c:pt idx="9">
                  <c:v>93313.207999999999</c:v>
                </c:pt>
                <c:pt idx="10">
                  <c:v>8854.9600000000028</c:v>
                </c:pt>
                <c:pt idx="11">
                  <c:v>20270.977999999999</c:v>
                </c:pt>
                <c:pt idx="12">
                  <c:v>20908.337</c:v>
                </c:pt>
                <c:pt idx="13">
                  <c:v>12777.212000000001</c:v>
                </c:pt>
                <c:pt idx="14">
                  <c:v>1402.3340000000001</c:v>
                </c:pt>
                <c:pt idx="15">
                  <c:v>4950.6930000000002</c:v>
                </c:pt>
                <c:pt idx="16">
                  <c:v>0</c:v>
                </c:pt>
                <c:pt idx="17">
                  <c:v>1342.288</c:v>
                </c:pt>
                <c:pt idx="18">
                  <c:v>58410.482000000011</c:v>
                </c:pt>
                <c:pt idx="19">
                  <c:v>1607.41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再エネ比較シート!$BH$72:$BH$161</c:f>
              <c:numCache>
                <c:formatCode>#,##0_);[Red]\(#,##0\)</c:formatCode>
                <c:ptCount val="90"/>
                <c:pt idx="0">
                  <c:v>69.66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再エネ比較シート!$BI$72:$BI$161</c:f>
              <c:numCache>
                <c:formatCode>#,##0_);[Red]\(#,##0\)</c:formatCode>
                <c:ptCount val="90"/>
                <c:pt idx="0">
                  <c:v>1377671.26</c:v>
                </c:pt>
                <c:pt idx="1">
                  <c:v>985021.11400000006</c:v>
                </c:pt>
                <c:pt idx="2">
                  <c:v>4675469.9689999996</c:v>
                </c:pt>
                <c:pt idx="3">
                  <c:v>1890179.4330000002</c:v>
                </c:pt>
                <c:pt idx="4">
                  <c:v>1464031.1719999998</c:v>
                </c:pt>
                <c:pt idx="5">
                  <c:v>3496613.9909999995</c:v>
                </c:pt>
                <c:pt idx="6">
                  <c:v>2131076.7249999996</c:v>
                </c:pt>
                <c:pt idx="7">
                  <c:v>236125.51500000001</c:v>
                </c:pt>
                <c:pt idx="8">
                  <c:v>1109550.5539999998</c:v>
                </c:pt>
                <c:pt idx="9">
                  <c:v>2017517.13</c:v>
                </c:pt>
                <c:pt idx="10">
                  <c:v>4345607.97</c:v>
                </c:pt>
                <c:pt idx="11">
                  <c:v>2112069.5410000002</c:v>
                </c:pt>
                <c:pt idx="12">
                  <c:v>3759327.3989999997</c:v>
                </c:pt>
                <c:pt idx="13">
                  <c:v>1211580.5950000002</c:v>
                </c:pt>
                <c:pt idx="14">
                  <c:v>687930.35799999989</c:v>
                </c:pt>
                <c:pt idx="15">
                  <c:v>1337982.301</c:v>
                </c:pt>
                <c:pt idx="16">
                  <c:v>479269.761</c:v>
                </c:pt>
                <c:pt idx="17">
                  <c:v>489967.61499999993</c:v>
                </c:pt>
                <c:pt idx="18">
                  <c:v>5578443.267</c:v>
                </c:pt>
                <c:pt idx="19">
                  <c:v>1729846.1159999995</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再エネ比較シート!$CO$13:$CO$42</c:f>
              <c:numCache>
                <c:formatCode>0.0%</c:formatCode>
                <c:ptCount val="30"/>
                <c:pt idx="0">
                  <c:v>1.9898574334336547E-2</c:v>
                </c:pt>
                <c:pt idx="1">
                  <c:v>4.3136034789201326E-2</c:v>
                </c:pt>
                <c:pt idx="2">
                  <c:v>4.3172832533182716E-3</c:v>
                </c:pt>
                <c:pt idx="3">
                  <c:v>8.0775227247747883E-2</c:v>
                </c:pt>
                <c:pt idx="4">
                  <c:v>9.1710678329757392E-2</c:v>
                </c:pt>
                <c:pt idx="5">
                  <c:v>7.7251041302030685E-2</c:v>
                </c:pt>
                <c:pt idx="6">
                  <c:v>3.5373632988457915E-2</c:v>
                </c:pt>
                <c:pt idx="7">
                  <c:v>2.4616892690427158E-2</c:v>
                </c:pt>
                <c:pt idx="8">
                  <c:v>3.2027545274021761E-2</c:v>
                </c:pt>
                <c:pt idx="9">
                  <c:v>2.7771789751119536E-2</c:v>
                </c:pt>
                <c:pt idx="10">
                  <c:v>0.10709042865531415</c:v>
                </c:pt>
                <c:pt idx="11">
                  <c:v>8.3603587874555338E-2</c:v>
                </c:pt>
                <c:pt idx="12">
                  <c:v>2.0839311040243974E-2</c:v>
                </c:pt>
                <c:pt idx="13">
                  <c:v>9.3477041054895724E-2</c:v>
                </c:pt>
                <c:pt idx="14">
                  <c:v>2.4109534262780594E-2</c:v>
                </c:pt>
                <c:pt idx="15">
                  <c:v>4.5642956286958337E-2</c:v>
                </c:pt>
                <c:pt idx="16">
                  <c:v>2.9893724815609021E-2</c:v>
                </c:pt>
                <c:pt idx="17">
                  <c:v>5.2859712406994233E-2</c:v>
                </c:pt>
                <c:pt idx="18">
                  <c:v>5.0562563927719059E-2</c:v>
                </c:pt>
                <c:pt idx="19">
                  <c:v>7.4765064252768659E-2</c:v>
                </c:pt>
                <c:pt idx="20">
                  <c:v>0.11333278969257114</c:v>
                </c:pt>
                <c:pt idx="21">
                  <c:v>8.3346074041716726E-3</c:v>
                </c:pt>
                <c:pt idx="22">
                  <c:v>2.8559794365408599E-2</c:v>
                </c:pt>
                <c:pt idx="23">
                  <c:v>4.083440196483297E-2</c:v>
                </c:pt>
                <c:pt idx="24">
                  <c:v>7.8579920025937527E-2</c:v>
                </c:pt>
                <c:pt idx="25">
                  <c:v>9.0856705711702582E-2</c:v>
                </c:pt>
                <c:pt idx="26">
                  <c:v>4.8391800075817219E-2</c:v>
                </c:pt>
                <c:pt idx="27">
                  <c:v>4.7387257635726703E-2</c:v>
                </c:pt>
                <c:pt idx="28">
                  <c:v>9.8865767616325803E-2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再エネ比較シート!$CC$13:$CC$42</c:f>
              <c:numCache>
                <c:formatCode>0.0%</c:formatCode>
                <c:ptCount val="30"/>
                <c:pt idx="0">
                  <c:v>1.4335162554031014E-2</c:v>
                </c:pt>
                <c:pt idx="1">
                  <c:v>2.3015303730199752E-2</c:v>
                </c:pt>
                <c:pt idx="2">
                  <c:v>1.7011551433019031E-3</c:v>
                </c:pt>
                <c:pt idx="3">
                  <c:v>2.5831693563951513E-2</c:v>
                </c:pt>
                <c:pt idx="4">
                  <c:v>2.9670411550348701E-2</c:v>
                </c:pt>
                <c:pt idx="5">
                  <c:v>3.6743528439798959E-2</c:v>
                </c:pt>
                <c:pt idx="6">
                  <c:v>1.9203949692723123E-2</c:v>
                </c:pt>
                <c:pt idx="7">
                  <c:v>1.2863216496647303E-2</c:v>
                </c:pt>
                <c:pt idx="8">
                  <c:v>1.7295313632962554E-2</c:v>
                </c:pt>
                <c:pt idx="9">
                  <c:v>1.0786186707977609E-2</c:v>
                </c:pt>
                <c:pt idx="10">
                  <c:v>1.6509255358414125E-2</c:v>
                </c:pt>
                <c:pt idx="11">
                  <c:v>1.5839517092774435E-2</c:v>
                </c:pt>
                <c:pt idx="12">
                  <c:v>1.3935755269724759E-2</c:v>
                </c:pt>
                <c:pt idx="13">
                  <c:v>2.7176773606737439E-2</c:v>
                </c:pt>
                <c:pt idx="14">
                  <c:v>9.0451926165797496E-3</c:v>
                </c:pt>
                <c:pt idx="15">
                  <c:v>1.6574202970963552E-2</c:v>
                </c:pt>
                <c:pt idx="16">
                  <c:v>1.0094023110996287E-2</c:v>
                </c:pt>
                <c:pt idx="17">
                  <c:v>2.4892593822708631E-2</c:v>
                </c:pt>
                <c:pt idx="18">
                  <c:v>3.1484148449837726E-2</c:v>
                </c:pt>
                <c:pt idx="19">
                  <c:v>3.4840894662968712E-2</c:v>
                </c:pt>
                <c:pt idx="20">
                  <c:v>1.3046968319199128E-2</c:v>
                </c:pt>
                <c:pt idx="21">
                  <c:v>2.8453865437343216E-3</c:v>
                </c:pt>
                <c:pt idx="22">
                  <c:v>1.449723868950688E-2</c:v>
                </c:pt>
                <c:pt idx="23">
                  <c:v>1.0178460304675096E-2</c:v>
                </c:pt>
                <c:pt idx="24">
                  <c:v>3.3578054994026302E-2</c:v>
                </c:pt>
                <c:pt idx="25">
                  <c:v>4.5001151122347871E-2</c:v>
                </c:pt>
                <c:pt idx="26">
                  <c:v>2.3722617322611883E-2</c:v>
                </c:pt>
                <c:pt idx="27">
                  <c:v>2.0317195244119571E-2</c:v>
                </c:pt>
                <c:pt idx="28">
                  <c:v>3.4715608167488997E-2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再エネ比較シート!$CD$13:$CD$42</c:f>
              <c:numCache>
                <c:formatCode>0.0%</c:formatCode>
                <c:ptCount val="30"/>
                <c:pt idx="0">
                  <c:v>2.5555027678341143E-3</c:v>
                </c:pt>
                <c:pt idx="1">
                  <c:v>8.5455201680427906E-3</c:v>
                </c:pt>
                <c:pt idx="2">
                  <c:v>1.8146316119913521E-3</c:v>
                </c:pt>
                <c:pt idx="3">
                  <c:v>9.7069454604328212E-2</c:v>
                </c:pt>
                <c:pt idx="4">
                  <c:v>8.5569895485612113E-2</c:v>
                </c:pt>
                <c:pt idx="5">
                  <c:v>5.6631594362134156E-2</c:v>
                </c:pt>
                <c:pt idx="6">
                  <c:v>8.0502934041911389E-3</c:v>
                </c:pt>
                <c:pt idx="7">
                  <c:v>1.5499266374162747E-2</c:v>
                </c:pt>
                <c:pt idx="8">
                  <c:v>2.9684015072099716E-2</c:v>
                </c:pt>
                <c:pt idx="9">
                  <c:v>1.037055571023543E-2</c:v>
                </c:pt>
                <c:pt idx="10">
                  <c:v>2.7573368193446725E-2</c:v>
                </c:pt>
                <c:pt idx="11">
                  <c:v>6.1059886727593396E-2</c:v>
                </c:pt>
                <c:pt idx="12">
                  <c:v>3.2035534524931814E-3</c:v>
                </c:pt>
                <c:pt idx="13">
                  <c:v>5.3872467169476329E-2</c:v>
                </c:pt>
                <c:pt idx="14">
                  <c:v>1.4461205803418475E-2</c:v>
                </c:pt>
                <c:pt idx="15">
                  <c:v>6.8944759708970639E-3</c:v>
                </c:pt>
                <c:pt idx="16">
                  <c:v>1.251885772298247E-2</c:v>
                </c:pt>
                <c:pt idx="17">
                  <c:v>2.6519236512132966E-2</c:v>
                </c:pt>
                <c:pt idx="18">
                  <c:v>6.0324355957121299E-3</c:v>
                </c:pt>
                <c:pt idx="19">
                  <c:v>9.3228313559614959E-2</c:v>
                </c:pt>
                <c:pt idx="20">
                  <c:v>2.7861629915559155E-2</c:v>
                </c:pt>
                <c:pt idx="21">
                  <c:v>1.4004286027065314E-3</c:v>
                </c:pt>
                <c:pt idx="22">
                  <c:v>5.5482596992878341E-3</c:v>
                </c:pt>
                <c:pt idx="23">
                  <c:v>3.3442467270580506E-2</c:v>
                </c:pt>
                <c:pt idx="24">
                  <c:v>4.5054816614710162E-2</c:v>
                </c:pt>
                <c:pt idx="25">
                  <c:v>0.21917096815630421</c:v>
                </c:pt>
                <c:pt idx="26">
                  <c:v>6.4270989449288524E-2</c:v>
                </c:pt>
                <c:pt idx="27">
                  <c:v>1.6007135326069847E-2</c:v>
                </c:pt>
                <c:pt idx="28">
                  <c:v>2.6242208861592287E-2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再エネ比較シート!$CE$13:$CE$42</c:f>
              <c:numCache>
                <c:formatCode>0.0%</c:formatCode>
                <c:ptCount val="30"/>
                <c:pt idx="0">
                  <c:v>0</c:v>
                </c:pt>
                <c:pt idx="1">
                  <c:v>0</c:v>
                </c:pt>
                <c:pt idx="2">
                  <c:v>1.276074946650401E-3</c:v>
                </c:pt>
                <c:pt idx="3">
                  <c:v>0</c:v>
                </c:pt>
                <c:pt idx="4">
                  <c:v>0</c:v>
                </c:pt>
                <c:pt idx="5">
                  <c:v>0</c:v>
                </c:pt>
                <c:pt idx="6">
                  <c:v>0</c:v>
                </c:pt>
                <c:pt idx="7">
                  <c:v>0</c:v>
                </c:pt>
                <c:pt idx="8">
                  <c:v>0</c:v>
                </c:pt>
                <c:pt idx="9">
                  <c:v>0</c:v>
                </c:pt>
                <c:pt idx="10">
                  <c:v>0</c:v>
                </c:pt>
                <c:pt idx="11">
                  <c:v>4.5344845097671635E-3</c:v>
                </c:pt>
                <c:pt idx="12">
                  <c:v>0</c:v>
                </c:pt>
                <c:pt idx="13">
                  <c:v>0</c:v>
                </c:pt>
                <c:pt idx="14">
                  <c:v>0</c:v>
                </c:pt>
                <c:pt idx="15">
                  <c:v>0</c:v>
                </c:pt>
                <c:pt idx="16">
                  <c:v>0</c:v>
                </c:pt>
                <c:pt idx="17">
                  <c:v>0</c:v>
                </c:pt>
                <c:pt idx="18">
                  <c:v>0</c:v>
                </c:pt>
                <c:pt idx="19">
                  <c:v>0</c:v>
                </c:pt>
                <c:pt idx="20">
                  <c:v>4.5322862715929728E-4</c:v>
                </c:pt>
                <c:pt idx="21">
                  <c:v>0</c:v>
                </c:pt>
                <c:pt idx="22">
                  <c:v>0</c:v>
                </c:pt>
                <c:pt idx="23">
                  <c:v>0</c:v>
                </c:pt>
                <c:pt idx="24">
                  <c:v>0</c:v>
                </c:pt>
                <c:pt idx="25">
                  <c:v>0</c:v>
                </c:pt>
                <c:pt idx="26">
                  <c:v>1.4370632479522493E-4</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再エネ比較シート!$CF$13:$CF$42</c:f>
              <c:numCache>
                <c:formatCode>0.0%</c:formatCode>
                <c:ptCount val="30"/>
                <c:pt idx="0">
                  <c:v>0</c:v>
                </c:pt>
                <c:pt idx="1">
                  <c:v>0</c:v>
                </c:pt>
                <c:pt idx="2">
                  <c:v>0</c:v>
                </c:pt>
                <c:pt idx="3">
                  <c:v>0</c:v>
                </c:pt>
                <c:pt idx="4">
                  <c:v>5.7128584267034045E-5</c:v>
                </c:pt>
                <c:pt idx="5">
                  <c:v>1.0488051467204464E-3</c:v>
                </c:pt>
                <c:pt idx="6">
                  <c:v>0</c:v>
                </c:pt>
                <c:pt idx="7">
                  <c:v>6.8015294544283606E-4</c:v>
                </c:pt>
                <c:pt idx="8">
                  <c:v>1.3906959620433418E-5</c:v>
                </c:pt>
                <c:pt idx="9">
                  <c:v>1.0803727081655611E-4</c:v>
                </c:pt>
                <c:pt idx="10">
                  <c:v>0</c:v>
                </c:pt>
                <c:pt idx="11">
                  <c:v>3.8626980940431787E-5</c:v>
                </c:pt>
                <c:pt idx="12">
                  <c:v>0</c:v>
                </c:pt>
                <c:pt idx="13">
                  <c:v>2.5537313109222945E-3</c:v>
                </c:pt>
                <c:pt idx="14">
                  <c:v>0</c:v>
                </c:pt>
                <c:pt idx="15">
                  <c:v>0</c:v>
                </c:pt>
                <c:pt idx="16">
                  <c:v>5.8295585543810882E-4</c:v>
                </c:pt>
                <c:pt idx="17">
                  <c:v>0</c:v>
                </c:pt>
                <c:pt idx="18">
                  <c:v>0</c:v>
                </c:pt>
                <c:pt idx="19">
                  <c:v>0</c:v>
                </c:pt>
                <c:pt idx="20">
                  <c:v>1.9084945779937669E-3</c:v>
                </c:pt>
                <c:pt idx="21">
                  <c:v>0</c:v>
                </c:pt>
                <c:pt idx="22">
                  <c:v>4.6383532095209157E-4</c:v>
                </c:pt>
                <c:pt idx="23">
                  <c:v>2.440761382472046E-2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再エネ比較シート!$CH$13:$CH$42</c:f>
              <c:numCache>
                <c:formatCode>0.0%</c:formatCode>
                <c:ptCount val="30"/>
                <c:pt idx="0">
                  <c:v>3.9995839573148791E-2</c:v>
                </c:pt>
                <c:pt idx="1">
                  <c:v>6.8265044726861712E-3</c:v>
                </c:pt>
                <c:pt idx="2">
                  <c:v>5.8051383015526918E-2</c:v>
                </c:pt>
                <c:pt idx="3">
                  <c:v>0.13742002387633309</c:v>
                </c:pt>
                <c:pt idx="4">
                  <c:v>1.2566502741520772E-2</c:v>
                </c:pt>
                <c:pt idx="5">
                  <c:v>4.0162374524394494E-2</c:v>
                </c:pt>
                <c:pt idx="6">
                  <c:v>0</c:v>
                </c:pt>
                <c:pt idx="7">
                  <c:v>0</c:v>
                </c:pt>
                <c:pt idx="8">
                  <c:v>1.9482527757305135E-2</c:v>
                </c:pt>
                <c:pt idx="9">
                  <c:v>1.8238550019569151E-2</c:v>
                </c:pt>
                <c:pt idx="10">
                  <c:v>0</c:v>
                </c:pt>
                <c:pt idx="11">
                  <c:v>2.7413029092261006E-2</c:v>
                </c:pt>
                <c:pt idx="12">
                  <c:v>2.9859617312518356E-2</c:v>
                </c:pt>
                <c:pt idx="13">
                  <c:v>2.0613903194471858E-2</c:v>
                </c:pt>
                <c:pt idx="14">
                  <c:v>2.1256722973728711E-2</c:v>
                </c:pt>
                <c:pt idx="15">
                  <c:v>1.2473062581517485E-2</c:v>
                </c:pt>
                <c:pt idx="16">
                  <c:v>1.1767674996180821E-2</c:v>
                </c:pt>
                <c:pt idx="17">
                  <c:v>0</c:v>
                </c:pt>
                <c:pt idx="18">
                  <c:v>3.0819555900146334E-2</c:v>
                </c:pt>
                <c:pt idx="19">
                  <c:v>7.0765610206702948E-3</c:v>
                </c:pt>
                <c:pt idx="20">
                  <c:v>3.2034654220721658E-3</c:v>
                </c:pt>
                <c:pt idx="21">
                  <c:v>1.8433231057106897E-2</c:v>
                </c:pt>
                <c:pt idx="22">
                  <c:v>2.7510896864582017E-2</c:v>
                </c:pt>
                <c:pt idx="23">
                  <c:v>1.8864664198043836E-3</c:v>
                </c:pt>
                <c:pt idx="24">
                  <c:v>1.1046629192615447E-2</c:v>
                </c:pt>
                <c:pt idx="25">
                  <c:v>2.2831816906227296E-2</c:v>
                </c:pt>
                <c:pt idx="26">
                  <c:v>7.9086538918716649E-3</c:v>
                </c:pt>
                <c:pt idx="27">
                  <c:v>9.0534871941768263E-3</c:v>
                </c:pt>
                <c:pt idx="28">
                  <c:v>1.1277659053772208E-2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再エネ比較シート!$CI$13:$CI$42</c:f>
              <c:numCache>
                <c:formatCode>0.0%</c:formatCode>
                <c:ptCount val="30"/>
                <c:pt idx="0">
                  <c:v>5.6886504895013915E-2</c:v>
                </c:pt>
                <c:pt idx="1">
                  <c:v>3.838732837092871E-2</c:v>
                </c:pt>
                <c:pt idx="2">
                  <c:v>6.2843244717470575E-2</c:v>
                </c:pt>
                <c:pt idx="3">
                  <c:v>0.2603211720446128</c:v>
                </c:pt>
                <c:pt idx="4">
                  <c:v>0.12786393836174864</c:v>
                </c:pt>
                <c:pt idx="5">
                  <c:v>0.13458630247304804</c:v>
                </c:pt>
                <c:pt idx="6">
                  <c:v>2.7254243096914262E-2</c:v>
                </c:pt>
                <c:pt idx="7">
                  <c:v>2.9042635816252889E-2</c:v>
                </c:pt>
                <c:pt idx="8">
                  <c:v>6.6475763421987841E-2</c:v>
                </c:pt>
                <c:pt idx="9">
                  <c:v>3.9503329708598746E-2</c:v>
                </c:pt>
                <c:pt idx="10">
                  <c:v>4.4082623551860857E-2</c:v>
                </c:pt>
                <c:pt idx="11">
                  <c:v>0.10888554440333643</c:v>
                </c:pt>
                <c:pt idx="12">
                  <c:v>4.6998926034736294E-2</c:v>
                </c:pt>
                <c:pt idx="13">
                  <c:v>0.10421687528160792</c:v>
                </c:pt>
                <c:pt idx="14">
                  <c:v>4.4763121393726936E-2</c:v>
                </c:pt>
                <c:pt idx="15">
                  <c:v>3.5941741523378097E-2</c:v>
                </c:pt>
                <c:pt idx="16">
                  <c:v>3.4963511685597685E-2</c:v>
                </c:pt>
                <c:pt idx="17">
                  <c:v>5.1411830334841598E-2</c:v>
                </c:pt>
                <c:pt idx="18">
                  <c:v>6.8336139945696192E-2</c:v>
                </c:pt>
                <c:pt idx="19">
                  <c:v>0.13514576924325397</c:v>
                </c:pt>
                <c:pt idx="20">
                  <c:v>4.6473786861983515E-2</c:v>
                </c:pt>
                <c:pt idx="21">
                  <c:v>2.2679046203547749E-2</c:v>
                </c:pt>
                <c:pt idx="22">
                  <c:v>4.8020230574328825E-2</c:v>
                </c:pt>
                <c:pt idx="23">
                  <c:v>6.9915007819780439E-2</c:v>
                </c:pt>
                <c:pt idx="24">
                  <c:v>8.9679500801351911E-2</c:v>
                </c:pt>
                <c:pt idx="25">
                  <c:v>0.28700393618487935</c:v>
                </c:pt>
                <c:pt idx="26">
                  <c:v>9.6045966988567294E-2</c:v>
                </c:pt>
                <c:pt idx="27">
                  <c:v>4.5377817764366245E-2</c:v>
                </c:pt>
                <c:pt idx="28">
                  <c:v>7.2235476082853481E-2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再エネ比較シート!$BE$13:$BE$42</c:f>
              <c:numCache>
                <c:formatCode>#,##0_);[Red]\(#,##0\)</c:formatCode>
                <c:ptCount val="30"/>
                <c:pt idx="0">
                  <c:v>25324.599999999955</c:v>
                </c:pt>
                <c:pt idx="1">
                  <c:v>48562.900000000205</c:v>
                </c:pt>
                <c:pt idx="2">
                  <c:v>4705.7999999999938</c:v>
                </c:pt>
                <c:pt idx="3">
                  <c:v>89738.300000001531</c:v>
                </c:pt>
                <c:pt idx="4">
                  <c:v>102356.00000000122</c:v>
                </c:pt>
                <c:pt idx="5">
                  <c:v>92826.528000001708</c:v>
                </c:pt>
                <c:pt idx="6">
                  <c:v>35688.400000000242</c:v>
                </c:pt>
                <c:pt idx="7">
                  <c:v>24848.199999999972</c:v>
                </c:pt>
                <c:pt idx="8">
                  <c:v>29956.399999999925</c:v>
                </c:pt>
                <c:pt idx="9">
                  <c:v>27109.200000000135</c:v>
                </c:pt>
                <c:pt idx="10">
                  <c:v>106830.95700000058</c:v>
                </c:pt>
                <c:pt idx="11">
                  <c:v>89615.349000001152</c:v>
                </c:pt>
                <c:pt idx="12">
                  <c:v>19867.5</c:v>
                </c:pt>
                <c:pt idx="13">
                  <c:v>93121.264000001916</c:v>
                </c:pt>
                <c:pt idx="14">
                  <c:v>22407.899999999936</c:v>
                </c:pt>
                <c:pt idx="15">
                  <c:v>38678.200000000281</c:v>
                </c:pt>
                <c:pt idx="16">
                  <c:v>27148.281000000101</c:v>
                </c:pt>
                <c:pt idx="17">
                  <c:v>44759.700000000521</c:v>
                </c:pt>
                <c:pt idx="18">
                  <c:v>41578.40000000022</c:v>
                </c:pt>
                <c:pt idx="19">
                  <c:v>73604.940000001152</c:v>
                </c:pt>
                <c:pt idx="20">
                  <c:v>93798.500000001703</c:v>
                </c:pt>
                <c:pt idx="21">
                  <c:v>7301.2000000000025</c:v>
                </c:pt>
                <c:pt idx="22">
                  <c:v>22859.599999999969</c:v>
                </c:pt>
                <c:pt idx="23">
                  <c:v>33712.131000000118</c:v>
                </c:pt>
                <c:pt idx="24">
                  <c:v>68337.000000001091</c:v>
                </c:pt>
                <c:pt idx="25">
                  <c:v>88251.570000001258</c:v>
                </c:pt>
                <c:pt idx="26">
                  <c:v>45541.025000000431</c:v>
                </c:pt>
                <c:pt idx="27">
                  <c:v>35971.000000000124</c:v>
                </c:pt>
                <c:pt idx="28">
                  <c:v>77604.600000000923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再エネ比較シート!$BF$13:$BF$42</c:f>
              <c:numCache>
                <c:formatCode>#,##0_);[Red]\(#,##0\)</c:formatCode>
                <c:ptCount val="30"/>
                <c:pt idx="0">
                  <c:v>4095.9999999999995</c:v>
                </c:pt>
                <c:pt idx="1">
                  <c:v>16359.500000000004</c:v>
                </c:pt>
                <c:pt idx="2">
                  <c:v>4554.2999999999993</c:v>
                </c:pt>
                <c:pt idx="3">
                  <c:v>305950.50000000099</c:v>
                </c:pt>
                <c:pt idx="4">
                  <c:v>267827.00000000012</c:v>
                </c:pt>
                <c:pt idx="5">
                  <c:v>129805.66799999989</c:v>
                </c:pt>
                <c:pt idx="6">
                  <c:v>13573.499999999995</c:v>
                </c:pt>
                <c:pt idx="7">
                  <c:v>27164.400000000005</c:v>
                </c:pt>
                <c:pt idx="8">
                  <c:v>46647.4</c:v>
                </c:pt>
                <c:pt idx="9">
                  <c:v>23648.000000000018</c:v>
                </c:pt>
                <c:pt idx="10">
                  <c:v>161883.68199999927</c:v>
                </c:pt>
                <c:pt idx="11">
                  <c:v>313429.64999999991</c:v>
                </c:pt>
                <c:pt idx="12">
                  <c:v>4143.7000000000007</c:v>
                </c:pt>
                <c:pt idx="13">
                  <c:v>167479.42099999959</c:v>
                </c:pt>
                <c:pt idx="14">
                  <c:v>32503.600000000028</c:v>
                </c:pt>
                <c:pt idx="15">
                  <c:v>14597.500000000007</c:v>
                </c:pt>
                <c:pt idx="16">
                  <c:v>30548.251999999975</c:v>
                </c:pt>
                <c:pt idx="17">
                  <c:v>43263.500000000015</c:v>
                </c:pt>
                <c:pt idx="18">
                  <c:v>7227.9000000000033</c:v>
                </c:pt>
                <c:pt idx="19">
                  <c:v>178693.64699999982</c:v>
                </c:pt>
                <c:pt idx="20">
                  <c:v>181734.10000000015</c:v>
                </c:pt>
                <c:pt idx="21">
                  <c:v>3260.2999999999993</c:v>
                </c:pt>
                <c:pt idx="22">
                  <c:v>7937.4999999999964</c:v>
                </c:pt>
                <c:pt idx="23">
                  <c:v>100495.36900000001</c:v>
                </c:pt>
                <c:pt idx="24">
                  <c:v>83192.699999999968</c:v>
                </c:pt>
                <c:pt idx="25">
                  <c:v>389964.85000000347</c:v>
                </c:pt>
                <c:pt idx="26">
                  <c:v>111943.47999999984</c:v>
                </c:pt>
                <c:pt idx="27">
                  <c:v>25712.600000000002</c:v>
                </c:pt>
                <c:pt idx="28">
                  <c:v>53223.899999999914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再エネ比較シート!$BG$13:$BG$42</c:f>
              <c:numCache>
                <c:formatCode>#,##0_);[Red]\(#,##0\)</c:formatCode>
                <c:ptCount val="30"/>
                <c:pt idx="0">
                  <c:v>0</c:v>
                </c:pt>
                <c:pt idx="1">
                  <c:v>0</c:v>
                </c:pt>
                <c:pt idx="2">
                  <c:v>1950</c:v>
                </c:pt>
                <c:pt idx="3">
                  <c:v>0</c:v>
                </c:pt>
                <c:pt idx="4">
                  <c:v>0</c:v>
                </c:pt>
                <c:pt idx="5">
                  <c:v>0</c:v>
                </c:pt>
                <c:pt idx="6">
                  <c:v>0</c:v>
                </c:pt>
                <c:pt idx="7">
                  <c:v>0</c:v>
                </c:pt>
                <c:pt idx="8">
                  <c:v>0</c:v>
                </c:pt>
                <c:pt idx="9">
                  <c:v>0</c:v>
                </c:pt>
                <c:pt idx="10">
                  <c:v>0</c:v>
                </c:pt>
                <c:pt idx="11">
                  <c:v>14172.2</c:v>
                </c:pt>
                <c:pt idx="12">
                  <c:v>0</c:v>
                </c:pt>
                <c:pt idx="13">
                  <c:v>0</c:v>
                </c:pt>
                <c:pt idx="14">
                  <c:v>0</c:v>
                </c:pt>
                <c:pt idx="15">
                  <c:v>0</c:v>
                </c:pt>
                <c:pt idx="16">
                  <c:v>0</c:v>
                </c:pt>
                <c:pt idx="17">
                  <c:v>0</c:v>
                </c:pt>
                <c:pt idx="18">
                  <c:v>0</c:v>
                </c:pt>
                <c:pt idx="19">
                  <c:v>0</c:v>
                </c:pt>
                <c:pt idx="20">
                  <c:v>1800</c:v>
                </c:pt>
                <c:pt idx="21">
                  <c:v>0</c:v>
                </c:pt>
                <c:pt idx="22">
                  <c:v>0</c:v>
                </c:pt>
                <c:pt idx="23">
                  <c:v>0</c:v>
                </c:pt>
                <c:pt idx="24">
                  <c:v>0</c:v>
                </c:pt>
                <c:pt idx="25">
                  <c:v>0</c:v>
                </c:pt>
                <c:pt idx="26">
                  <c:v>152.39999999999998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再エネ比較シート!$BH$13:$BH$42</c:f>
              <c:numCache>
                <c:formatCode>#,##0_);[Red]\(#,##0\)</c:formatCode>
                <c:ptCount val="30"/>
                <c:pt idx="0">
                  <c:v>0</c:v>
                </c:pt>
                <c:pt idx="1">
                  <c:v>0</c:v>
                </c:pt>
                <c:pt idx="2">
                  <c:v>0</c:v>
                </c:pt>
                <c:pt idx="3">
                  <c:v>0</c:v>
                </c:pt>
                <c:pt idx="4">
                  <c:v>45</c:v>
                </c:pt>
                <c:pt idx="5">
                  <c:v>605</c:v>
                </c:pt>
                <c:pt idx="6">
                  <c:v>0</c:v>
                </c:pt>
                <c:pt idx="7">
                  <c:v>300</c:v>
                </c:pt>
                <c:pt idx="8">
                  <c:v>5.5</c:v>
                </c:pt>
                <c:pt idx="9">
                  <c:v>62</c:v>
                </c:pt>
                <c:pt idx="10">
                  <c:v>0</c:v>
                </c:pt>
                <c:pt idx="11">
                  <c:v>49.9</c:v>
                </c:pt>
                <c:pt idx="12">
                  <c:v>0</c:v>
                </c:pt>
                <c:pt idx="13">
                  <c:v>1998</c:v>
                </c:pt>
                <c:pt idx="14">
                  <c:v>0</c:v>
                </c:pt>
                <c:pt idx="15">
                  <c:v>0</c:v>
                </c:pt>
                <c:pt idx="16">
                  <c:v>358</c:v>
                </c:pt>
                <c:pt idx="17">
                  <c:v>0</c:v>
                </c:pt>
                <c:pt idx="18">
                  <c:v>0</c:v>
                </c:pt>
                <c:pt idx="19">
                  <c:v>0</c:v>
                </c:pt>
                <c:pt idx="20">
                  <c:v>3132.9</c:v>
                </c:pt>
                <c:pt idx="21">
                  <c:v>0</c:v>
                </c:pt>
                <c:pt idx="22">
                  <c:v>167</c:v>
                </c:pt>
                <c:pt idx="23">
                  <c:v>18458.599999999999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再エネ比較シート!$BJ$13:$BJ$42</c:f>
              <c:numCache>
                <c:formatCode>#,##0_);[Red]\(#,##0\)</c:formatCode>
                <c:ptCount val="30"/>
                <c:pt idx="0">
                  <c:v>12100</c:v>
                </c:pt>
                <c:pt idx="1">
                  <c:v>2466.703</c:v>
                </c:pt>
                <c:pt idx="2">
                  <c:v>27500</c:v>
                </c:pt>
                <c:pt idx="3">
                  <c:v>81753.350000000006</c:v>
                </c:pt>
                <c:pt idx="4">
                  <c:v>7423.9449999999997</c:v>
                </c:pt>
                <c:pt idx="5">
                  <c:v>17375.655999999999</c:v>
                </c:pt>
                <c:pt idx="6">
                  <c:v>0</c:v>
                </c:pt>
                <c:pt idx="7">
                  <c:v>0</c:v>
                </c:pt>
                <c:pt idx="8">
                  <c:v>5778.7920000000004</c:v>
                </c:pt>
                <c:pt idx="9">
                  <c:v>7850</c:v>
                </c:pt>
                <c:pt idx="10">
                  <c:v>0</c:v>
                </c:pt>
                <c:pt idx="11">
                  <c:v>26560</c:v>
                </c:pt>
                <c:pt idx="12">
                  <c:v>7290</c:v>
                </c:pt>
                <c:pt idx="13">
                  <c:v>12096</c:v>
                </c:pt>
                <c:pt idx="14">
                  <c:v>9018</c:v>
                </c:pt>
                <c:pt idx="15">
                  <c:v>4984.68</c:v>
                </c:pt>
                <c:pt idx="16">
                  <c:v>5420</c:v>
                </c:pt>
                <c:pt idx="17">
                  <c:v>0</c:v>
                </c:pt>
                <c:pt idx="18">
                  <c:v>6970</c:v>
                </c:pt>
                <c:pt idx="19">
                  <c:v>2560.1800000000003</c:v>
                </c:pt>
                <c:pt idx="20">
                  <c:v>3944</c:v>
                </c:pt>
                <c:pt idx="21">
                  <c:v>8100</c:v>
                </c:pt>
                <c:pt idx="22">
                  <c:v>7428.8</c:v>
                </c:pt>
                <c:pt idx="23">
                  <c:v>1070</c:v>
                </c:pt>
                <c:pt idx="24">
                  <c:v>3850</c:v>
                </c:pt>
                <c:pt idx="25">
                  <c:v>7667.7839999999997</c:v>
                </c:pt>
                <c:pt idx="26">
                  <c:v>2600</c:v>
                </c:pt>
                <c:pt idx="27">
                  <c:v>2744.9549999999999</c:v>
                </c:pt>
                <c:pt idx="28">
                  <c:v>4317.3</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再エネ比較シート!$BK$13:$BK$42</c:f>
              <c:numCache>
                <c:formatCode>#,##0_);[Red]\(#,##0\)</c:formatCode>
                <c:ptCount val="30"/>
                <c:pt idx="0">
                  <c:v>41520.599999999955</c:v>
                </c:pt>
                <c:pt idx="1">
                  <c:v>67389.103000000207</c:v>
                </c:pt>
                <c:pt idx="2">
                  <c:v>38710.099999999991</c:v>
                </c:pt>
                <c:pt idx="3">
                  <c:v>477442.15000000247</c:v>
                </c:pt>
                <c:pt idx="4">
                  <c:v>377651.94500000135</c:v>
                </c:pt>
                <c:pt idx="5">
                  <c:v>240612.85200000159</c:v>
                </c:pt>
                <c:pt idx="6">
                  <c:v>49261.900000000234</c:v>
                </c:pt>
                <c:pt idx="7">
                  <c:v>52312.599999999977</c:v>
                </c:pt>
                <c:pt idx="8">
                  <c:v>82388.091999999931</c:v>
                </c:pt>
                <c:pt idx="9">
                  <c:v>58669.200000000157</c:v>
                </c:pt>
                <c:pt idx="10">
                  <c:v>268714.63899999985</c:v>
                </c:pt>
                <c:pt idx="11">
                  <c:v>443827.09900000109</c:v>
                </c:pt>
                <c:pt idx="12">
                  <c:v>31301.200000000001</c:v>
                </c:pt>
                <c:pt idx="13">
                  <c:v>274694.68500000151</c:v>
                </c:pt>
                <c:pt idx="14">
                  <c:v>63929.499999999964</c:v>
                </c:pt>
                <c:pt idx="15">
                  <c:v>58260.380000000288</c:v>
                </c:pt>
                <c:pt idx="16">
                  <c:v>63474.533000000076</c:v>
                </c:pt>
                <c:pt idx="17">
                  <c:v>88023.200000000536</c:v>
                </c:pt>
                <c:pt idx="18">
                  <c:v>55776.300000000221</c:v>
                </c:pt>
                <c:pt idx="19">
                  <c:v>254858.76700000098</c:v>
                </c:pt>
                <c:pt idx="20">
                  <c:v>284409.50000000186</c:v>
                </c:pt>
                <c:pt idx="21">
                  <c:v>18661.5</c:v>
                </c:pt>
                <c:pt idx="22">
                  <c:v>38392.899999999965</c:v>
                </c:pt>
                <c:pt idx="23">
                  <c:v>153736.10000000012</c:v>
                </c:pt>
                <c:pt idx="24">
                  <c:v>155379.70000000106</c:v>
                </c:pt>
                <c:pt idx="25">
                  <c:v>485884.20400000468</c:v>
                </c:pt>
                <c:pt idx="26">
                  <c:v>160236.90500000026</c:v>
                </c:pt>
                <c:pt idx="27">
                  <c:v>64428.555000000124</c:v>
                </c:pt>
                <c:pt idx="28">
                  <c:v>135145.80000000083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再エネ比較シート!$BO$13:$BO$42</c:f>
              <c:numCache>
                <c:formatCode>#,##0_);[Red]\(#,##0\)</c:formatCode>
                <c:ptCount val="30"/>
                <c:pt idx="0">
                  <c:v>30392.558951999948</c:v>
                </c:pt>
                <c:pt idx="1">
                  <c:v>58281.307548000244</c:v>
                </c:pt>
                <c:pt idx="2">
                  <c:v>5647.5246959999922</c:v>
                </c:pt>
                <c:pt idx="3">
                  <c:v>107696.72859600183</c:v>
                </c:pt>
                <c:pt idx="4">
                  <c:v>122839.48272000146</c:v>
                </c:pt>
                <c:pt idx="5">
                  <c:v>111402.97278336204</c:v>
                </c:pt>
                <c:pt idx="6">
                  <c:v>42830.362608000287</c:v>
                </c:pt>
                <c:pt idx="7">
                  <c:v>29820.821783999967</c:v>
                </c:pt>
                <c:pt idx="8">
                  <c:v>35951.274767999908</c:v>
                </c:pt>
                <c:pt idx="9">
                  <c:v>32534.293104000164</c:v>
                </c:pt>
                <c:pt idx="10">
                  <c:v>128209.96811484068</c:v>
                </c:pt>
                <c:pt idx="11">
                  <c:v>107549.17264188138</c:v>
                </c:pt>
                <c:pt idx="12">
                  <c:v>23843.384099999999</c:v>
                </c:pt>
                <c:pt idx="13">
                  <c:v>111756.6913516823</c:v>
                </c:pt>
                <c:pt idx="14">
                  <c:v>26892.168947999922</c:v>
                </c:pt>
                <c:pt idx="15">
                  <c:v>46418.481384000333</c:v>
                </c:pt>
                <c:pt idx="16">
                  <c:v>32581.194993720117</c:v>
                </c:pt>
                <c:pt idx="17">
                  <c:v>53717.011164000622</c:v>
                </c:pt>
                <c:pt idx="18">
                  <c:v>49899.069408000258</c:v>
                </c:pt>
                <c:pt idx="19">
                  <c:v>88334.76059280138</c:v>
                </c:pt>
                <c:pt idx="20">
                  <c:v>112569.45582000205</c:v>
                </c:pt>
                <c:pt idx="21">
                  <c:v>8762.316144000004</c:v>
                </c:pt>
                <c:pt idx="22">
                  <c:v>27434.263151999963</c:v>
                </c:pt>
                <c:pt idx="23">
                  <c:v>40458.60265572014</c:v>
                </c:pt>
                <c:pt idx="24">
                  <c:v>82012.600440001304</c:v>
                </c:pt>
                <c:pt idx="25">
                  <c:v>105912.47418840149</c:v>
                </c:pt>
                <c:pt idx="26">
                  <c:v>54654.694923000519</c:v>
                </c:pt>
                <c:pt idx="27">
                  <c:v>43169.516520000143</c:v>
                </c:pt>
                <c:pt idx="28">
                  <c:v>93134.832552001099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再エネ比較シート!$BP$13:$BP$42</c:f>
              <c:numCache>
                <c:formatCode>#,##0_);[Red]\(#,##0\)</c:formatCode>
                <c:ptCount val="30"/>
                <c:pt idx="0">
                  <c:v>5418.0249599999988</c:v>
                </c:pt>
                <c:pt idx="1">
                  <c:v>21639.692220000001</c:v>
                </c:pt>
                <c:pt idx="2">
                  <c:v>6024.2458679999991</c:v>
                </c:pt>
                <c:pt idx="3">
                  <c:v>404699.08338000131</c:v>
                </c:pt>
                <c:pt idx="4">
                  <c:v>354270.84252000018</c:v>
                </c:pt>
                <c:pt idx="5">
                  <c:v>171701.74540367984</c:v>
                </c:pt>
                <c:pt idx="6">
                  <c:v>17954.482859999993</c:v>
                </c:pt>
                <c:pt idx="7">
                  <c:v>35931.981744000004</c:v>
                </c:pt>
                <c:pt idx="8">
                  <c:v>61703.314823999994</c:v>
                </c:pt>
                <c:pt idx="9">
                  <c:v>31280.628480000021</c:v>
                </c:pt>
                <c:pt idx="10">
                  <c:v>214133.25920231905</c:v>
                </c:pt>
                <c:pt idx="11">
                  <c:v>414592.20383399987</c:v>
                </c:pt>
                <c:pt idx="12">
                  <c:v>5481.1206120000015</c:v>
                </c:pt>
                <c:pt idx="13">
                  <c:v>221535.07892195947</c:v>
                </c:pt>
                <c:pt idx="14">
                  <c:v>42994.461936000036</c:v>
                </c:pt>
                <c:pt idx="15">
                  <c:v>19308.98910000001</c:v>
                </c:pt>
                <c:pt idx="16">
                  <c:v>40408.005815519966</c:v>
                </c:pt>
                <c:pt idx="17">
                  <c:v>57227.227260000021</c:v>
                </c:pt>
                <c:pt idx="18">
                  <c:v>9560.777004000005</c:v>
                </c:pt>
                <c:pt idx="19">
                  <c:v>236368.80850571976</c:v>
                </c:pt>
                <c:pt idx="20">
                  <c:v>240390.59811600018</c:v>
                </c:pt>
                <c:pt idx="21">
                  <c:v>4312.5944279999985</c:v>
                </c:pt>
                <c:pt idx="22">
                  <c:v>10499.407499999994</c:v>
                </c:pt>
                <c:pt idx="23">
                  <c:v>132931.25429844001</c:v>
                </c:pt>
                <c:pt idx="24">
                  <c:v>110043.97585199996</c:v>
                </c:pt>
                <c:pt idx="25">
                  <c:v>515829.90498600458</c:v>
                </c:pt>
                <c:pt idx="26">
                  <c:v>148074.35760479976</c:v>
                </c:pt>
                <c:pt idx="27">
                  <c:v>34011.598775999999</c:v>
                </c:pt>
                <c:pt idx="28">
                  <c:v>70402.445963999882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再エネ比較シート!$BQ$13:$BQ$42</c:f>
              <c:numCache>
                <c:formatCode>#,##0_);[Red]\(#,##0\)</c:formatCode>
                <c:ptCount val="30"/>
                <c:pt idx="0">
                  <c:v>0</c:v>
                </c:pt>
                <c:pt idx="1">
                  <c:v>0</c:v>
                </c:pt>
                <c:pt idx="2">
                  <c:v>4236.3360000000002</c:v>
                </c:pt>
                <c:pt idx="3">
                  <c:v>0</c:v>
                </c:pt>
                <c:pt idx="4">
                  <c:v>0</c:v>
                </c:pt>
                <c:pt idx="5">
                  <c:v>0</c:v>
                </c:pt>
                <c:pt idx="6">
                  <c:v>0</c:v>
                </c:pt>
                <c:pt idx="7">
                  <c:v>0</c:v>
                </c:pt>
                <c:pt idx="8">
                  <c:v>0</c:v>
                </c:pt>
                <c:pt idx="9">
                  <c:v>0</c:v>
                </c:pt>
                <c:pt idx="10">
                  <c:v>0</c:v>
                </c:pt>
                <c:pt idx="11">
                  <c:v>30788.821056000004</c:v>
                </c:pt>
                <c:pt idx="12">
                  <c:v>0</c:v>
                </c:pt>
                <c:pt idx="13">
                  <c:v>0</c:v>
                </c:pt>
                <c:pt idx="14">
                  <c:v>0</c:v>
                </c:pt>
                <c:pt idx="15">
                  <c:v>0</c:v>
                </c:pt>
                <c:pt idx="16">
                  <c:v>0</c:v>
                </c:pt>
                <c:pt idx="17">
                  <c:v>0</c:v>
                </c:pt>
                <c:pt idx="18">
                  <c:v>0</c:v>
                </c:pt>
                <c:pt idx="19">
                  <c:v>0</c:v>
                </c:pt>
                <c:pt idx="20">
                  <c:v>3910.4639999999999</c:v>
                </c:pt>
                <c:pt idx="21">
                  <c:v>0</c:v>
                </c:pt>
                <c:pt idx="22">
                  <c:v>0</c:v>
                </c:pt>
                <c:pt idx="23">
                  <c:v>0</c:v>
                </c:pt>
                <c:pt idx="24">
                  <c:v>0</c:v>
                </c:pt>
                <c:pt idx="25">
                  <c:v>0</c:v>
                </c:pt>
                <c:pt idx="26">
                  <c:v>331.08595199999991</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再エネ比較シート!$BR$13:$BR$42</c:f>
              <c:numCache>
                <c:formatCode>#,##0_);[Red]\(#,##0\)</c:formatCode>
                <c:ptCount val="30"/>
                <c:pt idx="0">
                  <c:v>0</c:v>
                </c:pt>
                <c:pt idx="1">
                  <c:v>0</c:v>
                </c:pt>
                <c:pt idx="2">
                  <c:v>0</c:v>
                </c:pt>
                <c:pt idx="3">
                  <c:v>0</c:v>
                </c:pt>
                <c:pt idx="4">
                  <c:v>236.52</c:v>
                </c:pt>
                <c:pt idx="5">
                  <c:v>3179.88</c:v>
                </c:pt>
                <c:pt idx="6">
                  <c:v>0</c:v>
                </c:pt>
                <c:pt idx="7">
                  <c:v>1576.8</c:v>
                </c:pt>
                <c:pt idx="8">
                  <c:v>28.908000000000001</c:v>
                </c:pt>
                <c:pt idx="9">
                  <c:v>325.87200000000001</c:v>
                </c:pt>
                <c:pt idx="10">
                  <c:v>0</c:v>
                </c:pt>
                <c:pt idx="11">
                  <c:v>262.27440000000001</c:v>
                </c:pt>
                <c:pt idx="12">
                  <c:v>0</c:v>
                </c:pt>
                <c:pt idx="13">
                  <c:v>10501.487999999999</c:v>
                </c:pt>
                <c:pt idx="14">
                  <c:v>0</c:v>
                </c:pt>
                <c:pt idx="15">
                  <c:v>0</c:v>
                </c:pt>
                <c:pt idx="16">
                  <c:v>1881.6479999999999</c:v>
                </c:pt>
                <c:pt idx="17">
                  <c:v>0</c:v>
                </c:pt>
                <c:pt idx="18">
                  <c:v>0</c:v>
                </c:pt>
                <c:pt idx="19">
                  <c:v>0</c:v>
                </c:pt>
                <c:pt idx="20">
                  <c:v>16466.522400000002</c:v>
                </c:pt>
                <c:pt idx="21">
                  <c:v>0</c:v>
                </c:pt>
                <c:pt idx="22">
                  <c:v>877.75199999999995</c:v>
                </c:pt>
                <c:pt idx="23">
                  <c:v>97018.401599999997</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再エネ比較シート!$BT$13:$BT$42</c:f>
              <c:numCache>
                <c:formatCode>#,##0_);[Red]\(#,##0\)</c:formatCode>
                <c:ptCount val="30"/>
                <c:pt idx="0">
                  <c:v>84796.800000000003</c:v>
                </c:pt>
                <c:pt idx="1">
                  <c:v>17286.654623999999</c:v>
                </c:pt>
                <c:pt idx="2">
                  <c:v>192720</c:v>
                </c:pt>
                <c:pt idx="3">
                  <c:v>572927.47679999995</c:v>
                </c:pt>
                <c:pt idx="4">
                  <c:v>52027.006560000002</c:v>
                </c:pt>
                <c:pt idx="5">
                  <c:v>121768.59724799999</c:v>
                </c:pt>
                <c:pt idx="6">
                  <c:v>0</c:v>
                </c:pt>
                <c:pt idx="7">
                  <c:v>0</c:v>
                </c:pt>
                <c:pt idx="8">
                  <c:v>40497.774336000002</c:v>
                </c:pt>
                <c:pt idx="9">
                  <c:v>55012.800000000003</c:v>
                </c:pt>
                <c:pt idx="10">
                  <c:v>0</c:v>
                </c:pt>
                <c:pt idx="11">
                  <c:v>186132.48000000001</c:v>
                </c:pt>
                <c:pt idx="12">
                  <c:v>51088.32</c:v>
                </c:pt>
                <c:pt idx="13">
                  <c:v>84768.767999999996</c:v>
                </c:pt>
                <c:pt idx="14">
                  <c:v>63198.144</c:v>
                </c:pt>
                <c:pt idx="15">
                  <c:v>34932.637439999999</c:v>
                </c:pt>
                <c:pt idx="16">
                  <c:v>37983.360000000001</c:v>
                </c:pt>
                <c:pt idx="17">
                  <c:v>0</c:v>
                </c:pt>
                <c:pt idx="18">
                  <c:v>48845.760000000002</c:v>
                </c:pt>
                <c:pt idx="19">
                  <c:v>17941.741440000002</c:v>
                </c:pt>
                <c:pt idx="20">
                  <c:v>27639.552</c:v>
                </c:pt>
                <c:pt idx="21">
                  <c:v>56764.800000000003</c:v>
                </c:pt>
                <c:pt idx="22">
                  <c:v>52061.030399999996</c:v>
                </c:pt>
                <c:pt idx="23">
                  <c:v>7498.56</c:v>
                </c:pt>
                <c:pt idx="24">
                  <c:v>26980.799999999999</c:v>
                </c:pt>
                <c:pt idx="25">
                  <c:v>53735.830271999992</c:v>
                </c:pt>
                <c:pt idx="26">
                  <c:v>18220.8</c:v>
                </c:pt>
                <c:pt idx="27">
                  <c:v>19236.644640000002</c:v>
                </c:pt>
                <c:pt idx="28">
                  <c:v>30255.638400000003</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再エネ比較シート!$BU$13:$BU$42</c:f>
              <c:numCache>
                <c:formatCode>#,##0_);[Red]\(#,##0\)</c:formatCode>
                <c:ptCount val="30"/>
                <c:pt idx="0">
                  <c:v>120607.38391199995</c:v>
                </c:pt>
                <c:pt idx="1">
                  <c:v>97207.654392000244</c:v>
                </c:pt>
                <c:pt idx="2">
                  <c:v>208628.10656399999</c:v>
                </c:pt>
                <c:pt idx="3">
                  <c:v>1085323.2887760031</c:v>
                </c:pt>
                <c:pt idx="4">
                  <c:v>529373.85180000169</c:v>
                </c:pt>
                <c:pt idx="5">
                  <c:v>408053.19543504185</c:v>
                </c:pt>
                <c:pt idx="6">
                  <c:v>60784.845468000276</c:v>
                </c:pt>
                <c:pt idx="7">
                  <c:v>67329.603527999978</c:v>
                </c:pt>
                <c:pt idx="8">
                  <c:v>138181.27192799991</c:v>
                </c:pt>
                <c:pt idx="9">
                  <c:v>119153.59358400019</c:v>
                </c:pt>
                <c:pt idx="10">
                  <c:v>342343.22731715976</c:v>
                </c:pt>
                <c:pt idx="11">
                  <c:v>739324.95193188125</c:v>
                </c:pt>
                <c:pt idx="12">
                  <c:v>80412.824712000001</c:v>
                </c:pt>
                <c:pt idx="13">
                  <c:v>428562.02627364179</c:v>
                </c:pt>
                <c:pt idx="14">
                  <c:v>133084.77488399995</c:v>
                </c:pt>
                <c:pt idx="15">
                  <c:v>100660.10792400033</c:v>
                </c:pt>
                <c:pt idx="16">
                  <c:v>112854.20880924008</c:v>
                </c:pt>
                <c:pt idx="17">
                  <c:v>110944.23842400065</c:v>
                </c:pt>
                <c:pt idx="18">
                  <c:v>108305.60641200026</c:v>
                </c:pt>
                <c:pt idx="19">
                  <c:v>342645.31053852115</c:v>
                </c:pt>
                <c:pt idx="20">
                  <c:v>400976.59233600227</c:v>
                </c:pt>
                <c:pt idx="21">
                  <c:v>69839.710572000011</c:v>
                </c:pt>
                <c:pt idx="22">
                  <c:v>90872.453051999953</c:v>
                </c:pt>
                <c:pt idx="23">
                  <c:v>277906.81855416013</c:v>
                </c:pt>
                <c:pt idx="24">
                  <c:v>219037.37629200125</c:v>
                </c:pt>
                <c:pt idx="25">
                  <c:v>675478.20944640599</c:v>
                </c:pt>
                <c:pt idx="26">
                  <c:v>221280.93847980027</c:v>
                </c:pt>
                <c:pt idx="27">
                  <c:v>96417.759936000148</c:v>
                </c:pt>
                <c:pt idx="28">
                  <c:v>193792.91691600098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松山市</c:v>
                </c:pt>
              </c:strCache>
            </c:strRef>
          </c:cat>
          <c:val>
            <c:numRef>
              <c:f>①CO2排出量の現状把握!$AX$43:$AX$45</c:f>
              <c:numCache>
                <c:formatCode>0%</c:formatCode>
                <c:ptCount val="3"/>
                <c:pt idx="0">
                  <c:v>0.42072759503743129</c:v>
                </c:pt>
                <c:pt idx="1">
                  <c:v>0.57170112944528728</c:v>
                </c:pt>
                <c:pt idx="2">
                  <c:v>0.2719390064112418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松山市</c:v>
                </c:pt>
              </c:strCache>
            </c:strRef>
          </c:cat>
          <c:val>
            <c:numRef>
              <c:f>①CO2排出量の現状把握!$AY$43:$AY$45</c:f>
              <c:numCache>
                <c:formatCode>0%</c:formatCode>
                <c:ptCount val="3"/>
                <c:pt idx="0">
                  <c:v>0.19118662390594171</c:v>
                </c:pt>
                <c:pt idx="1">
                  <c:v>0.10729006520273345</c:v>
                </c:pt>
                <c:pt idx="2">
                  <c:v>0.22325068193075809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松山市</c:v>
                </c:pt>
              </c:strCache>
            </c:strRef>
          </c:cat>
          <c:val>
            <c:numRef>
              <c:f>①CO2排出量の現状把握!$AZ$43:$AZ$45</c:f>
              <c:numCache>
                <c:formatCode>0%</c:formatCode>
                <c:ptCount val="3"/>
                <c:pt idx="0">
                  <c:v>0.18034974026133399</c:v>
                </c:pt>
                <c:pt idx="1">
                  <c:v>0.11907520574554266</c:v>
                </c:pt>
                <c:pt idx="2">
                  <c:v>0.22071033030047943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松山市</c:v>
                </c:pt>
              </c:strCache>
            </c:strRef>
          </c:cat>
          <c:val>
            <c:numRef>
              <c:f>①CO2排出量の現状把握!$BA$43:$BA$45</c:f>
              <c:numCache>
                <c:formatCode>0%</c:formatCode>
                <c:ptCount val="3"/>
                <c:pt idx="0">
                  <c:v>0.19226168778726088</c:v>
                </c:pt>
                <c:pt idx="1">
                  <c:v>0.19212000884978353</c:v>
                </c:pt>
                <c:pt idx="2">
                  <c:v>0.26982182244040004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松山市</c:v>
                </c:pt>
              </c:strCache>
            </c:strRef>
          </c:cat>
          <c:val>
            <c:numRef>
              <c:f>①CO2排出量の現状把握!$BB$43:$BB$45</c:f>
              <c:numCache>
                <c:formatCode>0%</c:formatCode>
                <c:ptCount val="3"/>
                <c:pt idx="0">
                  <c:v>1.5474353008032191E-2</c:v>
                </c:pt>
                <c:pt idx="1">
                  <c:v>9.8135907566530775E-3</c:v>
                </c:pt>
                <c:pt idx="2">
                  <c:v>1.4278158917120755E-2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210248</c:v>
                </c:pt>
                <c:pt idx="1">
                  <c:v>210248</c:v>
                </c:pt>
                <c:pt idx="2">
                  <c:v>210248</c:v>
                </c:pt>
                <c:pt idx="3">
                  <c:v>210248</c:v>
                </c:pt>
                <c:pt idx="4">
                  <c:v>210248</c:v>
                </c:pt>
                <c:pt idx="5">
                  <c:v>204764</c:v>
                </c:pt>
                <c:pt idx="6">
                  <c:v>204764</c:v>
                </c:pt>
                <c:pt idx="7">
                  <c:v>204764</c:v>
                </c:pt>
                <c:pt idx="8">
                  <c:v>204764</c:v>
                </c:pt>
                <c:pt idx="9">
                  <c:v>204764</c:v>
                </c:pt>
                <c:pt idx="10">
                  <c:v>204764</c:v>
                </c:pt>
                <c:pt idx="11">
                  <c:v>207315</c:v>
                </c:pt>
                <c:pt idx="12">
                  <c:v>207315</c:v>
                </c:pt>
                <c:pt idx="13">
                  <c:v>207315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46.412591944080013</c:v>
                </c:pt>
                <c:pt idx="1">
                  <c:v>39.979927770082803</c:v>
                </c:pt>
                <c:pt idx="2">
                  <c:v>43.345726752575999</c:v>
                </c:pt>
                <c:pt idx="3">
                  <c:v>43.0576890432718</c:v>
                </c:pt>
                <c:pt idx="4">
                  <c:v>41.752560531176599</c:v>
                </c:pt>
                <c:pt idx="5">
                  <c:v>44.375547635801993</c:v>
                </c:pt>
                <c:pt idx="6">
                  <c:v>32.162709205260008</c:v>
                </c:pt>
                <c:pt idx="7">
                  <c:v>42.145974257543998</c:v>
                </c:pt>
                <c:pt idx="8">
                  <c:v>42.1143118501424</c:v>
                </c:pt>
                <c:pt idx="9">
                  <c:v>37.306139329863797</c:v>
                </c:pt>
                <c:pt idx="10">
                  <c:v>41.096625168541387</c:v>
                </c:pt>
                <c:pt idx="11">
                  <c:v>38.567980384050003</c:v>
                </c:pt>
                <c:pt idx="12">
                  <c:v>40.010125185117737</c:v>
                </c:pt>
                <c:pt idx="13">
                  <c:v>42.077674959680003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24042539</c:v>
                </c:pt>
                <c:pt idx="1">
                  <c:v>20263575</c:v>
                </c:pt>
                <c:pt idx="2">
                  <c:v>16589875</c:v>
                </c:pt>
                <c:pt idx="3">
                  <c:v>16003394</c:v>
                </c:pt>
                <c:pt idx="4">
                  <c:v>16413284</c:v>
                </c:pt>
                <c:pt idx="5">
                  <c:v>15820091</c:v>
                </c:pt>
                <c:pt idx="6">
                  <c:v>16034927</c:v>
                </c:pt>
                <c:pt idx="7">
                  <c:v>15567418.2223399</c:v>
                </c:pt>
                <c:pt idx="8">
                  <c:v>14966652</c:v>
                </c:pt>
                <c:pt idx="9">
                  <c:v>15081545</c:v>
                </c:pt>
                <c:pt idx="10">
                  <c:v>16042858</c:v>
                </c:pt>
                <c:pt idx="11">
                  <c:v>16342243.999999996</c:v>
                </c:pt>
                <c:pt idx="12">
                  <c:v>16873100</c:v>
                </c:pt>
                <c:pt idx="13">
                  <c:v>16974806.999999996</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514924</c:v>
                </c:pt>
                <c:pt idx="1">
                  <c:v>515599</c:v>
                </c:pt>
                <c:pt idx="2">
                  <c:v>514781</c:v>
                </c:pt>
                <c:pt idx="3">
                  <c:v>516964</c:v>
                </c:pt>
                <c:pt idx="4">
                  <c:v>518050</c:v>
                </c:pt>
                <c:pt idx="5">
                  <c:v>517462</c:v>
                </c:pt>
                <c:pt idx="6">
                  <c:v>517057</c:v>
                </c:pt>
                <c:pt idx="7">
                  <c:v>515882</c:v>
                </c:pt>
                <c:pt idx="8">
                  <c:v>514877</c:v>
                </c:pt>
                <c:pt idx="9">
                  <c:v>513227</c:v>
                </c:pt>
                <c:pt idx="10">
                  <c:v>511310</c:v>
                </c:pt>
                <c:pt idx="11">
                  <c:v>509483</c:v>
                </c:pt>
                <c:pt idx="12">
                  <c:v>507211</c:v>
                </c:pt>
                <c:pt idx="13">
                  <c:v>503865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松山市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1704</v>
      </c>
      <c r="B9" s="70">
        <v>477</v>
      </c>
      <c r="C9" s="70">
        <v>1</v>
      </c>
      <c r="D9" s="70">
        <v>29</v>
      </c>
      <c r="E9" s="70">
        <v>1990</v>
      </c>
      <c r="F9" s="70" t="s">
        <v>787</v>
      </c>
      <c r="G9" s="70" t="s">
        <v>1705</v>
      </c>
      <c r="H9" s="70" t="s">
        <v>1706</v>
      </c>
      <c r="I9" s="148"/>
      <c r="J9" s="71">
        <v>85.824170181559765</v>
      </c>
      <c r="K9" s="71">
        <v>37.73381042858437</v>
      </c>
      <c r="L9" s="71">
        <v>1.9705068565703929</v>
      </c>
      <c r="M9" s="71">
        <v>335.74899702617319</v>
      </c>
      <c r="N9" s="71">
        <v>565.8184359910498</v>
      </c>
      <c r="O9" s="71">
        <v>253.31640598911389</v>
      </c>
      <c r="P9" s="71">
        <v>133.6018035404081</v>
      </c>
      <c r="Q9" s="71">
        <v>32.610567389978897</v>
      </c>
      <c r="R9" s="71">
        <v>0</v>
      </c>
      <c r="S9" s="71">
        <v>41.009371404803808</v>
      </c>
      <c r="T9" s="72"/>
      <c r="U9" s="71">
        <v>21408464</v>
      </c>
      <c r="V9" s="71">
        <v>14488</v>
      </c>
      <c r="W9" s="71">
        <v>18</v>
      </c>
      <c r="X9" s="71">
        <v>140047</v>
      </c>
      <c r="Y9" s="71">
        <v>247693</v>
      </c>
      <c r="Z9" s="71">
        <v>104192</v>
      </c>
      <c r="AA9" s="71">
        <v>32440</v>
      </c>
      <c r="AB9" s="71">
        <v>529485</v>
      </c>
      <c r="AC9" s="71">
        <v>0</v>
      </c>
      <c r="AD9" s="71">
        <v>41.009371404803808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1707</v>
      </c>
      <c r="B10" s="70">
        <v>478</v>
      </c>
      <c r="C10" s="70">
        <v>2</v>
      </c>
      <c r="D10" s="70">
        <v>29</v>
      </c>
      <c r="E10" s="70">
        <v>2005</v>
      </c>
      <c r="F10" s="70" t="s">
        <v>789</v>
      </c>
      <c r="G10" s="70" t="s">
        <v>1705</v>
      </c>
      <c r="H10" s="70" t="s">
        <v>1706</v>
      </c>
      <c r="I10" s="148"/>
      <c r="J10" s="71">
        <v>43.197436154670001</v>
      </c>
      <c r="K10" s="71">
        <v>24.680244831016989</v>
      </c>
      <c r="L10" s="71">
        <v>4.8286434346921956</v>
      </c>
      <c r="M10" s="71">
        <v>565.68648845511382</v>
      </c>
      <c r="N10" s="71">
        <v>747.0307330863933</v>
      </c>
      <c r="O10" s="71">
        <v>232.96829456965651</v>
      </c>
      <c r="P10" s="71">
        <v>104.42522640783859</v>
      </c>
      <c r="Q10" s="71">
        <v>30.506481369265199</v>
      </c>
      <c r="R10" s="71">
        <v>0</v>
      </c>
      <c r="S10" s="71">
        <v>32.258447404991223</v>
      </c>
      <c r="T10" s="72"/>
      <c r="U10" s="71">
        <v>5489379</v>
      </c>
      <c r="V10" s="71">
        <v>11566</v>
      </c>
      <c r="W10" s="71">
        <v>58</v>
      </c>
      <c r="X10" s="71">
        <v>134718</v>
      </c>
      <c r="Y10" s="71">
        <v>282243</v>
      </c>
      <c r="Z10" s="71">
        <v>110885</v>
      </c>
      <c r="AA10" s="71">
        <v>20766</v>
      </c>
      <c r="AB10" s="71">
        <v>517811</v>
      </c>
      <c r="AC10" s="71">
        <v>0</v>
      </c>
      <c r="AD10" s="71">
        <v>32.258447404991223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1708</v>
      </c>
      <c r="B11" s="70">
        <v>479</v>
      </c>
      <c r="C11" s="70">
        <v>3</v>
      </c>
      <c r="D11" s="70">
        <v>29</v>
      </c>
      <c r="E11" s="70">
        <v>2006</v>
      </c>
      <c r="F11" s="70" t="s">
        <v>790</v>
      </c>
      <c r="G11" s="70" t="s">
        <v>1705</v>
      </c>
      <c r="H11" s="70" t="s">
        <v>1706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1709</v>
      </c>
      <c r="B12" s="70">
        <v>480</v>
      </c>
      <c r="C12" s="70">
        <v>4</v>
      </c>
      <c r="D12" s="70">
        <v>29</v>
      </c>
      <c r="E12" s="70">
        <v>2007</v>
      </c>
      <c r="F12" s="70" t="s">
        <v>791</v>
      </c>
      <c r="G12" s="70" t="s">
        <v>1705</v>
      </c>
      <c r="H12" s="70" t="s">
        <v>1706</v>
      </c>
      <c r="I12" s="148"/>
      <c r="J12" s="71">
        <v>26.564333646825631</v>
      </c>
      <c r="K12" s="71">
        <v>24.619004142638669</v>
      </c>
      <c r="L12" s="71">
        <v>7.4784622145457229</v>
      </c>
      <c r="M12" s="71">
        <v>581.53510134702344</v>
      </c>
      <c r="N12" s="71">
        <v>806.55727273854927</v>
      </c>
      <c r="O12" s="71">
        <v>220.35554065686051</v>
      </c>
      <c r="P12" s="71">
        <v>101.40490500748059</v>
      </c>
      <c r="Q12" s="71">
        <v>32.693168172944297</v>
      </c>
      <c r="R12" s="71">
        <v>0</v>
      </c>
      <c r="S12" s="71">
        <v>34.854453376077238</v>
      </c>
      <c r="T12" s="72"/>
      <c r="U12" s="71">
        <v>2921761</v>
      </c>
      <c r="V12" s="71">
        <v>10387</v>
      </c>
      <c r="W12" s="71">
        <v>67</v>
      </c>
      <c r="X12" s="71">
        <v>148345</v>
      </c>
      <c r="Y12" s="71">
        <v>290334</v>
      </c>
      <c r="Z12" s="71">
        <v>109030</v>
      </c>
      <c r="AA12" s="71">
        <v>19858</v>
      </c>
      <c r="AB12" s="71">
        <v>525583</v>
      </c>
      <c r="AC12" s="71">
        <v>0</v>
      </c>
      <c r="AD12" s="71">
        <v>34.854453376077238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1710</v>
      </c>
      <c r="B13" s="70">
        <v>481</v>
      </c>
      <c r="C13" s="70">
        <v>5</v>
      </c>
      <c r="D13" s="70">
        <v>29</v>
      </c>
      <c r="E13" s="70">
        <v>2008</v>
      </c>
      <c r="F13" s="70" t="s">
        <v>792</v>
      </c>
      <c r="G13" s="70" t="s">
        <v>1705</v>
      </c>
      <c r="H13" s="70" t="s">
        <v>1706</v>
      </c>
      <c r="I13" s="148"/>
      <c r="J13" s="71">
        <v>22.201769018486399</v>
      </c>
      <c r="K13" s="71">
        <v>19.529281880996891</v>
      </c>
      <c r="L13" s="71">
        <v>6.6922792688327473</v>
      </c>
      <c r="M13" s="71">
        <v>580.31229171795962</v>
      </c>
      <c r="N13" s="71">
        <v>799.63935410729607</v>
      </c>
      <c r="O13" s="71">
        <v>209.29886186602991</v>
      </c>
      <c r="P13" s="71">
        <v>97.723962532660011</v>
      </c>
      <c r="Q13" s="71">
        <v>32.308500590558403</v>
      </c>
      <c r="R13" s="71">
        <v>0</v>
      </c>
      <c r="S13" s="71">
        <v>41.854297508675593</v>
      </c>
      <c r="T13" s="72"/>
      <c r="U13" s="71">
        <v>3114106</v>
      </c>
      <c r="V13" s="71">
        <v>10387</v>
      </c>
      <c r="W13" s="71">
        <v>67</v>
      </c>
      <c r="X13" s="71">
        <v>148345</v>
      </c>
      <c r="Y13" s="71">
        <v>292785</v>
      </c>
      <c r="Z13" s="71">
        <v>107194</v>
      </c>
      <c r="AA13" s="71">
        <v>19159</v>
      </c>
      <c r="AB13" s="71">
        <v>527942</v>
      </c>
      <c r="AC13" s="71">
        <v>0</v>
      </c>
      <c r="AD13" s="71">
        <v>41.854297508675593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1711</v>
      </c>
      <c r="B14" s="70">
        <v>482</v>
      </c>
      <c r="C14" s="70">
        <v>6</v>
      </c>
      <c r="D14" s="70">
        <v>29</v>
      </c>
      <c r="E14" s="70">
        <v>2009</v>
      </c>
      <c r="F14" s="70" t="s">
        <v>176</v>
      </c>
      <c r="G14" s="70" t="s">
        <v>1705</v>
      </c>
      <c r="H14" s="70" t="s">
        <v>1706</v>
      </c>
      <c r="I14" s="148"/>
      <c r="J14" s="71">
        <v>20.35702041637586</v>
      </c>
      <c r="K14" s="71">
        <v>18.2498784064794</v>
      </c>
      <c r="L14" s="71">
        <v>9.5387744035785662</v>
      </c>
      <c r="M14" s="71">
        <v>557.36843722816729</v>
      </c>
      <c r="N14" s="71">
        <v>729.35282162926535</v>
      </c>
      <c r="O14" s="71">
        <v>209.2183779069118</v>
      </c>
      <c r="P14" s="71">
        <v>91.831988483078547</v>
      </c>
      <c r="Q14" s="71">
        <v>30.767771711934898</v>
      </c>
      <c r="R14" s="71">
        <v>0</v>
      </c>
      <c r="S14" s="71">
        <v>46.190984499891478</v>
      </c>
      <c r="T14" s="72"/>
      <c r="U14" s="71">
        <v>2514773</v>
      </c>
      <c r="V14" s="71">
        <v>11191</v>
      </c>
      <c r="W14" s="71">
        <v>92</v>
      </c>
      <c r="X14" s="71">
        <v>162805</v>
      </c>
      <c r="Y14" s="71">
        <v>292633</v>
      </c>
      <c r="Z14" s="71">
        <v>105765</v>
      </c>
      <c r="AA14" s="71">
        <v>18483</v>
      </c>
      <c r="AB14" s="71">
        <v>527773</v>
      </c>
      <c r="AC14" s="71">
        <v>0</v>
      </c>
      <c r="AD14" s="71">
        <v>46.190984499891478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9.0739999999999998</v>
      </c>
      <c r="BK14" s="71">
        <v>0</v>
      </c>
      <c r="BL14" s="71">
        <v>69.244000000000014</v>
      </c>
      <c r="BM14" s="71">
        <v>0</v>
      </c>
      <c r="BN14" s="72"/>
      <c r="BO14" s="71">
        <v>0</v>
      </c>
      <c r="BP14" s="71">
        <v>0</v>
      </c>
      <c r="BQ14" s="71">
        <v>2</v>
      </c>
      <c r="BR14" s="71">
        <v>0</v>
      </c>
      <c r="BS14" s="71">
        <v>6</v>
      </c>
      <c r="BT14" s="71">
        <v>0</v>
      </c>
      <c r="BU14"/>
      <c r="BV14" s="70">
        <v>36.317999999999998</v>
      </c>
      <c r="BW14" s="70">
        <v>0</v>
      </c>
      <c r="BX14" s="70">
        <v>42</v>
      </c>
      <c r="BY14" s="70">
        <v>0</v>
      </c>
      <c r="BZ14" s="70">
        <v>0</v>
      </c>
      <c r="CA14" s="70">
        <v>0</v>
      </c>
      <c r="CB14" s="70">
        <v>0</v>
      </c>
      <c r="CC14" s="70">
        <v>0</v>
      </c>
      <c r="CD14" s="70">
        <v>0</v>
      </c>
    </row>
    <row r="15" spans="1:82">
      <c r="A15" s="70" t="s">
        <v>1712</v>
      </c>
      <c r="B15" s="70">
        <v>483</v>
      </c>
      <c r="C15" s="70">
        <v>7</v>
      </c>
      <c r="D15" s="70">
        <v>29</v>
      </c>
      <c r="E15" s="70">
        <v>2010</v>
      </c>
      <c r="F15" s="70" t="s">
        <v>177</v>
      </c>
      <c r="G15" s="70" t="s">
        <v>1705</v>
      </c>
      <c r="H15" s="70" t="s">
        <v>1706</v>
      </c>
      <c r="I15" s="148"/>
      <c r="J15" s="71">
        <v>17.513815510218159</v>
      </c>
      <c r="K15" s="71">
        <v>16.360301924501449</v>
      </c>
      <c r="L15" s="71">
        <v>8.9097191850209949</v>
      </c>
      <c r="M15" s="71">
        <v>563.85214929345318</v>
      </c>
      <c r="N15" s="71">
        <v>738.05964652954435</v>
      </c>
      <c r="O15" s="71">
        <v>204.8462876608657</v>
      </c>
      <c r="P15" s="71">
        <v>91.65663829738682</v>
      </c>
      <c r="Q15" s="71">
        <v>32.094623195898798</v>
      </c>
      <c r="R15" s="71">
        <v>0</v>
      </c>
      <c r="S15" s="71">
        <v>48.202662416457883</v>
      </c>
      <c r="T15" s="72"/>
      <c r="U15" s="71">
        <v>2312633</v>
      </c>
      <c r="V15" s="71">
        <v>11191</v>
      </c>
      <c r="W15" s="71">
        <v>92</v>
      </c>
      <c r="X15" s="71">
        <v>162805</v>
      </c>
      <c r="Y15" s="71">
        <v>292101</v>
      </c>
      <c r="Z15" s="71">
        <v>104036</v>
      </c>
      <c r="AA15" s="71">
        <v>17987</v>
      </c>
      <c r="AB15" s="71">
        <v>527534</v>
      </c>
      <c r="AC15" s="71">
        <v>0</v>
      </c>
      <c r="AD15" s="71">
        <v>48.202662416457883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8.6419999999999995</v>
      </c>
      <c r="BK15" s="71">
        <v>0</v>
      </c>
      <c r="BL15" s="71">
        <v>74.810999999999993</v>
      </c>
      <c r="BM15" s="71">
        <v>0</v>
      </c>
      <c r="BN15" s="72"/>
      <c r="BO15" s="71">
        <v>0</v>
      </c>
      <c r="BP15" s="71">
        <v>0</v>
      </c>
      <c r="BQ15" s="71">
        <v>2</v>
      </c>
      <c r="BR15" s="71">
        <v>0</v>
      </c>
      <c r="BS15" s="71">
        <v>6</v>
      </c>
      <c r="BT15" s="71">
        <v>0</v>
      </c>
      <c r="BU15"/>
      <c r="BV15" s="70">
        <v>34.253</v>
      </c>
      <c r="BW15" s="70">
        <v>0</v>
      </c>
      <c r="BX15" s="70">
        <v>49.2</v>
      </c>
      <c r="BY15" s="70">
        <v>0</v>
      </c>
      <c r="BZ15" s="70">
        <v>0</v>
      </c>
      <c r="CA15" s="70">
        <v>0</v>
      </c>
      <c r="CB15" s="70">
        <v>0</v>
      </c>
      <c r="CC15" s="70">
        <v>0</v>
      </c>
      <c r="CD15" s="70">
        <v>0</v>
      </c>
    </row>
    <row r="16" spans="1:82">
      <c r="A16" s="70" t="s">
        <v>1713</v>
      </c>
      <c r="B16" s="70">
        <v>484</v>
      </c>
      <c r="C16" s="70">
        <v>8</v>
      </c>
      <c r="D16" s="70">
        <v>29</v>
      </c>
      <c r="E16" s="70">
        <v>2011</v>
      </c>
      <c r="F16" s="70" t="s">
        <v>178</v>
      </c>
      <c r="G16" s="70" t="s">
        <v>1705</v>
      </c>
      <c r="H16" s="70" t="s">
        <v>1706</v>
      </c>
      <c r="I16" s="148"/>
      <c r="J16" s="71">
        <v>21.0318312898332</v>
      </c>
      <c r="K16" s="71">
        <v>24.69835102129931</v>
      </c>
      <c r="L16" s="71">
        <v>3.9285488562180122</v>
      </c>
      <c r="M16" s="71">
        <v>717.00625837075916</v>
      </c>
      <c r="N16" s="71">
        <v>855.27736793775637</v>
      </c>
      <c r="O16" s="71">
        <v>199.83540572754643</v>
      </c>
      <c r="P16" s="71">
        <v>88.325022169010211</v>
      </c>
      <c r="Q16" s="71">
        <v>37.103023063838101</v>
      </c>
      <c r="R16" s="71">
        <v>0</v>
      </c>
      <c r="S16" s="71">
        <v>48.635814742222287</v>
      </c>
      <c r="T16" s="72"/>
      <c r="U16" s="71">
        <v>2609330</v>
      </c>
      <c r="V16" s="71">
        <v>11191</v>
      </c>
      <c r="W16" s="71">
        <v>92</v>
      </c>
      <c r="X16" s="71">
        <v>162805</v>
      </c>
      <c r="Y16" s="71">
        <v>293043</v>
      </c>
      <c r="Z16" s="71">
        <v>103696</v>
      </c>
      <c r="AA16" s="71">
        <v>17849</v>
      </c>
      <c r="AB16" s="71">
        <v>528706</v>
      </c>
      <c r="AC16" s="71">
        <v>0</v>
      </c>
      <c r="AD16" s="71">
        <v>48.635814742222287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2.375</v>
      </c>
      <c r="BK16" s="71">
        <v>0</v>
      </c>
      <c r="BL16" s="71">
        <v>26.006</v>
      </c>
      <c r="BM16" s="71">
        <v>0</v>
      </c>
      <c r="BN16" s="72"/>
      <c r="BO16" s="71">
        <v>0</v>
      </c>
      <c r="BP16" s="71">
        <v>0</v>
      </c>
      <c r="BQ16" s="71">
        <v>1</v>
      </c>
      <c r="BR16" s="71">
        <v>0</v>
      </c>
      <c r="BS16" s="71">
        <v>6</v>
      </c>
      <c r="BT16" s="71">
        <v>0</v>
      </c>
      <c r="BU16"/>
      <c r="BV16" s="70">
        <v>28.381</v>
      </c>
      <c r="BW16" s="70">
        <v>0</v>
      </c>
      <c r="BX16" s="70">
        <v>0</v>
      </c>
      <c r="BY16" s="70">
        <v>0</v>
      </c>
      <c r="BZ16" s="70">
        <v>0</v>
      </c>
      <c r="CA16" s="70">
        <v>0</v>
      </c>
      <c r="CB16" s="70">
        <v>0</v>
      </c>
      <c r="CC16" s="70">
        <v>0</v>
      </c>
      <c r="CD16" s="70">
        <v>0</v>
      </c>
    </row>
    <row r="17" spans="1:82">
      <c r="A17" s="70" t="s">
        <v>1714</v>
      </c>
      <c r="B17" s="70">
        <v>485</v>
      </c>
      <c r="C17" s="70">
        <v>9</v>
      </c>
      <c r="D17" s="70">
        <v>29</v>
      </c>
      <c r="E17" s="70">
        <v>2012</v>
      </c>
      <c r="F17" s="70" t="s">
        <v>179</v>
      </c>
      <c r="G17" s="70" t="s">
        <v>1705</v>
      </c>
      <c r="H17" s="70" t="s">
        <v>1706</v>
      </c>
      <c r="I17" s="148"/>
      <c r="J17" s="71">
        <v>12.92236534618185</v>
      </c>
      <c r="K17" s="71">
        <v>24.363180606306621</v>
      </c>
      <c r="L17" s="71">
        <v>3.889470138411022</v>
      </c>
      <c r="M17" s="71">
        <v>754.94588659734575</v>
      </c>
      <c r="N17" s="71">
        <v>927.21003045612815</v>
      </c>
      <c r="O17" s="71">
        <v>197.48470154174009</v>
      </c>
      <c r="P17" s="71">
        <v>87.503768967333585</v>
      </c>
      <c r="Q17" s="71">
        <v>41.268344765766898</v>
      </c>
      <c r="R17" s="71">
        <v>0</v>
      </c>
      <c r="S17" s="71">
        <v>53.433226925276443</v>
      </c>
      <c r="T17" s="72"/>
      <c r="U17" s="71">
        <v>1728769</v>
      </c>
      <c r="V17" s="71">
        <v>11191</v>
      </c>
      <c r="W17" s="71">
        <v>92</v>
      </c>
      <c r="X17" s="71">
        <v>162805</v>
      </c>
      <c r="Y17" s="71">
        <v>300905</v>
      </c>
      <c r="Z17" s="71">
        <v>103289</v>
      </c>
      <c r="AA17" s="71">
        <v>17583</v>
      </c>
      <c r="AB17" s="71">
        <v>541253</v>
      </c>
      <c r="AC17" s="71">
        <v>0</v>
      </c>
      <c r="AD17" s="71">
        <v>53.433226925276443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2.6120000000000001</v>
      </c>
      <c r="BK17" s="71">
        <v>0</v>
      </c>
      <c r="BL17" s="71">
        <v>33.772999999999996</v>
      </c>
      <c r="BM17" s="71">
        <v>0</v>
      </c>
      <c r="BN17" s="72"/>
      <c r="BO17" s="71">
        <v>0</v>
      </c>
      <c r="BP17" s="71">
        <v>0</v>
      </c>
      <c r="BQ17" s="71">
        <v>1</v>
      </c>
      <c r="BR17" s="71">
        <v>0</v>
      </c>
      <c r="BS17" s="71">
        <v>7</v>
      </c>
      <c r="BT17" s="71">
        <v>0</v>
      </c>
      <c r="BU17"/>
      <c r="BV17" s="70">
        <v>36.384999999999998</v>
      </c>
      <c r="BW17" s="70">
        <v>0</v>
      </c>
      <c r="BX17" s="70">
        <v>0</v>
      </c>
      <c r="BY17" s="70">
        <v>0</v>
      </c>
      <c r="BZ17" s="70">
        <v>0</v>
      </c>
      <c r="CA17" s="70">
        <v>0</v>
      </c>
      <c r="CB17" s="70">
        <v>0</v>
      </c>
      <c r="CC17" s="70">
        <v>0</v>
      </c>
      <c r="CD17" s="70">
        <v>0</v>
      </c>
    </row>
    <row r="18" spans="1:82">
      <c r="A18" s="70" t="s">
        <v>1715</v>
      </c>
      <c r="B18" s="70">
        <v>486</v>
      </c>
      <c r="C18" s="70">
        <v>10</v>
      </c>
      <c r="D18" s="70">
        <v>29</v>
      </c>
      <c r="E18" s="70">
        <v>2013</v>
      </c>
      <c r="F18" s="70" t="s">
        <v>180</v>
      </c>
      <c r="G18" s="70" t="s">
        <v>1705</v>
      </c>
      <c r="H18" s="70" t="s">
        <v>1706</v>
      </c>
      <c r="I18" s="148"/>
      <c r="J18" s="71">
        <v>11.254214863532971</v>
      </c>
      <c r="K18" s="71">
        <v>21.009059486126819</v>
      </c>
      <c r="L18" s="71">
        <v>3.5647962240238789</v>
      </c>
      <c r="M18" s="71">
        <v>803.27706172041678</v>
      </c>
      <c r="N18" s="71">
        <v>893.22016479756303</v>
      </c>
      <c r="O18" s="71">
        <v>188.25355924890962</v>
      </c>
      <c r="P18" s="71">
        <v>87.423863961948186</v>
      </c>
      <c r="Q18" s="71">
        <v>42.000303716987702</v>
      </c>
      <c r="R18" s="71">
        <v>0</v>
      </c>
      <c r="S18" s="71">
        <v>56.817572322947647</v>
      </c>
      <c r="T18" s="72"/>
      <c r="U18" s="71">
        <v>1456847</v>
      </c>
      <c r="V18" s="71">
        <v>11191</v>
      </c>
      <c r="W18" s="71">
        <v>92</v>
      </c>
      <c r="X18" s="71">
        <v>162805</v>
      </c>
      <c r="Y18" s="71">
        <v>301516</v>
      </c>
      <c r="Z18" s="71">
        <v>102857</v>
      </c>
      <c r="AA18" s="71">
        <v>17501</v>
      </c>
      <c r="AB18" s="71">
        <v>542956</v>
      </c>
      <c r="AC18" s="71">
        <v>0</v>
      </c>
      <c r="AD18" s="71">
        <v>56.817572322947647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2.847</v>
      </c>
      <c r="BK18" s="71">
        <v>0</v>
      </c>
      <c r="BL18" s="71">
        <v>34.272999999999996</v>
      </c>
      <c r="BM18" s="71">
        <v>0</v>
      </c>
      <c r="BN18" s="72"/>
      <c r="BO18" s="71">
        <v>0</v>
      </c>
      <c r="BP18" s="71">
        <v>0</v>
      </c>
      <c r="BQ18" s="71">
        <v>1</v>
      </c>
      <c r="BR18" s="71">
        <v>0</v>
      </c>
      <c r="BS18" s="71">
        <v>6</v>
      </c>
      <c r="BT18" s="71">
        <v>0</v>
      </c>
      <c r="BU18"/>
      <c r="BV18" s="70">
        <v>37.119999999999997</v>
      </c>
      <c r="BW18" s="70">
        <v>0</v>
      </c>
      <c r="BX18" s="70">
        <v>0</v>
      </c>
      <c r="BY18" s="70">
        <v>0</v>
      </c>
      <c r="BZ18" s="70">
        <v>0</v>
      </c>
      <c r="CA18" s="70">
        <v>0</v>
      </c>
      <c r="CB18" s="70">
        <v>0</v>
      </c>
      <c r="CC18" s="70">
        <v>0</v>
      </c>
      <c r="CD18" s="70">
        <v>0</v>
      </c>
    </row>
    <row r="19" spans="1:82">
      <c r="A19" s="70" t="s">
        <v>1716</v>
      </c>
      <c r="B19" s="70">
        <v>487</v>
      </c>
      <c r="C19" s="70">
        <v>11</v>
      </c>
      <c r="D19" s="70">
        <v>29</v>
      </c>
      <c r="E19" s="70">
        <v>2014</v>
      </c>
      <c r="F19" s="70" t="s">
        <v>181</v>
      </c>
      <c r="G19" s="70" t="s">
        <v>1705</v>
      </c>
      <c r="H19" s="70" t="s">
        <v>1706</v>
      </c>
      <c r="I19" s="148"/>
      <c r="J19" s="71">
        <v>11.808958638757071</v>
      </c>
      <c r="K19" s="71">
        <v>20.384025575107749</v>
      </c>
      <c r="L19" s="71">
        <v>5.0441188286886014</v>
      </c>
      <c r="M19" s="71">
        <v>710.67569535040968</v>
      </c>
      <c r="N19" s="71">
        <v>809.78979481533918</v>
      </c>
      <c r="O19" s="71">
        <v>178.31825764371973</v>
      </c>
      <c r="P19" s="71">
        <v>87.265677709508651</v>
      </c>
      <c r="Q19" s="71">
        <v>40.6091708312496</v>
      </c>
      <c r="R19" s="71">
        <v>0</v>
      </c>
      <c r="S19" s="71">
        <v>53.730827080695441</v>
      </c>
      <c r="T19" s="72"/>
      <c r="U19" s="71">
        <v>1753417</v>
      </c>
      <c r="V19" s="71">
        <v>10382</v>
      </c>
      <c r="W19" s="71">
        <v>57</v>
      </c>
      <c r="X19" s="71">
        <v>159066</v>
      </c>
      <c r="Y19" s="71">
        <v>304693</v>
      </c>
      <c r="Z19" s="71">
        <v>102614</v>
      </c>
      <c r="AA19" s="71">
        <v>17379</v>
      </c>
      <c r="AB19" s="71">
        <v>547165</v>
      </c>
      <c r="AC19" s="71">
        <v>0</v>
      </c>
      <c r="AD19" s="71">
        <v>53.730827080695441</v>
      </c>
      <c r="AE19" s="72"/>
      <c r="AF19" s="71"/>
      <c r="AG19" s="71"/>
      <c r="AH19" s="71"/>
      <c r="AI19" s="71"/>
      <c r="AJ19" s="71"/>
      <c r="AK19" s="71"/>
      <c r="AL19" s="71"/>
      <c r="AM19" s="71"/>
      <c r="AN19" s="71"/>
      <c r="AO19" s="71"/>
      <c r="AP19" s="71"/>
      <c r="AQ19" s="72"/>
      <c r="AR19" s="71">
        <v>3597</v>
      </c>
      <c r="AS19" s="71">
        <v>127</v>
      </c>
      <c r="AT19" s="71">
        <v>0</v>
      </c>
      <c r="AU19" s="71">
        <v>0</v>
      </c>
      <c r="AV19" s="71">
        <v>0</v>
      </c>
      <c r="AW19" s="71">
        <v>0</v>
      </c>
      <c r="AX19" s="71"/>
      <c r="AY19" s="72"/>
      <c r="AZ19" s="71">
        <v>13229.5</v>
      </c>
      <c r="BA19" s="71">
        <v>1714.6</v>
      </c>
      <c r="BB19" s="71">
        <v>0</v>
      </c>
      <c r="BC19" s="71">
        <v>0</v>
      </c>
      <c r="BD19" s="71">
        <v>0</v>
      </c>
      <c r="BE19" s="71">
        <v>0</v>
      </c>
      <c r="BF19" s="71"/>
      <c r="BG19" s="72"/>
      <c r="BH19" s="71">
        <v>0</v>
      </c>
      <c r="BI19" s="71">
        <v>0</v>
      </c>
      <c r="BJ19" s="71">
        <v>2.7029999999999998</v>
      </c>
      <c r="BK19" s="71">
        <v>0</v>
      </c>
      <c r="BL19" s="71">
        <v>32.369999999999997</v>
      </c>
      <c r="BM19" s="71">
        <v>0</v>
      </c>
      <c r="BN19" s="72"/>
      <c r="BO19" s="71">
        <v>0</v>
      </c>
      <c r="BP19" s="71">
        <v>0</v>
      </c>
      <c r="BQ19" s="71">
        <v>1</v>
      </c>
      <c r="BR19" s="71">
        <v>0</v>
      </c>
      <c r="BS19" s="71">
        <v>5</v>
      </c>
      <c r="BT19" s="71">
        <v>0</v>
      </c>
      <c r="BU19"/>
      <c r="BV19" s="70">
        <v>35.073</v>
      </c>
      <c r="BW19" s="70">
        <v>0</v>
      </c>
      <c r="BX19" s="70">
        <v>0</v>
      </c>
      <c r="BY19" s="70">
        <v>0</v>
      </c>
      <c r="BZ19" s="70">
        <v>0</v>
      </c>
      <c r="CA19" s="70">
        <v>0</v>
      </c>
      <c r="CB19" s="70">
        <v>0</v>
      </c>
      <c r="CC19" s="70">
        <v>0</v>
      </c>
      <c r="CD19" s="70">
        <v>0</v>
      </c>
    </row>
    <row r="20" spans="1:82">
      <c r="A20" s="70" t="s">
        <v>1717</v>
      </c>
      <c r="B20" s="70">
        <v>488</v>
      </c>
      <c r="C20" s="70">
        <v>12</v>
      </c>
      <c r="D20" s="70">
        <v>29</v>
      </c>
      <c r="E20" s="70">
        <v>2015</v>
      </c>
      <c r="F20" s="70" t="s">
        <v>182</v>
      </c>
      <c r="G20" s="70" t="s">
        <v>1705</v>
      </c>
      <c r="H20" s="70" t="s">
        <v>1706</v>
      </c>
      <c r="I20" s="148"/>
      <c r="J20" s="71">
        <v>17.202732231487559</v>
      </c>
      <c r="K20" s="71">
        <v>21.678688990802371</v>
      </c>
      <c r="L20" s="71">
        <v>6.2873602655822731</v>
      </c>
      <c r="M20" s="71">
        <v>756.11587963983516</v>
      </c>
      <c r="N20" s="71">
        <v>817.97040320853296</v>
      </c>
      <c r="O20" s="71">
        <v>176.50489725818639</v>
      </c>
      <c r="P20" s="71">
        <v>87.239142066534143</v>
      </c>
      <c r="Q20" s="71">
        <v>40.198621865446398</v>
      </c>
      <c r="R20" s="71">
        <v>0</v>
      </c>
      <c r="S20" s="71">
        <v>56.979233107004433</v>
      </c>
      <c r="T20" s="72"/>
      <c r="U20" s="71">
        <v>2317200</v>
      </c>
      <c r="V20" s="71">
        <v>10382</v>
      </c>
      <c r="W20" s="71">
        <v>57</v>
      </c>
      <c r="X20" s="71">
        <v>159066</v>
      </c>
      <c r="Y20" s="71">
        <v>309147</v>
      </c>
      <c r="Z20" s="71">
        <v>102548</v>
      </c>
      <c r="AA20" s="71">
        <v>17360</v>
      </c>
      <c r="AB20" s="71">
        <v>553288</v>
      </c>
      <c r="AC20" s="71">
        <v>0</v>
      </c>
      <c r="AD20" s="71">
        <v>56.979233107004433</v>
      </c>
      <c r="AE20" s="72"/>
      <c r="AF20" s="71">
        <v>23301698.00609871</v>
      </c>
      <c r="AG20" s="71">
        <v>17968802.103708141</v>
      </c>
      <c r="AH20" s="71">
        <v>1281424.5818744421</v>
      </c>
      <c r="AI20" s="71">
        <v>930695377.04914212</v>
      </c>
      <c r="AJ20" s="71">
        <v>1206643910.80546</v>
      </c>
      <c r="AK20" s="71">
        <v>0</v>
      </c>
      <c r="AL20" s="71">
        <v>0</v>
      </c>
      <c r="AM20" s="71">
        <v>75825799.444132835</v>
      </c>
      <c r="AN20" s="71">
        <v>0</v>
      </c>
      <c r="AO20" s="71">
        <v>0</v>
      </c>
      <c r="AP20" s="71">
        <v>2255717011.990416</v>
      </c>
      <c r="AQ20" s="72"/>
      <c r="AR20" s="71">
        <v>3872</v>
      </c>
      <c r="AS20" s="71">
        <v>173</v>
      </c>
      <c r="AT20" s="71">
        <v>0</v>
      </c>
      <c r="AU20" s="71">
        <v>0</v>
      </c>
      <c r="AV20" s="71">
        <v>0</v>
      </c>
      <c r="AW20" s="71">
        <v>0</v>
      </c>
      <c r="AX20" s="71"/>
      <c r="AY20" s="72"/>
      <c r="AZ20" s="71">
        <v>14395.3</v>
      </c>
      <c r="BA20" s="71">
        <v>2285.4</v>
      </c>
      <c r="BB20" s="71">
        <v>0</v>
      </c>
      <c r="BC20" s="71">
        <v>0</v>
      </c>
      <c r="BD20" s="71">
        <v>0</v>
      </c>
      <c r="BE20" s="71">
        <v>0</v>
      </c>
      <c r="BF20" s="71"/>
      <c r="BG20" s="72"/>
      <c r="BH20" s="71">
        <v>0</v>
      </c>
      <c r="BI20" s="71">
        <v>0</v>
      </c>
      <c r="BJ20" s="71">
        <v>2.548</v>
      </c>
      <c r="BK20" s="71">
        <v>0</v>
      </c>
      <c r="BL20" s="71">
        <v>32.984999999999999</v>
      </c>
      <c r="BM20" s="71">
        <v>0</v>
      </c>
      <c r="BN20" s="72"/>
      <c r="BO20" s="71">
        <v>0</v>
      </c>
      <c r="BP20" s="71">
        <v>0</v>
      </c>
      <c r="BQ20" s="71">
        <v>1</v>
      </c>
      <c r="BR20" s="71">
        <v>0</v>
      </c>
      <c r="BS20" s="71">
        <v>5</v>
      </c>
      <c r="BT20" s="71">
        <v>0</v>
      </c>
      <c r="BU20"/>
      <c r="BV20" s="70">
        <v>35.533000000000001</v>
      </c>
      <c r="BW20" s="70">
        <v>0</v>
      </c>
      <c r="BX20" s="70">
        <v>0</v>
      </c>
      <c r="BY20" s="70">
        <v>0</v>
      </c>
      <c r="BZ20" s="70">
        <v>0</v>
      </c>
      <c r="CA20" s="70">
        <v>0</v>
      </c>
      <c r="CB20" s="70">
        <v>0</v>
      </c>
      <c r="CC20" s="70">
        <v>0</v>
      </c>
      <c r="CD20" s="70">
        <v>0</v>
      </c>
    </row>
    <row r="21" spans="1:82">
      <c r="A21" s="70" t="s">
        <v>1718</v>
      </c>
      <c r="B21" s="70">
        <v>489</v>
      </c>
      <c r="C21" s="70">
        <v>13</v>
      </c>
      <c r="D21" s="70">
        <v>29</v>
      </c>
      <c r="E21" s="70">
        <v>2016</v>
      </c>
      <c r="F21" s="70" t="s">
        <v>155</v>
      </c>
      <c r="G21" s="70" t="s">
        <v>1705</v>
      </c>
      <c r="H21" s="70" t="s">
        <v>1706</v>
      </c>
      <c r="I21" s="148"/>
      <c r="J21" s="71">
        <v>9.0808492561194072</v>
      </c>
      <c r="K21" s="71">
        <v>22.328796938096222</v>
      </c>
      <c r="L21" s="71">
        <v>7.1049885483476247</v>
      </c>
      <c r="M21" s="71">
        <v>582.40416876806546</v>
      </c>
      <c r="N21" s="71">
        <v>786.49488431870509</v>
      </c>
      <c r="O21" s="71">
        <v>174.35131161605088</v>
      </c>
      <c r="P21" s="71">
        <v>84.065606903118564</v>
      </c>
      <c r="Q21" s="71">
        <v>39.47977196748753</v>
      </c>
      <c r="R21" s="71">
        <v>0</v>
      </c>
      <c r="S21" s="71">
        <v>70.341105064729732</v>
      </c>
      <c r="T21" s="72"/>
      <c r="U21" s="71">
        <v>1430273</v>
      </c>
      <c r="V21" s="71">
        <v>10382</v>
      </c>
      <c r="W21" s="71">
        <v>57</v>
      </c>
      <c r="X21" s="71">
        <v>159066</v>
      </c>
      <c r="Y21" s="71">
        <v>313376</v>
      </c>
      <c r="Z21" s="71">
        <v>102542</v>
      </c>
      <c r="AA21" s="71">
        <v>17302</v>
      </c>
      <c r="AB21" s="71">
        <v>558950</v>
      </c>
      <c r="AC21" s="71">
        <v>0</v>
      </c>
      <c r="AD21" s="71">
        <v>70.341105064729732</v>
      </c>
      <c r="AE21" s="72"/>
      <c r="AF21" s="71">
        <v>13066357.777029891</v>
      </c>
      <c r="AG21" s="71">
        <v>17663809.058878541</v>
      </c>
      <c r="AH21" s="71">
        <v>1102045.512271815</v>
      </c>
      <c r="AI21" s="71">
        <v>899856334.73290181</v>
      </c>
      <c r="AJ21" s="71">
        <v>1103760937.9581881</v>
      </c>
      <c r="AK21" s="71">
        <v>0</v>
      </c>
      <c r="AL21" s="71">
        <v>0</v>
      </c>
      <c r="AM21" s="71">
        <v>76661264.838759631</v>
      </c>
      <c r="AN21" s="71">
        <v>0</v>
      </c>
      <c r="AO21" s="71">
        <v>0</v>
      </c>
      <c r="AP21" s="71">
        <v>2112110749.8780298</v>
      </c>
      <c r="AQ21" s="72"/>
      <c r="AR21" s="71">
        <v>4100</v>
      </c>
      <c r="AS21" s="71">
        <v>218</v>
      </c>
      <c r="AT21" s="71">
        <v>0</v>
      </c>
      <c r="AU21" s="71">
        <v>0</v>
      </c>
      <c r="AV21" s="71">
        <v>0</v>
      </c>
      <c r="AW21" s="71">
        <v>0</v>
      </c>
      <c r="AX21" s="71"/>
      <c r="AY21" s="72"/>
      <c r="AZ21" s="71">
        <v>15376.4</v>
      </c>
      <c r="BA21" s="71">
        <v>2937.8</v>
      </c>
      <c r="BB21" s="71">
        <v>0</v>
      </c>
      <c r="BC21" s="71">
        <v>0</v>
      </c>
      <c r="BD21" s="71">
        <v>0</v>
      </c>
      <c r="BE21" s="71">
        <v>0</v>
      </c>
      <c r="BF21" s="71"/>
      <c r="BG21" s="72"/>
      <c r="BH21" s="71">
        <v>0</v>
      </c>
      <c r="BI21" s="71">
        <v>0</v>
      </c>
      <c r="BJ21" s="71">
        <v>2.3260000000000001</v>
      </c>
      <c r="BK21" s="71">
        <v>0</v>
      </c>
      <c r="BL21" s="71">
        <v>36.212000000000003</v>
      </c>
      <c r="BM21" s="71">
        <v>0</v>
      </c>
      <c r="BN21" s="72"/>
      <c r="BO21" s="71">
        <v>0</v>
      </c>
      <c r="BP21" s="71">
        <v>0</v>
      </c>
      <c r="BQ21" s="71">
        <v>1</v>
      </c>
      <c r="BR21" s="71">
        <v>0</v>
      </c>
      <c r="BS21" s="71">
        <v>6</v>
      </c>
      <c r="BT21" s="71">
        <v>0</v>
      </c>
      <c r="BU21"/>
      <c r="BV21" s="70">
        <v>38.537999999999997</v>
      </c>
      <c r="BW21" s="70">
        <v>0</v>
      </c>
      <c r="BX21" s="70">
        <v>0</v>
      </c>
      <c r="BY21" s="70">
        <v>0</v>
      </c>
      <c r="BZ21" s="70">
        <v>0</v>
      </c>
      <c r="CA21" s="70">
        <v>0</v>
      </c>
      <c r="CB21" s="70">
        <v>0</v>
      </c>
      <c r="CC21" s="70">
        <v>0</v>
      </c>
      <c r="CD21" s="70">
        <v>0</v>
      </c>
    </row>
    <row r="22" spans="1:82">
      <c r="A22" s="70" t="s">
        <v>1719</v>
      </c>
      <c r="B22" s="70">
        <v>490</v>
      </c>
      <c r="C22" s="70">
        <v>14</v>
      </c>
      <c r="D22" s="70">
        <v>29</v>
      </c>
      <c r="E22" s="70">
        <v>2017</v>
      </c>
      <c r="F22" s="70" t="s">
        <v>156</v>
      </c>
      <c r="G22" s="70" t="s">
        <v>1705</v>
      </c>
      <c r="H22" s="70" t="s">
        <v>1706</v>
      </c>
      <c r="I22" s="148"/>
      <c r="J22" s="71">
        <v>10.11474441622814</v>
      </c>
      <c r="K22" s="71">
        <v>22.842751316069457</v>
      </c>
      <c r="L22" s="71">
        <v>5.8516556827505157</v>
      </c>
      <c r="M22" s="71">
        <v>584.29859932762156</v>
      </c>
      <c r="N22" s="71">
        <v>814.03442409616343</v>
      </c>
      <c r="O22" s="71">
        <v>171.28888253603864</v>
      </c>
      <c r="P22" s="71">
        <v>82.770266202966624</v>
      </c>
      <c r="Q22" s="71">
        <v>38.556147166836901</v>
      </c>
      <c r="R22" s="71">
        <v>0</v>
      </c>
      <c r="S22" s="71">
        <v>74.223104825925176</v>
      </c>
      <c r="T22" s="72"/>
      <c r="U22" s="71">
        <v>1720876</v>
      </c>
      <c r="V22" s="71">
        <v>10382</v>
      </c>
      <c r="W22" s="71">
        <v>57</v>
      </c>
      <c r="X22" s="71">
        <v>159066</v>
      </c>
      <c r="Y22" s="71">
        <v>317929</v>
      </c>
      <c r="Z22" s="71">
        <v>102412</v>
      </c>
      <c r="AA22" s="71">
        <v>17144</v>
      </c>
      <c r="AB22" s="71">
        <v>564489</v>
      </c>
      <c r="AC22" s="71">
        <v>0</v>
      </c>
      <c r="AD22" s="71">
        <v>74.223104825925176</v>
      </c>
      <c r="AE22" s="72"/>
      <c r="AF22" s="71">
        <v>14955759.627626261</v>
      </c>
      <c r="AG22" s="71">
        <v>18473304.840996251</v>
      </c>
      <c r="AH22" s="71">
        <v>1233307.7274527401</v>
      </c>
      <c r="AI22" s="71">
        <v>941796277.81760669</v>
      </c>
      <c r="AJ22" s="71">
        <v>1207235532.8341041</v>
      </c>
      <c r="AK22" s="71">
        <v>0</v>
      </c>
      <c r="AL22" s="71">
        <v>0</v>
      </c>
      <c r="AM22" s="71">
        <v>77542093.952325776</v>
      </c>
      <c r="AN22" s="71">
        <v>0</v>
      </c>
      <c r="AO22" s="71">
        <v>0</v>
      </c>
      <c r="AP22" s="71">
        <v>2261236276.8001118</v>
      </c>
      <c r="AQ22" s="72"/>
      <c r="AR22" s="71">
        <v>4283</v>
      </c>
      <c r="AS22" s="71">
        <v>232</v>
      </c>
      <c r="AT22" s="71">
        <v>0</v>
      </c>
      <c r="AU22" s="71">
        <v>0</v>
      </c>
      <c r="AV22" s="71">
        <v>0</v>
      </c>
      <c r="AW22" s="71">
        <v>0</v>
      </c>
      <c r="AX22" s="71"/>
      <c r="AY22" s="72"/>
      <c r="AZ22" s="71">
        <v>16175.9</v>
      </c>
      <c r="BA22" s="71">
        <v>3133.7000000000012</v>
      </c>
      <c r="BB22" s="71">
        <v>0</v>
      </c>
      <c r="BC22" s="71">
        <v>0</v>
      </c>
      <c r="BD22" s="71">
        <v>0</v>
      </c>
      <c r="BE22" s="71">
        <v>0</v>
      </c>
      <c r="BF22" s="71"/>
      <c r="BG22" s="72"/>
      <c r="BH22" s="71">
        <v>0</v>
      </c>
      <c r="BI22" s="71">
        <v>0</v>
      </c>
      <c r="BJ22" s="71">
        <v>2.0960000000000001</v>
      </c>
      <c r="BK22" s="71">
        <v>0</v>
      </c>
      <c r="BL22" s="71">
        <v>91.448999999999998</v>
      </c>
      <c r="BM22" s="71">
        <v>0</v>
      </c>
      <c r="BN22" s="72"/>
      <c r="BO22" s="71">
        <v>0</v>
      </c>
      <c r="BP22" s="71">
        <v>0</v>
      </c>
      <c r="BQ22" s="71">
        <v>1</v>
      </c>
      <c r="BR22" s="71">
        <v>0</v>
      </c>
      <c r="BS22" s="71">
        <v>7</v>
      </c>
      <c r="BT22" s="71">
        <v>0</v>
      </c>
      <c r="BU22"/>
      <c r="BV22" s="70">
        <v>38.274999999999999</v>
      </c>
      <c r="BW22" s="70">
        <v>0</v>
      </c>
      <c r="BX22" s="70">
        <v>55.27</v>
      </c>
      <c r="BY22" s="70">
        <v>0</v>
      </c>
      <c r="BZ22" s="70">
        <v>0</v>
      </c>
      <c r="CA22" s="70">
        <v>0</v>
      </c>
      <c r="CB22" s="70">
        <v>0</v>
      </c>
      <c r="CC22" s="70">
        <v>0</v>
      </c>
      <c r="CD22" s="70">
        <v>0</v>
      </c>
    </row>
    <row r="23" spans="1:82">
      <c r="A23" s="70" t="s">
        <v>1720</v>
      </c>
      <c r="B23" s="70">
        <v>491</v>
      </c>
      <c r="C23" s="70">
        <v>15</v>
      </c>
      <c r="D23" s="70">
        <v>29</v>
      </c>
      <c r="E23" s="70">
        <v>2018</v>
      </c>
      <c r="F23" s="70" t="s">
        <v>183</v>
      </c>
      <c r="G23" s="70" t="s">
        <v>1705</v>
      </c>
      <c r="H23" s="70" t="s">
        <v>1706</v>
      </c>
      <c r="I23" s="148"/>
      <c r="J23" s="71">
        <v>13.320434813635901</v>
      </c>
      <c r="K23" s="71">
        <v>21.474979711274042</v>
      </c>
      <c r="L23" s="71">
        <v>5.4685480152071442</v>
      </c>
      <c r="M23" s="71">
        <v>579.84333179448163</v>
      </c>
      <c r="N23" s="71">
        <v>783.24475311785523</v>
      </c>
      <c r="O23" s="71">
        <v>167.28792235953662</v>
      </c>
      <c r="P23" s="71">
        <v>82.132766848656402</v>
      </c>
      <c r="Q23" s="71">
        <v>36.072060463339497</v>
      </c>
      <c r="R23" s="71">
        <v>0</v>
      </c>
      <c r="S23" s="71">
        <v>76.481708566528027</v>
      </c>
      <c r="T23" s="72"/>
      <c r="U23" s="71">
        <v>2289649</v>
      </c>
      <c r="V23" s="71">
        <v>10382</v>
      </c>
      <c r="W23" s="71">
        <v>57</v>
      </c>
      <c r="X23" s="71">
        <v>159066</v>
      </c>
      <c r="Y23" s="71">
        <v>321531</v>
      </c>
      <c r="Z23" s="71">
        <v>101935</v>
      </c>
      <c r="AA23" s="71">
        <v>17183</v>
      </c>
      <c r="AB23" s="71">
        <v>569132</v>
      </c>
      <c r="AC23" s="71">
        <v>0</v>
      </c>
      <c r="AD23" s="71">
        <v>76.481708566528027</v>
      </c>
      <c r="AE23" s="72"/>
      <c r="AF23" s="71">
        <v>19354290.080520712</v>
      </c>
      <c r="AG23" s="71">
        <v>16384493.234676311</v>
      </c>
      <c r="AH23" s="71">
        <v>1174746.840823283</v>
      </c>
      <c r="AI23" s="71">
        <v>901870011.87412131</v>
      </c>
      <c r="AJ23" s="71">
        <v>1139110806.1983769</v>
      </c>
      <c r="AK23" s="71">
        <v>0</v>
      </c>
      <c r="AL23" s="71">
        <v>0</v>
      </c>
      <c r="AM23" s="71">
        <v>78341651.941542149</v>
      </c>
      <c r="AN23" s="71">
        <v>0</v>
      </c>
      <c r="AO23" s="71">
        <v>0</v>
      </c>
      <c r="AP23" s="71">
        <v>2156236000.1700606</v>
      </c>
      <c r="AQ23" s="72"/>
      <c r="AR23" s="71">
        <v>4473</v>
      </c>
      <c r="AS23" s="71">
        <v>262</v>
      </c>
      <c r="AT23" s="71">
        <v>0</v>
      </c>
      <c r="AU23" s="71">
        <v>0</v>
      </c>
      <c r="AV23" s="71">
        <v>0</v>
      </c>
      <c r="AW23" s="71">
        <v>1</v>
      </c>
      <c r="AX23" s="71"/>
      <c r="AY23" s="72"/>
      <c r="AZ23" s="71">
        <v>17014.100000000002</v>
      </c>
      <c r="BA23" s="71">
        <v>3596.4</v>
      </c>
      <c r="BB23" s="71">
        <v>0</v>
      </c>
      <c r="BC23" s="71">
        <v>0</v>
      </c>
      <c r="BD23" s="71">
        <v>0</v>
      </c>
      <c r="BE23" s="71">
        <v>12100</v>
      </c>
      <c r="BF23" s="71"/>
      <c r="BG23" s="72"/>
      <c r="BH23" s="71">
        <v>0</v>
      </c>
      <c r="BI23" s="71">
        <v>0</v>
      </c>
      <c r="BJ23" s="71">
        <v>0</v>
      </c>
      <c r="BK23" s="71">
        <v>0</v>
      </c>
      <c r="BL23" s="71">
        <v>106.69800000000001</v>
      </c>
      <c r="BM23" s="71">
        <v>0</v>
      </c>
      <c r="BN23" s="72"/>
      <c r="BO23" s="71">
        <v>0</v>
      </c>
      <c r="BP23" s="71">
        <v>0</v>
      </c>
      <c r="BQ23" s="71">
        <v>0</v>
      </c>
      <c r="BR23" s="71">
        <v>0</v>
      </c>
      <c r="BS23" s="71">
        <v>7</v>
      </c>
      <c r="BT23" s="71">
        <v>0</v>
      </c>
      <c r="BU23"/>
      <c r="BV23" s="70">
        <v>34.875999999999998</v>
      </c>
      <c r="BW23" s="70">
        <v>0</v>
      </c>
      <c r="BX23" s="70">
        <v>71.822000000000003</v>
      </c>
      <c r="BY23" s="70">
        <v>0</v>
      </c>
      <c r="BZ23" s="70">
        <v>0</v>
      </c>
      <c r="CA23" s="70">
        <v>0</v>
      </c>
      <c r="CB23" s="70">
        <v>0</v>
      </c>
      <c r="CC23" s="70">
        <v>0</v>
      </c>
      <c r="CD23" s="70">
        <v>0</v>
      </c>
    </row>
    <row r="24" spans="1:82">
      <c r="A24" s="70" t="s">
        <v>1721</v>
      </c>
      <c r="B24" s="70">
        <v>491</v>
      </c>
      <c r="C24" s="70">
        <v>16</v>
      </c>
      <c r="D24" s="70">
        <v>29</v>
      </c>
      <c r="E24" s="70">
        <v>2019</v>
      </c>
      <c r="F24" s="70" t="s">
        <v>158</v>
      </c>
      <c r="G24" s="70" t="s">
        <v>1705</v>
      </c>
      <c r="H24" s="70" t="s">
        <v>1706</v>
      </c>
      <c r="I24" s="148"/>
      <c r="J24" s="71">
        <v>11.406681527634666</v>
      </c>
      <c r="K24" s="71">
        <v>19.44691335597977</v>
      </c>
      <c r="L24" s="71">
        <v>5.5447660184922958</v>
      </c>
      <c r="M24" s="71">
        <v>561.02427119367076</v>
      </c>
      <c r="N24" s="71">
        <v>742.90446172044608</v>
      </c>
      <c r="O24" s="71">
        <v>162.09926040193767</v>
      </c>
      <c r="P24" s="71">
        <v>81.851593233962475</v>
      </c>
      <c r="Q24" s="71">
        <v>35.4289478241474</v>
      </c>
      <c r="R24" s="71">
        <v>0</v>
      </c>
      <c r="S24" s="71">
        <v>80.114276188915099</v>
      </c>
      <c r="T24" s="72"/>
      <c r="U24" s="71">
        <v>2050172</v>
      </c>
      <c r="V24" s="71">
        <v>10382</v>
      </c>
      <c r="W24" s="71">
        <v>57</v>
      </c>
      <c r="X24" s="71">
        <v>159066</v>
      </c>
      <c r="Y24" s="71">
        <v>325606</v>
      </c>
      <c r="Z24" s="71">
        <v>101485</v>
      </c>
      <c r="AA24" s="71">
        <v>16996</v>
      </c>
      <c r="AB24" s="71">
        <v>574118</v>
      </c>
      <c r="AC24" s="71">
        <v>0</v>
      </c>
      <c r="AD24" s="71">
        <v>80.114276188915099</v>
      </c>
      <c r="AE24" s="72"/>
      <c r="AF24" s="71">
        <v>17435782.841644939</v>
      </c>
      <c r="AG24" s="71">
        <v>15803378.67734649</v>
      </c>
      <c r="AH24" s="71">
        <v>1248727.2303513919</v>
      </c>
      <c r="AI24" s="71">
        <v>910595016.09386134</v>
      </c>
      <c r="AJ24" s="71">
        <v>1120711565.586556</v>
      </c>
      <c r="AK24" s="71">
        <v>0</v>
      </c>
      <c r="AL24" s="71">
        <v>0</v>
      </c>
      <c r="AM24" s="71">
        <v>78190549.642009974</v>
      </c>
      <c r="AN24" s="71">
        <v>0</v>
      </c>
      <c r="AO24" s="71">
        <v>0</v>
      </c>
      <c r="AP24" s="71">
        <v>2143985020.07177</v>
      </c>
      <c r="AQ24" s="72"/>
      <c r="AR24" s="71">
        <v>4675</v>
      </c>
      <c r="AS24" s="71">
        <v>291</v>
      </c>
      <c r="AT24" s="71">
        <v>0</v>
      </c>
      <c r="AU24" s="71">
        <v>0</v>
      </c>
      <c r="AV24" s="71">
        <v>0</v>
      </c>
      <c r="AW24" s="71">
        <v>1</v>
      </c>
      <c r="AX24" s="71"/>
      <c r="AY24" s="72"/>
      <c r="AZ24" s="71">
        <v>17875.599999999991</v>
      </c>
      <c r="BA24" s="71">
        <v>4030.1000000000008</v>
      </c>
      <c r="BB24" s="71">
        <v>0</v>
      </c>
      <c r="BC24" s="71">
        <v>0</v>
      </c>
      <c r="BD24" s="71">
        <v>0</v>
      </c>
      <c r="BE24" s="71">
        <v>12100</v>
      </c>
      <c r="BF24" s="71"/>
      <c r="BG24" s="72"/>
      <c r="BH24" s="71">
        <v>0</v>
      </c>
      <c r="BI24" s="71">
        <v>0</v>
      </c>
      <c r="BJ24" s="71">
        <v>0</v>
      </c>
      <c r="BK24" s="71">
        <v>0</v>
      </c>
      <c r="BL24" s="71">
        <v>119.279</v>
      </c>
      <c r="BM24" s="71">
        <v>0</v>
      </c>
      <c r="BN24" s="72"/>
      <c r="BO24" s="71">
        <v>0</v>
      </c>
      <c r="BP24" s="71">
        <v>0</v>
      </c>
      <c r="BQ24" s="71">
        <v>0</v>
      </c>
      <c r="BR24" s="71">
        <v>0</v>
      </c>
      <c r="BS24" s="71">
        <v>8</v>
      </c>
      <c r="BT24" s="71">
        <v>0</v>
      </c>
      <c r="BU24"/>
      <c r="BV24" s="70">
        <v>34.133000000000003</v>
      </c>
      <c r="BW24" s="70">
        <v>0</v>
      </c>
      <c r="BX24" s="70">
        <v>85.146000000000001</v>
      </c>
      <c r="BY24" s="70">
        <v>0</v>
      </c>
      <c r="BZ24" s="70">
        <v>0</v>
      </c>
      <c r="CA24" s="70">
        <v>0</v>
      </c>
      <c r="CB24" s="70">
        <v>0</v>
      </c>
      <c r="CC24" s="70">
        <v>0</v>
      </c>
      <c r="CD24" s="70">
        <v>0</v>
      </c>
    </row>
    <row r="25" spans="1:82">
      <c r="A25" s="70" t="s">
        <v>1722</v>
      </c>
      <c r="B25" s="70">
        <v>491</v>
      </c>
      <c r="C25" s="70">
        <v>17</v>
      </c>
      <c r="D25" s="70">
        <v>29</v>
      </c>
      <c r="E25" s="70">
        <v>2020</v>
      </c>
      <c r="F25" s="70" t="s">
        <v>159</v>
      </c>
      <c r="G25" s="70" t="s">
        <v>1705</v>
      </c>
      <c r="H25" s="70" t="s">
        <v>1706</v>
      </c>
      <c r="I25" s="148"/>
      <c r="J25" s="71">
        <v>21.547835154434001</v>
      </c>
      <c r="K25" s="71">
        <v>17.42659545153435</v>
      </c>
      <c r="L25" s="71">
        <v>4.7542367306115318</v>
      </c>
      <c r="M25" s="71">
        <v>475.13800122787711</v>
      </c>
      <c r="N25" s="71">
        <v>746.15977949732905</v>
      </c>
      <c r="O25" s="71">
        <v>141.56145539635779</v>
      </c>
      <c r="P25" s="71">
        <v>76.333075714615276</v>
      </c>
      <c r="Q25" s="71">
        <v>33.814210712174102</v>
      </c>
      <c r="R25" s="71">
        <v>0</v>
      </c>
      <c r="S25" s="71">
        <v>75.424701452408797</v>
      </c>
      <c r="T25" s="72"/>
      <c r="U25" s="71">
        <v>4253568</v>
      </c>
      <c r="V25" s="71">
        <v>9222</v>
      </c>
      <c r="W25" s="71">
        <v>60</v>
      </c>
      <c r="X25" s="71">
        <v>154360</v>
      </c>
      <c r="Y25" s="71">
        <v>325403</v>
      </c>
      <c r="Z25" s="71">
        <v>101156</v>
      </c>
      <c r="AA25" s="71">
        <v>16847</v>
      </c>
      <c r="AB25" s="71">
        <v>573504</v>
      </c>
      <c r="AC25" s="71">
        <v>0</v>
      </c>
      <c r="AD25" s="71">
        <v>75.424701452408797</v>
      </c>
      <c r="AE25" s="72"/>
      <c r="AF25" s="71">
        <v>33887740.165494107</v>
      </c>
      <c r="AG25" s="71">
        <v>13332481.319640225</v>
      </c>
      <c r="AH25" s="71">
        <v>1112155.276575017</v>
      </c>
      <c r="AI25" s="71">
        <v>783160337.74640715</v>
      </c>
      <c r="AJ25" s="71">
        <v>1155311508.255224</v>
      </c>
      <c r="AK25" s="71"/>
      <c r="AL25" s="71"/>
      <c r="AM25" s="71">
        <v>74848643.762336135</v>
      </c>
      <c r="AN25" s="71"/>
      <c r="AO25" s="71"/>
      <c r="AP25" s="71">
        <v>2061652866.5256767</v>
      </c>
      <c r="AQ25" s="72"/>
      <c r="AR25" s="71">
        <v>4903</v>
      </c>
      <c r="AS25" s="71">
        <v>294</v>
      </c>
      <c r="AT25" s="71">
        <v>0</v>
      </c>
      <c r="AU25" s="71">
        <v>0</v>
      </c>
      <c r="AV25" s="71">
        <v>0</v>
      </c>
      <c r="AW25" s="71">
        <v>1</v>
      </c>
      <c r="AX25" s="71"/>
      <c r="AY25" s="72"/>
      <c r="AZ25" s="71">
        <v>18938.29999999993</v>
      </c>
      <c r="BA25" s="71">
        <v>4062</v>
      </c>
      <c r="BB25" s="71">
        <v>0</v>
      </c>
      <c r="BC25" s="71">
        <v>0</v>
      </c>
      <c r="BD25" s="71">
        <v>0</v>
      </c>
      <c r="BE25" s="71">
        <v>12100</v>
      </c>
      <c r="BF25" s="71"/>
      <c r="BG25" s="72"/>
      <c r="BH25" s="71">
        <v>0</v>
      </c>
      <c r="BI25" s="71">
        <v>0</v>
      </c>
      <c r="BJ25" s="71">
        <v>0</v>
      </c>
      <c r="BK25" s="71">
        <v>0</v>
      </c>
      <c r="BL25" s="71">
        <v>110.17599999999999</v>
      </c>
      <c r="BM25" s="71">
        <v>0</v>
      </c>
      <c r="BN25" s="72"/>
      <c r="BO25" s="71">
        <v>0</v>
      </c>
      <c r="BP25" s="71">
        <v>0</v>
      </c>
      <c r="BQ25" s="71">
        <v>0</v>
      </c>
      <c r="BR25" s="71">
        <v>0</v>
      </c>
      <c r="BS25" s="71">
        <v>8</v>
      </c>
      <c r="BT25" s="71">
        <v>0</v>
      </c>
      <c r="BU25"/>
      <c r="BV25" s="70">
        <v>30.733000000000001</v>
      </c>
      <c r="BW25" s="70">
        <v>0</v>
      </c>
      <c r="BX25" s="70">
        <v>79.442999999999998</v>
      </c>
      <c r="BY25" s="70">
        <v>0</v>
      </c>
      <c r="BZ25" s="70">
        <v>0</v>
      </c>
      <c r="CA25" s="70">
        <v>0</v>
      </c>
      <c r="CB25" s="70">
        <v>0</v>
      </c>
      <c r="CC25" s="70">
        <v>0</v>
      </c>
      <c r="CD25" s="70">
        <v>0</v>
      </c>
    </row>
    <row r="26" spans="1:82">
      <c r="A26" s="70" t="s">
        <v>1723</v>
      </c>
      <c r="B26" s="70">
        <v>491</v>
      </c>
      <c r="C26" s="70">
        <v>18</v>
      </c>
      <c r="D26" s="70">
        <v>29</v>
      </c>
      <c r="E26" s="70">
        <v>2021</v>
      </c>
      <c r="F26" s="70" t="s">
        <v>160</v>
      </c>
      <c r="G26" s="1064" t="s">
        <v>1705</v>
      </c>
      <c r="H26" s="70" t="s">
        <v>1706</v>
      </c>
      <c r="I26" s="148"/>
      <c r="J26" s="71">
        <v>22.490035486750603</v>
      </c>
      <c r="K26" s="71">
        <v>19.959483480599058</v>
      </c>
      <c r="L26" s="71">
        <v>5.1101457577088212</v>
      </c>
      <c r="M26" s="71">
        <v>519.69265950694785</v>
      </c>
      <c r="N26" s="71">
        <v>748.1929636010733</v>
      </c>
      <c r="O26" s="71">
        <v>137.7035483985299</v>
      </c>
      <c r="P26" s="71">
        <v>77.895768390890893</v>
      </c>
      <c r="Q26" s="71">
        <v>33.263310245641499</v>
      </c>
      <c r="R26" s="71">
        <v>0</v>
      </c>
      <c r="S26" s="71">
        <v>71.406292236096135</v>
      </c>
      <c r="T26" s="72"/>
      <c r="U26" s="71">
        <v>4379704</v>
      </c>
      <c r="V26" s="71">
        <v>9222</v>
      </c>
      <c r="W26" s="71">
        <v>60</v>
      </c>
      <c r="X26" s="71">
        <v>154360</v>
      </c>
      <c r="Y26" s="71">
        <v>323702</v>
      </c>
      <c r="Z26" s="71">
        <v>101317</v>
      </c>
      <c r="AA26" s="71">
        <v>16764</v>
      </c>
      <c r="AB26" s="71">
        <v>569703</v>
      </c>
      <c r="AC26" s="71">
        <v>0</v>
      </c>
      <c r="AD26" s="71">
        <v>71.406292236096135</v>
      </c>
      <c r="AE26" s="72"/>
      <c r="AF26" s="71">
        <v>34793169.548824981</v>
      </c>
      <c r="AG26" s="71">
        <v>15302874.71213015</v>
      </c>
      <c r="AH26" s="71">
        <v>1137411.5638627133</v>
      </c>
      <c r="AI26" s="71">
        <v>846670900.73929822</v>
      </c>
      <c r="AJ26" s="71">
        <v>1107680958.5636859</v>
      </c>
      <c r="AK26" s="71">
        <v>0</v>
      </c>
      <c r="AL26" s="71">
        <v>0</v>
      </c>
      <c r="AM26" s="71">
        <v>74781430.675768748</v>
      </c>
      <c r="AN26" s="71">
        <v>0</v>
      </c>
      <c r="AO26" s="71">
        <v>0</v>
      </c>
      <c r="AP26" s="71">
        <v>2080366745.8035707</v>
      </c>
      <c r="AQ26" s="72"/>
      <c r="AR26" s="71">
        <v>5244</v>
      </c>
      <c r="AS26" s="71">
        <v>297</v>
      </c>
      <c r="AT26" s="71">
        <v>0</v>
      </c>
      <c r="AU26" s="71">
        <v>0</v>
      </c>
      <c r="AV26" s="71">
        <v>0</v>
      </c>
      <c r="AW26" s="71">
        <v>1</v>
      </c>
      <c r="AX26" s="71"/>
      <c r="AY26" s="72"/>
      <c r="AZ26" s="71">
        <v>20377.999999999942</v>
      </c>
      <c r="BA26" s="71">
        <v>4096.2</v>
      </c>
      <c r="BB26" s="71">
        <v>0</v>
      </c>
      <c r="BC26" s="71">
        <v>0</v>
      </c>
      <c r="BD26" s="71">
        <v>0</v>
      </c>
      <c r="BE26" s="71">
        <v>12100</v>
      </c>
      <c r="BF26" s="71"/>
      <c r="BG26" s="72"/>
      <c r="BH26" s="71">
        <v>0</v>
      </c>
      <c r="BI26" s="71">
        <v>0</v>
      </c>
      <c r="BJ26" s="71">
        <v>0</v>
      </c>
      <c r="BK26" s="71">
        <v>0</v>
      </c>
      <c r="BL26" s="71">
        <v>106.527</v>
      </c>
      <c r="BM26" s="71">
        <v>0</v>
      </c>
      <c r="BN26" s="72"/>
      <c r="BO26" s="71">
        <v>0</v>
      </c>
      <c r="BP26" s="71">
        <v>0</v>
      </c>
      <c r="BQ26" s="71">
        <v>0</v>
      </c>
      <c r="BR26" s="71">
        <v>0</v>
      </c>
      <c r="BS26" s="71">
        <v>8</v>
      </c>
      <c r="BT26" s="71">
        <v>0</v>
      </c>
      <c r="BU26"/>
      <c r="BV26" s="70">
        <v>30.66</v>
      </c>
      <c r="BW26" s="70">
        <v>0</v>
      </c>
      <c r="BX26" s="70">
        <v>75.867000000000004</v>
      </c>
      <c r="BY26" s="70">
        <v>0</v>
      </c>
      <c r="BZ26" s="70">
        <v>0</v>
      </c>
      <c r="CA26" s="70">
        <v>0</v>
      </c>
      <c r="CB26" s="70">
        <v>0</v>
      </c>
      <c r="CC26" s="70">
        <v>0</v>
      </c>
      <c r="CD26" s="70">
        <v>0</v>
      </c>
    </row>
    <row r="27" spans="1:82">
      <c r="A27" s="70" t="s">
        <v>1724</v>
      </c>
      <c r="B27" s="70">
        <v>491</v>
      </c>
      <c r="C27" s="70">
        <v>19</v>
      </c>
      <c r="D27" s="70">
        <v>29</v>
      </c>
      <c r="E27" s="70">
        <v>2022</v>
      </c>
      <c r="F27" s="70" t="s">
        <v>161</v>
      </c>
      <c r="G27" s="1064" t="s">
        <v>1705</v>
      </c>
      <c r="H27" s="70" t="s">
        <v>1706</v>
      </c>
      <c r="I27" s="148"/>
      <c r="J27" s="71">
        <v>10.140003074208582</v>
      </c>
      <c r="K27" s="71">
        <v>18.839830604648849</v>
      </c>
      <c r="L27" s="71">
        <v>4.4795746744689087</v>
      </c>
      <c r="M27" s="71">
        <v>511.6092241018485</v>
      </c>
      <c r="N27" s="71">
        <v>766.71115373731368</v>
      </c>
      <c r="O27" s="71">
        <v>145.27940002092447</v>
      </c>
      <c r="P27" s="71">
        <v>76.575087375969247</v>
      </c>
      <c r="Q27" s="71">
        <v>33.602081925248598</v>
      </c>
      <c r="R27" s="71">
        <v>0</v>
      </c>
      <c r="S27" s="71">
        <v>78.455448229366056</v>
      </c>
      <c r="T27" s="72"/>
      <c r="U27" s="71">
        <v>2374185</v>
      </c>
      <c r="V27" s="71">
        <v>9222</v>
      </c>
      <c r="W27" s="71">
        <v>60</v>
      </c>
      <c r="X27" s="71">
        <v>154360</v>
      </c>
      <c r="Y27" s="71">
        <v>325953</v>
      </c>
      <c r="Z27" s="71">
        <v>101558</v>
      </c>
      <c r="AA27" s="71">
        <v>16731</v>
      </c>
      <c r="AB27" s="71">
        <v>570786</v>
      </c>
      <c r="AC27" s="71">
        <v>0</v>
      </c>
      <c r="AD27" s="71">
        <v>78.455448229366056</v>
      </c>
      <c r="AE27" s="72"/>
      <c r="AF27" s="71">
        <v>15327382.133830361</v>
      </c>
      <c r="AG27" s="71">
        <v>15464000.313241187</v>
      </c>
      <c r="AH27" s="71">
        <v>1133526.8350459286</v>
      </c>
      <c r="AI27" s="71">
        <v>823603689.3361572</v>
      </c>
      <c r="AJ27" s="71">
        <v>1190907866.7546718</v>
      </c>
      <c r="AK27" s="71">
        <v>0</v>
      </c>
      <c r="AL27" s="71">
        <v>0</v>
      </c>
      <c r="AM27" s="71">
        <v>73704051.865459859</v>
      </c>
      <c r="AN27" s="71">
        <v>0</v>
      </c>
      <c r="AO27" s="71">
        <v>0</v>
      </c>
      <c r="AP27" s="71">
        <v>2120140517.2384064</v>
      </c>
      <c r="AQ27" s="72"/>
      <c r="AR27" s="71">
        <v>5726</v>
      </c>
      <c r="AS27" s="71">
        <v>297</v>
      </c>
      <c r="AT27" s="71">
        <v>0</v>
      </c>
      <c r="AU27" s="71">
        <v>0</v>
      </c>
      <c r="AV27" s="71">
        <v>0</v>
      </c>
      <c r="AW27" s="71">
        <v>1</v>
      </c>
      <c r="AX27" s="71"/>
      <c r="AY27" s="72"/>
      <c r="AZ27" s="71">
        <v>22252.199999999961</v>
      </c>
      <c r="BA27" s="71">
        <v>4095.9999999999995</v>
      </c>
      <c r="BB27" s="71">
        <v>0</v>
      </c>
      <c r="BC27" s="71">
        <v>0</v>
      </c>
      <c r="BD27" s="71">
        <v>0</v>
      </c>
      <c r="BE27" s="71">
        <v>12100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1725</v>
      </c>
      <c r="B28" s="70">
        <v>491</v>
      </c>
      <c r="C28" s="70">
        <v>20</v>
      </c>
      <c r="D28" s="70">
        <v>29</v>
      </c>
      <c r="E28" s="70">
        <v>2023</v>
      </c>
      <c r="F28" s="70" t="s">
        <v>1539</v>
      </c>
      <c r="G28" s="70" t="s">
        <v>1705</v>
      </c>
      <c r="H28" s="70" t="s">
        <v>1706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6486</v>
      </c>
      <c r="AS28" s="71">
        <v>297</v>
      </c>
      <c r="AT28" s="71">
        <v>0</v>
      </c>
      <c r="AU28" s="71">
        <v>0</v>
      </c>
      <c r="AV28" s="71">
        <v>0</v>
      </c>
      <c r="AW28" s="71">
        <v>1</v>
      </c>
      <c r="AX28" s="71"/>
      <c r="AY28" s="72"/>
      <c r="AZ28" s="71">
        <v>25324.599999999955</v>
      </c>
      <c r="BA28" s="71">
        <v>4095.9999999999995</v>
      </c>
      <c r="BB28" s="71">
        <v>0</v>
      </c>
      <c r="BC28" s="71">
        <v>0</v>
      </c>
      <c r="BD28" s="71">
        <v>0</v>
      </c>
      <c r="BE28" s="71">
        <v>12100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1726</v>
      </c>
      <c r="B29" s="70">
        <v>491</v>
      </c>
      <c r="C29" s="70">
        <v>21</v>
      </c>
      <c r="D29" s="70">
        <v>29</v>
      </c>
      <c r="E29" s="70">
        <v>2024</v>
      </c>
      <c r="F29" s="70" t="s">
        <v>1554</v>
      </c>
      <c r="G29" s="70" t="s">
        <v>1705</v>
      </c>
      <c r="H29" s="70" t="s">
        <v>1706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1727</v>
      </c>
      <c r="B30" s="70">
        <v>18</v>
      </c>
      <c r="C30" s="70">
        <v>1</v>
      </c>
      <c r="D30" s="70">
        <v>2</v>
      </c>
      <c r="E30" s="70">
        <v>1990</v>
      </c>
      <c r="F30" s="70" t="s">
        <v>787</v>
      </c>
      <c r="G30" s="70" t="s">
        <v>1728</v>
      </c>
      <c r="H30" s="70" t="s">
        <v>1729</v>
      </c>
      <c r="I30" s="148"/>
      <c r="J30" s="71">
        <v>377.31634697312239</v>
      </c>
      <c r="K30" s="71">
        <v>32.339917455254842</v>
      </c>
      <c r="L30" s="71">
        <v>10.94726031427996</v>
      </c>
      <c r="M30" s="71">
        <v>312.43665726107639</v>
      </c>
      <c r="N30" s="71">
        <v>374.06292827627101</v>
      </c>
      <c r="O30" s="71">
        <v>333.3481690069047</v>
      </c>
      <c r="P30" s="71">
        <v>222.09034703206069</v>
      </c>
      <c r="Q30" s="71">
        <v>28.7219473084497</v>
      </c>
      <c r="R30" s="71">
        <v>0</v>
      </c>
      <c r="S30" s="71">
        <v>36.119242899262559</v>
      </c>
      <c r="T30" s="72"/>
      <c r="U30" s="71">
        <v>94119913</v>
      </c>
      <c r="V30" s="71">
        <v>12417</v>
      </c>
      <c r="W30" s="71">
        <v>100</v>
      </c>
      <c r="X30" s="71">
        <v>130323</v>
      </c>
      <c r="Y30" s="71">
        <v>163750</v>
      </c>
      <c r="Z30" s="71">
        <v>137110</v>
      </c>
      <c r="AA30" s="71">
        <v>53926</v>
      </c>
      <c r="AB30" s="71">
        <v>466347</v>
      </c>
      <c r="AC30" s="71">
        <v>0</v>
      </c>
      <c r="AD30" s="71">
        <v>36.119242899262559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1730</v>
      </c>
      <c r="B31" s="70">
        <v>19</v>
      </c>
      <c r="C31" s="70">
        <v>2</v>
      </c>
      <c r="D31" s="70">
        <v>2</v>
      </c>
      <c r="E31" s="70">
        <v>2005</v>
      </c>
      <c r="F31" s="70" t="s">
        <v>789</v>
      </c>
      <c r="G31" s="70" t="s">
        <v>1728</v>
      </c>
      <c r="H31" s="70" t="s">
        <v>1729</v>
      </c>
      <c r="I31" s="148"/>
      <c r="J31" s="71">
        <v>493.37634376698668</v>
      </c>
      <c r="K31" s="71">
        <v>26.67540555356592</v>
      </c>
      <c r="L31" s="71">
        <v>8.0754898821576404</v>
      </c>
      <c r="M31" s="71">
        <v>621.08864353963679</v>
      </c>
      <c r="N31" s="71">
        <v>605.73056721319119</v>
      </c>
      <c r="O31" s="71">
        <v>436.47020205955067</v>
      </c>
      <c r="P31" s="71">
        <v>221.81434733938951</v>
      </c>
      <c r="Q31" s="71">
        <v>31.616191443156101</v>
      </c>
      <c r="R31" s="71">
        <v>0</v>
      </c>
      <c r="S31" s="71">
        <v>52.722991576319757</v>
      </c>
      <c r="T31" s="72"/>
      <c r="U31" s="71">
        <v>62696539</v>
      </c>
      <c r="V31" s="71">
        <v>12501</v>
      </c>
      <c r="W31" s="71">
        <v>97</v>
      </c>
      <c r="X31" s="71">
        <v>147912</v>
      </c>
      <c r="Y31" s="71">
        <v>228857</v>
      </c>
      <c r="Z31" s="71">
        <v>207745</v>
      </c>
      <c r="AA31" s="71">
        <v>44110</v>
      </c>
      <c r="AB31" s="71">
        <v>536647</v>
      </c>
      <c r="AC31" s="71">
        <v>0</v>
      </c>
      <c r="AD31" s="71">
        <v>52.722991576319757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1731</v>
      </c>
      <c r="B32" s="70">
        <v>20</v>
      </c>
      <c r="C32" s="70">
        <v>3</v>
      </c>
      <c r="D32" s="70">
        <v>2</v>
      </c>
      <c r="E32" s="70">
        <v>2006</v>
      </c>
      <c r="F32" s="70" t="s">
        <v>790</v>
      </c>
      <c r="G32" s="70" t="s">
        <v>1728</v>
      </c>
      <c r="H32" s="70" t="s">
        <v>1729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1732</v>
      </c>
      <c r="B33" s="70">
        <v>21</v>
      </c>
      <c r="C33" s="70">
        <v>4</v>
      </c>
      <c r="D33" s="70">
        <v>2</v>
      </c>
      <c r="E33" s="70">
        <v>2007</v>
      </c>
      <c r="F33" s="70" t="s">
        <v>791</v>
      </c>
      <c r="G33" s="70" t="s">
        <v>1728</v>
      </c>
      <c r="H33" s="70" t="s">
        <v>1729</v>
      </c>
      <c r="I33" s="148"/>
      <c r="J33" s="71">
        <v>625.35189937942698</v>
      </c>
      <c r="K33" s="71">
        <v>29.854719955779029</v>
      </c>
      <c r="L33" s="71">
        <v>12.72454764863004</v>
      </c>
      <c r="M33" s="71">
        <v>694.97648975094785</v>
      </c>
      <c r="N33" s="71">
        <v>655.22117710488192</v>
      </c>
      <c r="O33" s="71">
        <v>423.66551009570787</v>
      </c>
      <c r="P33" s="71">
        <v>221.637480715061</v>
      </c>
      <c r="Q33" s="71">
        <v>33.822412792750498</v>
      </c>
      <c r="R33" s="71">
        <v>0</v>
      </c>
      <c r="S33" s="71">
        <v>58.713425888320089</v>
      </c>
      <c r="T33" s="72"/>
      <c r="U33" s="71">
        <v>68781277</v>
      </c>
      <c r="V33" s="71">
        <v>12596</v>
      </c>
      <c r="W33" s="71">
        <v>114</v>
      </c>
      <c r="X33" s="71">
        <v>177283</v>
      </c>
      <c r="Y33" s="71">
        <v>235858</v>
      </c>
      <c r="Z33" s="71">
        <v>209626</v>
      </c>
      <c r="AA33" s="71">
        <v>43403</v>
      </c>
      <c r="AB33" s="71">
        <v>543737</v>
      </c>
      <c r="AC33" s="71">
        <v>0</v>
      </c>
      <c r="AD33" s="71">
        <v>58.713425888320089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1733</v>
      </c>
      <c r="B34" s="70">
        <v>22</v>
      </c>
      <c r="C34" s="70">
        <v>5</v>
      </c>
      <c r="D34" s="70">
        <v>2</v>
      </c>
      <c r="E34" s="70">
        <v>2008</v>
      </c>
      <c r="F34" s="70" t="s">
        <v>792</v>
      </c>
      <c r="G34" s="70" t="s">
        <v>1728</v>
      </c>
      <c r="H34" s="70" t="s">
        <v>1729</v>
      </c>
      <c r="I34" s="148"/>
      <c r="J34" s="71">
        <v>367.65218811044139</v>
      </c>
      <c r="K34" s="71">
        <v>23.682568072883111</v>
      </c>
      <c r="L34" s="71">
        <v>11.386863233536319</v>
      </c>
      <c r="M34" s="71">
        <v>693.51514383791186</v>
      </c>
      <c r="N34" s="71">
        <v>654.14833498866028</v>
      </c>
      <c r="O34" s="71">
        <v>409.86603622842262</v>
      </c>
      <c r="P34" s="71">
        <v>216.0342767946282</v>
      </c>
      <c r="Q34" s="71">
        <v>33.517754583742203</v>
      </c>
      <c r="R34" s="71">
        <v>0</v>
      </c>
      <c r="S34" s="71">
        <v>50.855704961614578</v>
      </c>
      <c r="T34" s="72"/>
      <c r="U34" s="71">
        <v>51568318</v>
      </c>
      <c r="V34" s="71">
        <v>12596</v>
      </c>
      <c r="W34" s="71">
        <v>114</v>
      </c>
      <c r="X34" s="71">
        <v>177283</v>
      </c>
      <c r="Y34" s="71">
        <v>239514</v>
      </c>
      <c r="Z34" s="71">
        <v>209916</v>
      </c>
      <c r="AA34" s="71">
        <v>42354</v>
      </c>
      <c r="AB34" s="71">
        <v>547702</v>
      </c>
      <c r="AC34" s="71">
        <v>0</v>
      </c>
      <c r="AD34" s="71">
        <v>50.855704961614578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1734</v>
      </c>
      <c r="B35" s="70">
        <v>23</v>
      </c>
      <c r="C35" s="70">
        <v>6</v>
      </c>
      <c r="D35" s="70">
        <v>2</v>
      </c>
      <c r="E35" s="70">
        <v>2009</v>
      </c>
      <c r="F35" s="70" t="s">
        <v>176</v>
      </c>
      <c r="G35" s="70" t="s">
        <v>1728</v>
      </c>
      <c r="H35" s="70" t="s">
        <v>1729</v>
      </c>
      <c r="I35" s="148"/>
      <c r="J35" s="71">
        <v>332.34105748915312</v>
      </c>
      <c r="K35" s="71">
        <v>22.983985904827161</v>
      </c>
      <c r="L35" s="71">
        <v>27.78686456694626</v>
      </c>
      <c r="M35" s="71">
        <v>649.95106459195415</v>
      </c>
      <c r="N35" s="71">
        <v>605.01293663529407</v>
      </c>
      <c r="O35" s="71">
        <v>415.86912517492448</v>
      </c>
      <c r="P35" s="71">
        <v>208.48638753053851</v>
      </c>
      <c r="Q35" s="71">
        <v>32.134436683888502</v>
      </c>
      <c r="R35" s="71">
        <v>0</v>
      </c>
      <c r="S35" s="71">
        <v>41.983796637014763</v>
      </c>
      <c r="T35" s="72"/>
      <c r="U35" s="71">
        <v>41055238</v>
      </c>
      <c r="V35" s="71">
        <v>14094</v>
      </c>
      <c r="W35" s="71">
        <v>268</v>
      </c>
      <c r="X35" s="71">
        <v>189848</v>
      </c>
      <c r="Y35" s="71">
        <v>242745</v>
      </c>
      <c r="Z35" s="71">
        <v>210232</v>
      </c>
      <c r="AA35" s="71">
        <v>41962</v>
      </c>
      <c r="AB35" s="71">
        <v>551216</v>
      </c>
      <c r="AC35" s="71">
        <v>0</v>
      </c>
      <c r="AD35" s="71">
        <v>41.983796637014763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4.2699999999999996</v>
      </c>
      <c r="BJ35" s="71">
        <v>155.30099999999999</v>
      </c>
      <c r="BK35" s="71">
        <v>0.71799999999999997</v>
      </c>
      <c r="BL35" s="71">
        <v>235.21599999999998</v>
      </c>
      <c r="BM35" s="71">
        <v>0</v>
      </c>
      <c r="BN35" s="72"/>
      <c r="BO35" s="71">
        <v>0</v>
      </c>
      <c r="BP35" s="71">
        <v>1</v>
      </c>
      <c r="BQ35" s="71">
        <v>14</v>
      </c>
      <c r="BR35" s="71">
        <v>1</v>
      </c>
      <c r="BS35" s="71">
        <v>33</v>
      </c>
      <c r="BT35" s="71">
        <v>0</v>
      </c>
      <c r="BU35"/>
      <c r="BV35" s="70">
        <v>288.92</v>
      </c>
      <c r="BW35" s="70">
        <v>0</v>
      </c>
      <c r="BX35" s="70">
        <v>34.445999999999998</v>
      </c>
      <c r="BY35" s="70">
        <v>0</v>
      </c>
      <c r="BZ35" s="70">
        <v>14.779</v>
      </c>
      <c r="CA35" s="70">
        <v>0</v>
      </c>
      <c r="CB35" s="70">
        <v>0</v>
      </c>
      <c r="CC35" s="70">
        <v>57.36</v>
      </c>
      <c r="CD35" s="70">
        <v>0</v>
      </c>
    </row>
    <row r="36" spans="1:82">
      <c r="A36" s="70" t="s">
        <v>1735</v>
      </c>
      <c r="B36" s="70">
        <v>24</v>
      </c>
      <c r="C36" s="70">
        <v>7</v>
      </c>
      <c r="D36" s="70">
        <v>2</v>
      </c>
      <c r="E36" s="70">
        <v>2010</v>
      </c>
      <c r="F36" s="70" t="s">
        <v>177</v>
      </c>
      <c r="G36" s="70" t="s">
        <v>1728</v>
      </c>
      <c r="H36" s="70" t="s">
        <v>1729</v>
      </c>
      <c r="I36" s="148"/>
      <c r="J36" s="71">
        <v>342.94868615832809</v>
      </c>
      <c r="K36" s="71">
        <v>20.604244064330569</v>
      </c>
      <c r="L36" s="71">
        <v>25.95439936506116</v>
      </c>
      <c r="M36" s="71">
        <v>657.5117646206412</v>
      </c>
      <c r="N36" s="71">
        <v>620.84475509642505</v>
      </c>
      <c r="O36" s="71">
        <v>415.27270507711307</v>
      </c>
      <c r="P36" s="71">
        <v>212.10407030024069</v>
      </c>
      <c r="Q36" s="71">
        <v>33.691889414540803</v>
      </c>
      <c r="R36" s="71">
        <v>0</v>
      </c>
      <c r="S36" s="71">
        <v>51.959404882181737</v>
      </c>
      <c r="T36" s="72"/>
      <c r="U36" s="71">
        <v>45285075</v>
      </c>
      <c r="V36" s="71">
        <v>14094</v>
      </c>
      <c r="W36" s="71">
        <v>268</v>
      </c>
      <c r="X36" s="71">
        <v>189848</v>
      </c>
      <c r="Y36" s="71">
        <v>245711</v>
      </c>
      <c r="Z36" s="71">
        <v>210906</v>
      </c>
      <c r="AA36" s="71">
        <v>41624</v>
      </c>
      <c r="AB36" s="71">
        <v>553788</v>
      </c>
      <c r="AC36" s="71">
        <v>0</v>
      </c>
      <c r="AD36" s="71">
        <v>51.959404882181737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4.5780000000000003</v>
      </c>
      <c r="BJ36" s="71">
        <v>93.1</v>
      </c>
      <c r="BK36" s="71">
        <v>0.68799999999999994</v>
      </c>
      <c r="BL36" s="71">
        <v>201.316</v>
      </c>
      <c r="BM36" s="71">
        <v>0</v>
      </c>
      <c r="BN36" s="72"/>
      <c r="BO36" s="71">
        <v>0</v>
      </c>
      <c r="BP36" s="71">
        <v>1</v>
      </c>
      <c r="BQ36" s="71">
        <v>14</v>
      </c>
      <c r="BR36" s="71">
        <v>1</v>
      </c>
      <c r="BS36" s="71">
        <v>30</v>
      </c>
      <c r="BT36" s="71">
        <v>0</v>
      </c>
      <c r="BU36"/>
      <c r="BV36" s="70">
        <v>289.01799999999997</v>
      </c>
      <c r="BW36" s="70">
        <v>0</v>
      </c>
      <c r="BX36" s="70">
        <v>0</v>
      </c>
      <c r="BY36" s="70">
        <v>0</v>
      </c>
      <c r="BZ36" s="70">
        <v>10.664</v>
      </c>
      <c r="CA36" s="70">
        <v>0</v>
      </c>
      <c r="CB36" s="70">
        <v>0</v>
      </c>
      <c r="CC36" s="70">
        <v>0</v>
      </c>
      <c r="CD36" s="70">
        <v>0</v>
      </c>
    </row>
    <row r="37" spans="1:82">
      <c r="A37" s="70" t="s">
        <v>1736</v>
      </c>
      <c r="B37" s="70">
        <v>25</v>
      </c>
      <c r="C37" s="70">
        <v>8</v>
      </c>
      <c r="D37" s="70">
        <v>2</v>
      </c>
      <c r="E37" s="70">
        <v>2011</v>
      </c>
      <c r="F37" s="70" t="s">
        <v>178</v>
      </c>
      <c r="G37" s="70" t="s">
        <v>1728</v>
      </c>
      <c r="H37" s="70" t="s">
        <v>1729</v>
      </c>
      <c r="I37" s="148"/>
      <c r="J37" s="71">
        <v>369.91494947638949</v>
      </c>
      <c r="K37" s="71">
        <v>31.105223777516979</v>
      </c>
      <c r="L37" s="71">
        <v>11.444033624635081</v>
      </c>
      <c r="M37" s="71">
        <v>836.10579613139578</v>
      </c>
      <c r="N37" s="71">
        <v>721.93204869675685</v>
      </c>
      <c r="O37" s="71">
        <v>409.47025442420033</v>
      </c>
      <c r="P37" s="71">
        <v>206.28140927432128</v>
      </c>
      <c r="Q37" s="71">
        <v>38.872045933624399</v>
      </c>
      <c r="R37" s="71">
        <v>0</v>
      </c>
      <c r="S37" s="71">
        <v>51.726170206088227</v>
      </c>
      <c r="T37" s="72"/>
      <c r="U37" s="71">
        <v>45893777</v>
      </c>
      <c r="V37" s="71">
        <v>14094</v>
      </c>
      <c r="W37" s="71">
        <v>268</v>
      </c>
      <c r="X37" s="71">
        <v>189848</v>
      </c>
      <c r="Y37" s="71">
        <v>247355</v>
      </c>
      <c r="Z37" s="71">
        <v>212477</v>
      </c>
      <c r="AA37" s="71">
        <v>41686</v>
      </c>
      <c r="AB37" s="71">
        <v>553914</v>
      </c>
      <c r="AC37" s="71">
        <v>0</v>
      </c>
      <c r="AD37" s="71">
        <v>51.726170206088227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4.6040000000000001</v>
      </c>
      <c r="BJ37" s="71">
        <v>95.052000000000007</v>
      </c>
      <c r="BK37" s="71">
        <v>0.53100000000000003</v>
      </c>
      <c r="BL37" s="71">
        <v>143.14499999999998</v>
      </c>
      <c r="BM37" s="71">
        <v>0</v>
      </c>
      <c r="BN37" s="72"/>
      <c r="BO37" s="71">
        <v>0</v>
      </c>
      <c r="BP37" s="71">
        <v>1</v>
      </c>
      <c r="BQ37" s="71">
        <v>16</v>
      </c>
      <c r="BR37" s="71">
        <v>1</v>
      </c>
      <c r="BS37" s="71">
        <v>29</v>
      </c>
      <c r="BT37" s="71">
        <v>0</v>
      </c>
      <c r="BU37"/>
      <c r="BV37" s="70">
        <v>243.33199999999999</v>
      </c>
      <c r="BW37" s="70">
        <v>0</v>
      </c>
      <c r="BX37" s="70">
        <v>0</v>
      </c>
      <c r="BY37" s="70">
        <v>0</v>
      </c>
      <c r="BZ37" s="70">
        <v>0</v>
      </c>
      <c r="CA37" s="70">
        <v>0</v>
      </c>
      <c r="CB37" s="70">
        <v>0</v>
      </c>
      <c r="CC37" s="70">
        <v>0</v>
      </c>
      <c r="CD37" s="70">
        <v>0</v>
      </c>
    </row>
    <row r="38" spans="1:82">
      <c r="A38" s="70" t="s">
        <v>1737</v>
      </c>
      <c r="B38" s="70">
        <v>26</v>
      </c>
      <c r="C38" s="70">
        <v>9</v>
      </c>
      <c r="D38" s="70">
        <v>2</v>
      </c>
      <c r="E38" s="70">
        <v>2012</v>
      </c>
      <c r="F38" s="70" t="s">
        <v>179</v>
      </c>
      <c r="G38" s="70" t="s">
        <v>1728</v>
      </c>
      <c r="H38" s="70" t="s">
        <v>1729</v>
      </c>
      <c r="I38" s="148"/>
      <c r="J38" s="71">
        <v>312.06040990232168</v>
      </c>
      <c r="K38" s="71">
        <v>30.683108521605359</v>
      </c>
      <c r="L38" s="71">
        <v>11.330195620588629</v>
      </c>
      <c r="M38" s="71">
        <v>880.34745050049389</v>
      </c>
      <c r="N38" s="71">
        <v>780.18697605971317</v>
      </c>
      <c r="O38" s="71">
        <v>409.28617878219495</v>
      </c>
      <c r="P38" s="71">
        <v>207.49983774628757</v>
      </c>
      <c r="Q38" s="71">
        <v>42.901990315909501</v>
      </c>
      <c r="R38" s="71">
        <v>0</v>
      </c>
      <c r="S38" s="71">
        <v>49.464693011330212</v>
      </c>
      <c r="T38" s="72"/>
      <c r="U38" s="71">
        <v>41747803</v>
      </c>
      <c r="V38" s="71">
        <v>14094</v>
      </c>
      <c r="W38" s="71">
        <v>268</v>
      </c>
      <c r="X38" s="71">
        <v>189848</v>
      </c>
      <c r="Y38" s="71">
        <v>253192</v>
      </c>
      <c r="Z38" s="71">
        <v>214066</v>
      </c>
      <c r="AA38" s="71">
        <v>41695</v>
      </c>
      <c r="AB38" s="71">
        <v>562679</v>
      </c>
      <c r="AC38" s="71">
        <v>0</v>
      </c>
      <c r="AD38" s="71">
        <v>49.464693011330212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5.2560000000000002</v>
      </c>
      <c r="BJ38" s="71">
        <v>97.283000000000001</v>
      </c>
      <c r="BK38" s="71">
        <v>1.26</v>
      </c>
      <c r="BL38" s="71">
        <v>173.71599999999998</v>
      </c>
      <c r="BM38" s="71">
        <v>0</v>
      </c>
      <c r="BN38" s="72"/>
      <c r="BO38" s="71">
        <v>0</v>
      </c>
      <c r="BP38" s="71">
        <v>1</v>
      </c>
      <c r="BQ38" s="71">
        <v>14</v>
      </c>
      <c r="BR38" s="71">
        <v>1</v>
      </c>
      <c r="BS38" s="71">
        <v>29</v>
      </c>
      <c r="BT38" s="71">
        <v>0</v>
      </c>
      <c r="BU38"/>
      <c r="BV38" s="70">
        <v>268.64100000000002</v>
      </c>
      <c r="BW38" s="70">
        <v>0</v>
      </c>
      <c r="BX38" s="70">
        <v>0</v>
      </c>
      <c r="BY38" s="70">
        <v>0</v>
      </c>
      <c r="BZ38" s="70">
        <v>8.8740000000000006</v>
      </c>
      <c r="CA38" s="70">
        <v>0</v>
      </c>
      <c r="CB38" s="70">
        <v>0</v>
      </c>
      <c r="CC38" s="70">
        <v>0</v>
      </c>
      <c r="CD38" s="70">
        <v>0</v>
      </c>
    </row>
    <row r="39" spans="1:82">
      <c r="A39" s="70" t="s">
        <v>1738</v>
      </c>
      <c r="B39" s="70">
        <v>27</v>
      </c>
      <c r="C39" s="70">
        <v>10</v>
      </c>
      <c r="D39" s="70">
        <v>2</v>
      </c>
      <c r="E39" s="70">
        <v>2013</v>
      </c>
      <c r="F39" s="70" t="s">
        <v>180</v>
      </c>
      <c r="G39" s="70" t="s">
        <v>1728</v>
      </c>
      <c r="H39" s="70" t="s">
        <v>1729</v>
      </c>
      <c r="I39" s="148"/>
      <c r="J39" s="71">
        <v>274.7926023256457</v>
      </c>
      <c r="K39" s="71">
        <v>26.458912018360412</v>
      </c>
      <c r="L39" s="71">
        <v>10.384406391721731</v>
      </c>
      <c r="M39" s="71">
        <v>936.70675724638477</v>
      </c>
      <c r="N39" s="71">
        <v>757.21794751658524</v>
      </c>
      <c r="O39" s="71">
        <v>395.24883220431303</v>
      </c>
      <c r="P39" s="71">
        <v>209.445618433036</v>
      </c>
      <c r="Q39" s="71">
        <v>43.588090267085398</v>
      </c>
      <c r="R39" s="71">
        <v>0</v>
      </c>
      <c r="S39" s="71">
        <v>48.561189407628859</v>
      </c>
      <c r="T39" s="72"/>
      <c r="U39" s="71">
        <v>35571631</v>
      </c>
      <c r="V39" s="71">
        <v>14094</v>
      </c>
      <c r="W39" s="71">
        <v>268</v>
      </c>
      <c r="X39" s="71">
        <v>189848</v>
      </c>
      <c r="Y39" s="71">
        <v>255607</v>
      </c>
      <c r="Z39" s="71">
        <v>215954</v>
      </c>
      <c r="AA39" s="71">
        <v>41928</v>
      </c>
      <c r="AB39" s="71">
        <v>563482</v>
      </c>
      <c r="AC39" s="71">
        <v>0</v>
      </c>
      <c r="AD39" s="71">
        <v>48.561189407628859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5.2850000000000001</v>
      </c>
      <c r="BJ39" s="71">
        <v>111.4</v>
      </c>
      <c r="BK39" s="71">
        <v>1.1599999999999999</v>
      </c>
      <c r="BL39" s="71">
        <v>230.73899999999998</v>
      </c>
      <c r="BM39" s="71">
        <v>0</v>
      </c>
      <c r="BN39" s="72"/>
      <c r="BO39" s="71">
        <v>0</v>
      </c>
      <c r="BP39" s="71">
        <v>1</v>
      </c>
      <c r="BQ39" s="71">
        <v>15</v>
      </c>
      <c r="BR39" s="71">
        <v>1</v>
      </c>
      <c r="BS39" s="71">
        <v>32</v>
      </c>
      <c r="BT39" s="71">
        <v>0</v>
      </c>
      <c r="BU39"/>
      <c r="BV39" s="70">
        <v>301.23899999999998</v>
      </c>
      <c r="BW39" s="70">
        <v>0</v>
      </c>
      <c r="BX39" s="70">
        <v>38.325000000000003</v>
      </c>
      <c r="BY39" s="70">
        <v>0</v>
      </c>
      <c r="BZ39" s="70">
        <v>9.02</v>
      </c>
      <c r="CA39" s="70">
        <v>0</v>
      </c>
      <c r="CB39" s="70">
        <v>0</v>
      </c>
      <c r="CC39" s="70">
        <v>0</v>
      </c>
      <c r="CD39" s="70">
        <v>0</v>
      </c>
    </row>
    <row r="40" spans="1:82">
      <c r="A40" s="70" t="s">
        <v>1739</v>
      </c>
      <c r="B40" s="70">
        <v>28</v>
      </c>
      <c r="C40" s="70">
        <v>11</v>
      </c>
      <c r="D40" s="70">
        <v>2</v>
      </c>
      <c r="E40" s="70">
        <v>2014</v>
      </c>
      <c r="F40" s="70" t="s">
        <v>181</v>
      </c>
      <c r="G40" s="70" t="s">
        <v>1728</v>
      </c>
      <c r="H40" s="70" t="s">
        <v>1729</v>
      </c>
      <c r="I40" s="148"/>
      <c r="J40" s="71">
        <v>249.06212066814041</v>
      </c>
      <c r="K40" s="71">
        <v>24.267632065915219</v>
      </c>
      <c r="L40" s="71">
        <v>23.185247949410758</v>
      </c>
      <c r="M40" s="71">
        <v>867.03542848117468</v>
      </c>
      <c r="N40" s="71">
        <v>683.9306332222759</v>
      </c>
      <c r="O40" s="71">
        <v>376.21756784488224</v>
      </c>
      <c r="P40" s="71">
        <v>212.31183525596668</v>
      </c>
      <c r="Q40" s="71">
        <v>41.752638514666899</v>
      </c>
      <c r="R40" s="71">
        <v>0</v>
      </c>
      <c r="S40" s="71">
        <v>46.128360397953458</v>
      </c>
      <c r="T40" s="72"/>
      <c r="U40" s="71">
        <v>36981225</v>
      </c>
      <c r="V40" s="71">
        <v>12360</v>
      </c>
      <c r="W40" s="71">
        <v>262</v>
      </c>
      <c r="X40" s="71">
        <v>194063</v>
      </c>
      <c r="Y40" s="71">
        <v>257337</v>
      </c>
      <c r="Z40" s="71">
        <v>216496</v>
      </c>
      <c r="AA40" s="71">
        <v>42282</v>
      </c>
      <c r="AB40" s="71">
        <v>562572</v>
      </c>
      <c r="AC40" s="71">
        <v>0</v>
      </c>
      <c r="AD40" s="71">
        <v>46.128360397953458</v>
      </c>
      <c r="AE40" s="72"/>
      <c r="AF40" s="71"/>
      <c r="AG40" s="71"/>
      <c r="AH40" s="71"/>
      <c r="AI40" s="71"/>
      <c r="AJ40" s="71"/>
      <c r="AK40" s="71"/>
      <c r="AL40" s="71"/>
      <c r="AM40" s="71"/>
      <c r="AN40" s="71"/>
      <c r="AO40" s="71"/>
      <c r="AP40" s="71"/>
      <c r="AQ40" s="72"/>
      <c r="AR40" s="71">
        <v>6834</v>
      </c>
      <c r="AS40" s="71">
        <v>300</v>
      </c>
      <c r="AT40" s="71">
        <v>0</v>
      </c>
      <c r="AU40" s="71">
        <v>0</v>
      </c>
      <c r="AV40" s="71">
        <v>0</v>
      </c>
      <c r="AW40" s="71">
        <v>1</v>
      </c>
      <c r="AX40" s="71"/>
      <c r="AY40" s="72"/>
      <c r="AZ40" s="71">
        <v>25143.599999999999</v>
      </c>
      <c r="BA40" s="71">
        <v>8217.4</v>
      </c>
      <c r="BB40" s="71">
        <v>0</v>
      </c>
      <c r="BC40" s="71">
        <v>0</v>
      </c>
      <c r="BD40" s="71">
        <v>0</v>
      </c>
      <c r="BE40" s="71">
        <v>1060.8</v>
      </c>
      <c r="BF40" s="71"/>
      <c r="BG40" s="72"/>
      <c r="BH40" s="71">
        <v>0</v>
      </c>
      <c r="BI40" s="71">
        <v>5.633</v>
      </c>
      <c r="BJ40" s="71">
        <v>119.312</v>
      </c>
      <c r="BK40" s="71">
        <v>1.05</v>
      </c>
      <c r="BL40" s="71">
        <v>215.505</v>
      </c>
      <c r="BM40" s="71">
        <v>0</v>
      </c>
      <c r="BN40" s="72"/>
      <c r="BO40" s="71">
        <v>0</v>
      </c>
      <c r="BP40" s="71">
        <v>1</v>
      </c>
      <c r="BQ40" s="71">
        <v>15</v>
      </c>
      <c r="BR40" s="71">
        <v>1</v>
      </c>
      <c r="BS40" s="71">
        <v>32</v>
      </c>
      <c r="BT40" s="71">
        <v>0</v>
      </c>
      <c r="BU40"/>
      <c r="BV40" s="70">
        <v>300.85199999999998</v>
      </c>
      <c r="BW40" s="70">
        <v>0</v>
      </c>
      <c r="BX40" s="70">
        <v>36.579000000000001</v>
      </c>
      <c r="BY40" s="70">
        <v>0</v>
      </c>
      <c r="BZ40" s="70">
        <v>4.069</v>
      </c>
      <c r="CA40" s="70">
        <v>0</v>
      </c>
      <c r="CB40" s="70">
        <v>0</v>
      </c>
      <c r="CC40" s="70">
        <v>0</v>
      </c>
      <c r="CD40" s="70">
        <v>0</v>
      </c>
    </row>
    <row r="41" spans="1:82">
      <c r="A41" s="70" t="s">
        <v>1740</v>
      </c>
      <c r="B41" s="70">
        <v>29</v>
      </c>
      <c r="C41" s="70">
        <v>12</v>
      </c>
      <c r="D41" s="70">
        <v>2</v>
      </c>
      <c r="E41" s="70">
        <v>2015</v>
      </c>
      <c r="F41" s="70" t="s">
        <v>182</v>
      </c>
      <c r="G41" s="70" t="s">
        <v>1728</v>
      </c>
      <c r="H41" s="70" t="s">
        <v>1729</v>
      </c>
      <c r="I41" s="148"/>
      <c r="J41" s="71">
        <v>277.14541494553811</v>
      </c>
      <c r="K41" s="71">
        <v>25.80895741921762</v>
      </c>
      <c r="L41" s="71">
        <v>28.899796308465891</v>
      </c>
      <c r="M41" s="71">
        <v>922.47316177275673</v>
      </c>
      <c r="N41" s="71">
        <v>687.21557982108527</v>
      </c>
      <c r="O41" s="71">
        <v>373.67787976695104</v>
      </c>
      <c r="P41" s="71">
        <v>213.66554391618078</v>
      </c>
      <c r="Q41" s="71">
        <v>40.889344053664502</v>
      </c>
      <c r="R41" s="71">
        <v>0</v>
      </c>
      <c r="S41" s="71">
        <v>44.286580051352459</v>
      </c>
      <c r="T41" s="72"/>
      <c r="U41" s="71">
        <v>37331358</v>
      </c>
      <c r="V41" s="71">
        <v>12360</v>
      </c>
      <c r="W41" s="71">
        <v>262</v>
      </c>
      <c r="X41" s="71">
        <v>194063</v>
      </c>
      <c r="Y41" s="71">
        <v>259729</v>
      </c>
      <c r="Z41" s="71">
        <v>217104</v>
      </c>
      <c r="AA41" s="71">
        <v>42518</v>
      </c>
      <c r="AB41" s="71">
        <v>562795</v>
      </c>
      <c r="AC41" s="71">
        <v>0</v>
      </c>
      <c r="AD41" s="71">
        <v>44.286580051352459</v>
      </c>
      <c r="AE41" s="72"/>
      <c r="AF41" s="71">
        <v>375403085.73863161</v>
      </c>
      <c r="AG41" s="71">
        <v>21392255.249646761</v>
      </c>
      <c r="AH41" s="71">
        <v>5890056.8500193628</v>
      </c>
      <c r="AI41" s="71">
        <v>1135462870.4832439</v>
      </c>
      <c r="AJ41" s="71">
        <v>1013758555.993075</v>
      </c>
      <c r="AK41" s="71">
        <v>0</v>
      </c>
      <c r="AL41" s="71">
        <v>0</v>
      </c>
      <c r="AM41" s="71">
        <v>77128693.913767755</v>
      </c>
      <c r="AN41" s="71">
        <v>0</v>
      </c>
      <c r="AO41" s="71">
        <v>0</v>
      </c>
      <c r="AP41" s="71">
        <v>2629035518.2283845</v>
      </c>
      <c r="AQ41" s="72"/>
      <c r="AR41" s="71">
        <v>7434</v>
      </c>
      <c r="AS41" s="71">
        <v>408</v>
      </c>
      <c r="AT41" s="71">
        <v>0</v>
      </c>
      <c r="AU41" s="71">
        <v>0</v>
      </c>
      <c r="AV41" s="71">
        <v>0</v>
      </c>
      <c r="AW41" s="71">
        <v>1</v>
      </c>
      <c r="AX41" s="71"/>
      <c r="AY41" s="72"/>
      <c r="AZ41" s="71">
        <v>27701.5</v>
      </c>
      <c r="BA41" s="71">
        <v>10378.9</v>
      </c>
      <c r="BB41" s="71">
        <v>0</v>
      </c>
      <c r="BC41" s="71">
        <v>0</v>
      </c>
      <c r="BD41" s="71">
        <v>0</v>
      </c>
      <c r="BE41" s="71">
        <v>1060.8</v>
      </c>
      <c r="BF41" s="71"/>
      <c r="BG41" s="72"/>
      <c r="BH41" s="71">
        <v>0</v>
      </c>
      <c r="BI41" s="71">
        <v>6.8879999999999999</v>
      </c>
      <c r="BJ41" s="71">
        <v>114.509</v>
      </c>
      <c r="BK41" s="71">
        <v>0.999</v>
      </c>
      <c r="BL41" s="71">
        <v>189.97200000000001</v>
      </c>
      <c r="BM41" s="71">
        <v>0</v>
      </c>
      <c r="BN41" s="72"/>
      <c r="BO41" s="71">
        <v>0</v>
      </c>
      <c r="BP41" s="71">
        <v>1</v>
      </c>
      <c r="BQ41" s="71">
        <v>15</v>
      </c>
      <c r="BR41" s="71">
        <v>1</v>
      </c>
      <c r="BS41" s="71">
        <v>30</v>
      </c>
      <c r="BT41" s="71">
        <v>0</v>
      </c>
      <c r="BU41"/>
      <c r="BV41" s="70">
        <v>276.65300000000002</v>
      </c>
      <c r="BW41" s="70">
        <v>0</v>
      </c>
      <c r="BX41" s="70">
        <v>35.715000000000003</v>
      </c>
      <c r="BY41" s="70">
        <v>0</v>
      </c>
      <c r="BZ41" s="70">
        <v>0</v>
      </c>
      <c r="CA41" s="70">
        <v>0</v>
      </c>
      <c r="CB41" s="70">
        <v>0</v>
      </c>
      <c r="CC41" s="70">
        <v>0</v>
      </c>
      <c r="CD41" s="70">
        <v>0</v>
      </c>
    </row>
    <row r="42" spans="1:82">
      <c r="A42" s="70" t="s">
        <v>1741</v>
      </c>
      <c r="B42" s="70">
        <v>30</v>
      </c>
      <c r="C42" s="70">
        <v>13</v>
      </c>
      <c r="D42" s="70">
        <v>2</v>
      </c>
      <c r="E42" s="70">
        <v>2016</v>
      </c>
      <c r="F42" s="70" t="s">
        <v>155</v>
      </c>
      <c r="G42" s="70" t="s">
        <v>1728</v>
      </c>
      <c r="H42" s="70" t="s">
        <v>1729</v>
      </c>
      <c r="I42" s="148"/>
      <c r="J42" s="71">
        <v>235.23983765030431</v>
      </c>
      <c r="K42" s="71">
        <v>26.582925270166566</v>
      </c>
      <c r="L42" s="71">
        <v>32.65801753801891</v>
      </c>
      <c r="M42" s="71">
        <v>710.5421661677359</v>
      </c>
      <c r="N42" s="71">
        <v>658.56046455412195</v>
      </c>
      <c r="O42" s="71">
        <v>370.73500309518988</v>
      </c>
      <c r="P42" s="71">
        <v>209.38176302641259</v>
      </c>
      <c r="Q42" s="71">
        <v>39.781935782635422</v>
      </c>
      <c r="R42" s="71">
        <v>0</v>
      </c>
      <c r="S42" s="71">
        <v>37.829487987754284</v>
      </c>
      <c r="T42" s="72"/>
      <c r="U42" s="71">
        <v>37051291</v>
      </c>
      <c r="V42" s="71">
        <v>12360</v>
      </c>
      <c r="W42" s="71">
        <v>262</v>
      </c>
      <c r="X42" s="71">
        <v>194063</v>
      </c>
      <c r="Y42" s="71">
        <v>262401</v>
      </c>
      <c r="Z42" s="71">
        <v>218042</v>
      </c>
      <c r="AA42" s="71">
        <v>43094</v>
      </c>
      <c r="AB42" s="71">
        <v>563228</v>
      </c>
      <c r="AC42" s="71">
        <v>0</v>
      </c>
      <c r="AD42" s="71">
        <v>37.829487987754277</v>
      </c>
      <c r="AE42" s="72"/>
      <c r="AF42" s="71">
        <v>338484627.97441298</v>
      </c>
      <c r="AG42" s="71">
        <v>21029154.302421369</v>
      </c>
      <c r="AH42" s="71">
        <v>5065542.530091499</v>
      </c>
      <c r="AI42" s="71">
        <v>1097838758.0455351</v>
      </c>
      <c r="AJ42" s="71">
        <v>924218746.42974079</v>
      </c>
      <c r="AK42" s="71">
        <v>0</v>
      </c>
      <c r="AL42" s="71">
        <v>0</v>
      </c>
      <c r="AM42" s="71">
        <v>77248002.276777714</v>
      </c>
      <c r="AN42" s="71">
        <v>0</v>
      </c>
      <c r="AO42" s="71">
        <v>0</v>
      </c>
      <c r="AP42" s="71">
        <v>2463884831.5589795</v>
      </c>
      <c r="AQ42" s="72"/>
      <c r="AR42" s="71">
        <v>7992</v>
      </c>
      <c r="AS42" s="71">
        <v>453</v>
      </c>
      <c r="AT42" s="71">
        <v>0</v>
      </c>
      <c r="AU42" s="71">
        <v>0</v>
      </c>
      <c r="AV42" s="71">
        <v>0</v>
      </c>
      <c r="AW42" s="71">
        <v>1</v>
      </c>
      <c r="AX42" s="71"/>
      <c r="AY42" s="72"/>
      <c r="AZ42" s="71">
        <v>30094</v>
      </c>
      <c r="BA42" s="71">
        <v>11534.1</v>
      </c>
      <c r="BB42" s="71">
        <v>0</v>
      </c>
      <c r="BC42" s="71">
        <v>0</v>
      </c>
      <c r="BD42" s="71">
        <v>0</v>
      </c>
      <c r="BE42" s="71">
        <v>1060.8</v>
      </c>
      <c r="BF42" s="71"/>
      <c r="BG42" s="72"/>
      <c r="BH42" s="71">
        <v>0</v>
      </c>
      <c r="BI42" s="71">
        <v>6.2</v>
      </c>
      <c r="BJ42" s="71">
        <v>116.51900000000001</v>
      </c>
      <c r="BK42" s="71">
        <v>0</v>
      </c>
      <c r="BL42" s="71">
        <v>182.876</v>
      </c>
      <c r="BM42" s="71">
        <v>0</v>
      </c>
      <c r="BN42" s="72"/>
      <c r="BO42" s="71">
        <v>0</v>
      </c>
      <c r="BP42" s="71">
        <v>1</v>
      </c>
      <c r="BQ42" s="71">
        <v>15</v>
      </c>
      <c r="BR42" s="71">
        <v>0</v>
      </c>
      <c r="BS42" s="71">
        <v>29</v>
      </c>
      <c r="BT42" s="71">
        <v>0</v>
      </c>
      <c r="BU42"/>
      <c r="BV42" s="70">
        <v>273.82499999999999</v>
      </c>
      <c r="BW42" s="70">
        <v>0</v>
      </c>
      <c r="BX42" s="70">
        <v>31.77</v>
      </c>
      <c r="BY42" s="70">
        <v>0</v>
      </c>
      <c r="BZ42" s="70">
        <v>0</v>
      </c>
      <c r="CA42" s="70">
        <v>0</v>
      </c>
      <c r="CB42" s="70">
        <v>0</v>
      </c>
      <c r="CC42" s="70">
        <v>0</v>
      </c>
      <c r="CD42" s="70">
        <v>0</v>
      </c>
    </row>
    <row r="43" spans="1:82">
      <c r="A43" s="70" t="s">
        <v>1742</v>
      </c>
      <c r="B43" s="70">
        <v>31</v>
      </c>
      <c r="C43" s="70">
        <v>14</v>
      </c>
      <c r="D43" s="70">
        <v>2</v>
      </c>
      <c r="E43" s="70">
        <v>2017</v>
      </c>
      <c r="F43" s="70" t="s">
        <v>156</v>
      </c>
      <c r="G43" s="70" t="s">
        <v>1728</v>
      </c>
      <c r="H43" s="70" t="s">
        <v>1729</v>
      </c>
      <c r="I43" s="148"/>
      <c r="J43" s="71">
        <v>219.52932130264301</v>
      </c>
      <c r="K43" s="71">
        <v>27.194799293644621</v>
      </c>
      <c r="L43" s="71">
        <v>26.897084015449739</v>
      </c>
      <c r="M43" s="71">
        <v>712.8534009864851</v>
      </c>
      <c r="N43" s="71">
        <v>679.18946517444044</v>
      </c>
      <c r="O43" s="71">
        <v>365.23074153057934</v>
      </c>
      <c r="P43" s="71">
        <v>210.0686568337191</v>
      </c>
      <c r="Q43" s="71">
        <v>38.466602270593199</v>
      </c>
      <c r="R43" s="71">
        <v>0</v>
      </c>
      <c r="S43" s="71">
        <v>52.290888386857745</v>
      </c>
      <c r="T43" s="72"/>
      <c r="U43" s="71">
        <v>37349707</v>
      </c>
      <c r="V43" s="71">
        <v>12360</v>
      </c>
      <c r="W43" s="71">
        <v>262</v>
      </c>
      <c r="X43" s="71">
        <v>194063</v>
      </c>
      <c r="Y43" s="71">
        <v>265264</v>
      </c>
      <c r="Z43" s="71">
        <v>218368</v>
      </c>
      <c r="AA43" s="71">
        <v>43511</v>
      </c>
      <c r="AB43" s="71">
        <v>563178</v>
      </c>
      <c r="AC43" s="71">
        <v>0</v>
      </c>
      <c r="AD43" s="71">
        <v>52.290888386857738</v>
      </c>
      <c r="AE43" s="72"/>
      <c r="AF43" s="71">
        <v>324598193.04486197</v>
      </c>
      <c r="AG43" s="71">
        <v>21992876.88641049</v>
      </c>
      <c r="AH43" s="71">
        <v>5668888.150747681</v>
      </c>
      <c r="AI43" s="71">
        <v>1149006142.4950531</v>
      </c>
      <c r="AJ43" s="71">
        <v>1007256734.622214</v>
      </c>
      <c r="AK43" s="71">
        <v>0</v>
      </c>
      <c r="AL43" s="71">
        <v>0</v>
      </c>
      <c r="AM43" s="71">
        <v>77362005.969793797</v>
      </c>
      <c r="AN43" s="71">
        <v>0</v>
      </c>
      <c r="AO43" s="71">
        <v>0</v>
      </c>
      <c r="AP43" s="71">
        <v>2585884841.1690807</v>
      </c>
      <c r="AQ43" s="72"/>
      <c r="AR43" s="71">
        <v>8443</v>
      </c>
      <c r="AS43" s="71">
        <v>486</v>
      </c>
      <c r="AT43" s="71">
        <v>0</v>
      </c>
      <c r="AU43" s="71">
        <v>0</v>
      </c>
      <c r="AV43" s="71">
        <v>0</v>
      </c>
      <c r="AW43" s="71">
        <v>0</v>
      </c>
      <c r="AX43" s="71"/>
      <c r="AY43" s="72"/>
      <c r="AZ43" s="71">
        <v>32068.3</v>
      </c>
      <c r="BA43" s="71">
        <v>12142.2</v>
      </c>
      <c r="BB43" s="71">
        <v>0</v>
      </c>
      <c r="BC43" s="71">
        <v>0</v>
      </c>
      <c r="BD43" s="71">
        <v>0</v>
      </c>
      <c r="BE43" s="71">
        <v>0</v>
      </c>
      <c r="BF43" s="71"/>
      <c r="BG43" s="72"/>
      <c r="BH43" s="71">
        <v>0</v>
      </c>
      <c r="BI43" s="71">
        <v>7.2050000000000001</v>
      </c>
      <c r="BJ43" s="71">
        <v>103.809</v>
      </c>
      <c r="BK43" s="71">
        <v>0</v>
      </c>
      <c r="BL43" s="71">
        <v>191.24800000000002</v>
      </c>
      <c r="BM43" s="71">
        <v>0</v>
      </c>
      <c r="BN43" s="72"/>
      <c r="BO43" s="71">
        <v>0</v>
      </c>
      <c r="BP43" s="71">
        <v>1</v>
      </c>
      <c r="BQ43" s="71">
        <v>14</v>
      </c>
      <c r="BR43" s="71">
        <v>0</v>
      </c>
      <c r="BS43" s="71">
        <v>30</v>
      </c>
      <c r="BT43" s="71">
        <v>0</v>
      </c>
      <c r="BU43"/>
      <c r="BV43" s="70">
        <v>265.79000000000002</v>
      </c>
      <c r="BW43" s="70">
        <v>0</v>
      </c>
      <c r="BX43" s="70">
        <v>36.472000000000001</v>
      </c>
      <c r="BY43" s="70">
        <v>0</v>
      </c>
      <c r="BZ43" s="70">
        <v>0</v>
      </c>
      <c r="CA43" s="70">
        <v>0</v>
      </c>
      <c r="CB43" s="70">
        <v>0</v>
      </c>
      <c r="CC43" s="70">
        <v>0</v>
      </c>
      <c r="CD43" s="70">
        <v>0</v>
      </c>
    </row>
    <row r="44" spans="1:82">
      <c r="A44" s="70" t="s">
        <v>1743</v>
      </c>
      <c r="B44" s="70">
        <v>32</v>
      </c>
      <c r="C44" s="70">
        <v>15</v>
      </c>
      <c r="D44" s="70">
        <v>2</v>
      </c>
      <c r="E44" s="70">
        <v>2018</v>
      </c>
      <c r="F44" s="70" t="s">
        <v>183</v>
      </c>
      <c r="G44" s="70" t="s">
        <v>1728</v>
      </c>
      <c r="H44" s="70" t="s">
        <v>1729</v>
      </c>
      <c r="I44" s="148"/>
      <c r="J44" s="71">
        <v>233.03931263749217</v>
      </c>
      <c r="K44" s="71">
        <v>25.566437028640646</v>
      </c>
      <c r="L44" s="71">
        <v>25.136132982180204</v>
      </c>
      <c r="M44" s="71">
        <v>707.4179051339222</v>
      </c>
      <c r="N44" s="71">
        <v>652.20092999045846</v>
      </c>
      <c r="O44" s="71">
        <v>358.72661791221543</v>
      </c>
      <c r="P44" s="71">
        <v>210.52048247194168</v>
      </c>
      <c r="Q44" s="71">
        <v>35.649183543026801</v>
      </c>
      <c r="R44" s="71">
        <v>0</v>
      </c>
      <c r="S44" s="71">
        <v>51.482011563706713</v>
      </c>
      <c r="T44" s="72"/>
      <c r="U44" s="71">
        <v>40057118</v>
      </c>
      <c r="V44" s="71">
        <v>12360</v>
      </c>
      <c r="W44" s="71">
        <v>262</v>
      </c>
      <c r="X44" s="71">
        <v>194063</v>
      </c>
      <c r="Y44" s="71">
        <v>267736</v>
      </c>
      <c r="Z44" s="71">
        <v>218586</v>
      </c>
      <c r="AA44" s="71">
        <v>44043</v>
      </c>
      <c r="AB44" s="71">
        <v>562460</v>
      </c>
      <c r="AC44" s="71">
        <v>0</v>
      </c>
      <c r="AD44" s="71">
        <v>51.482011563706713</v>
      </c>
      <c r="AE44" s="72"/>
      <c r="AF44" s="71">
        <v>338600842.99455827</v>
      </c>
      <c r="AG44" s="71">
        <v>19506100.59531875</v>
      </c>
      <c r="AH44" s="71">
        <v>5399713.5490473714</v>
      </c>
      <c r="AI44" s="71">
        <v>1100295475.5530889</v>
      </c>
      <c r="AJ44" s="71">
        <v>948527422.88715148</v>
      </c>
      <c r="AK44" s="71">
        <v>0</v>
      </c>
      <c r="AL44" s="71">
        <v>0</v>
      </c>
      <c r="AM44" s="71">
        <v>77423243.730874017</v>
      </c>
      <c r="AN44" s="71">
        <v>0</v>
      </c>
      <c r="AO44" s="71">
        <v>0</v>
      </c>
      <c r="AP44" s="71">
        <v>2489752799.3100386</v>
      </c>
      <c r="AQ44" s="72"/>
      <c r="AR44" s="71">
        <v>8932</v>
      </c>
      <c r="AS44" s="71">
        <v>530</v>
      </c>
      <c r="AT44" s="71">
        <v>0</v>
      </c>
      <c r="AU44" s="71">
        <v>0</v>
      </c>
      <c r="AV44" s="71">
        <v>0</v>
      </c>
      <c r="AW44" s="71">
        <v>1</v>
      </c>
      <c r="AX44" s="71"/>
      <c r="AY44" s="72"/>
      <c r="AZ44" s="71">
        <v>34205.400000000009</v>
      </c>
      <c r="BA44" s="71">
        <v>12739.5</v>
      </c>
      <c r="BB44" s="71">
        <v>0</v>
      </c>
      <c r="BC44" s="71">
        <v>0</v>
      </c>
      <c r="BD44" s="71">
        <v>0</v>
      </c>
      <c r="BE44" s="71">
        <v>83</v>
      </c>
      <c r="BF44" s="71"/>
      <c r="BG44" s="72"/>
      <c r="BH44" s="71">
        <v>0</v>
      </c>
      <c r="BI44" s="71">
        <v>6.7279999999999998</v>
      </c>
      <c r="BJ44" s="71">
        <v>119.03700000000001</v>
      </c>
      <c r="BK44" s="71">
        <v>0</v>
      </c>
      <c r="BL44" s="71">
        <v>178.26299999999998</v>
      </c>
      <c r="BM44" s="71">
        <v>0</v>
      </c>
      <c r="BN44" s="72"/>
      <c r="BO44" s="71">
        <v>0</v>
      </c>
      <c r="BP44" s="71">
        <v>1</v>
      </c>
      <c r="BQ44" s="71">
        <v>16</v>
      </c>
      <c r="BR44" s="71">
        <v>0</v>
      </c>
      <c r="BS44" s="71">
        <v>29</v>
      </c>
      <c r="BT44" s="71">
        <v>0</v>
      </c>
      <c r="BU44"/>
      <c r="BV44" s="70">
        <v>275.54300000000001</v>
      </c>
      <c r="BW44" s="70">
        <v>0</v>
      </c>
      <c r="BX44" s="70">
        <v>28.484999999999999</v>
      </c>
      <c r="BY44" s="70">
        <v>0</v>
      </c>
      <c r="BZ44" s="70">
        <v>0</v>
      </c>
      <c r="CA44" s="70">
        <v>0</v>
      </c>
      <c r="CB44" s="70">
        <v>0</v>
      </c>
      <c r="CC44" s="70">
        <v>0</v>
      </c>
      <c r="CD44" s="70">
        <v>0</v>
      </c>
    </row>
    <row r="45" spans="1:82">
      <c r="A45" s="70" t="s">
        <v>1744</v>
      </c>
      <c r="B45" s="70">
        <v>33</v>
      </c>
      <c r="C45" s="70">
        <v>16</v>
      </c>
      <c r="D45" s="70">
        <v>2</v>
      </c>
      <c r="E45" s="70">
        <v>2019</v>
      </c>
      <c r="F45" s="70" t="s">
        <v>158</v>
      </c>
      <c r="G45" s="1064" t="s">
        <v>1728</v>
      </c>
      <c r="H45" s="70" t="s">
        <v>1729</v>
      </c>
      <c r="I45" s="148"/>
      <c r="J45" s="71">
        <v>218.99567004284594</v>
      </c>
      <c r="K45" s="71">
        <v>23.151979298777682</v>
      </c>
      <c r="L45" s="71">
        <v>25.48646836570143</v>
      </c>
      <c r="M45" s="71">
        <v>684.45835779272329</v>
      </c>
      <c r="N45" s="71">
        <v>616.91420240027674</v>
      </c>
      <c r="O45" s="71">
        <v>348.16560364696619</v>
      </c>
      <c r="P45" s="71">
        <v>211.3279455577493</v>
      </c>
      <c r="Q45" s="71">
        <v>34.710764289094698</v>
      </c>
      <c r="R45" s="71">
        <v>0</v>
      </c>
      <c r="S45" s="71">
        <v>49.282789278339465</v>
      </c>
      <c r="T45" s="72"/>
      <c r="U45" s="71">
        <v>39361035</v>
      </c>
      <c r="V45" s="71">
        <v>12360</v>
      </c>
      <c r="W45" s="71">
        <v>262</v>
      </c>
      <c r="X45" s="71">
        <v>194063</v>
      </c>
      <c r="Y45" s="71">
        <v>270386</v>
      </c>
      <c r="Z45" s="71">
        <v>217975</v>
      </c>
      <c r="AA45" s="71">
        <v>43881</v>
      </c>
      <c r="AB45" s="71">
        <v>562480</v>
      </c>
      <c r="AC45" s="71">
        <v>0</v>
      </c>
      <c r="AD45" s="71">
        <v>49.282789278339457</v>
      </c>
      <c r="AE45" s="72"/>
      <c r="AF45" s="71">
        <v>334747747.35114223</v>
      </c>
      <c r="AG45" s="71">
        <v>18814270.896937251</v>
      </c>
      <c r="AH45" s="71">
        <v>5739763.7605625391</v>
      </c>
      <c r="AI45" s="71">
        <v>1110940116.7328219</v>
      </c>
      <c r="AJ45" s="71">
        <v>930648444.35509944</v>
      </c>
      <c r="AK45" s="71">
        <v>0</v>
      </c>
      <c r="AL45" s="71">
        <v>0</v>
      </c>
      <c r="AM45" s="71">
        <v>76605541.652827054</v>
      </c>
      <c r="AN45" s="71">
        <v>0</v>
      </c>
      <c r="AO45" s="71">
        <v>0</v>
      </c>
      <c r="AP45" s="71">
        <v>2477495884.7493906</v>
      </c>
      <c r="AQ45" s="72"/>
      <c r="AR45" s="71">
        <v>9407</v>
      </c>
      <c r="AS45" s="71">
        <v>578</v>
      </c>
      <c r="AT45" s="71">
        <v>0</v>
      </c>
      <c r="AU45" s="71">
        <v>0</v>
      </c>
      <c r="AV45" s="71">
        <v>0</v>
      </c>
      <c r="AW45" s="71">
        <v>1</v>
      </c>
      <c r="AX45" s="71"/>
      <c r="AY45" s="72"/>
      <c r="AZ45" s="71">
        <v>36188</v>
      </c>
      <c r="BA45" s="71">
        <v>14451.19999999999</v>
      </c>
      <c r="BB45" s="71">
        <v>0</v>
      </c>
      <c r="BC45" s="71">
        <v>0</v>
      </c>
      <c r="BD45" s="71">
        <v>0</v>
      </c>
      <c r="BE45" s="71">
        <v>83</v>
      </c>
      <c r="BF45" s="71"/>
      <c r="BG45" s="72"/>
      <c r="BH45" s="71">
        <v>0</v>
      </c>
      <c r="BI45" s="71">
        <v>6.6159999999999997</v>
      </c>
      <c r="BJ45" s="71">
        <v>101.965</v>
      </c>
      <c r="BK45" s="71">
        <v>0</v>
      </c>
      <c r="BL45" s="71">
        <v>168.99099999999999</v>
      </c>
      <c r="BM45" s="71">
        <v>0</v>
      </c>
      <c r="BN45" s="72"/>
      <c r="BO45" s="71">
        <v>0</v>
      </c>
      <c r="BP45" s="71">
        <v>1</v>
      </c>
      <c r="BQ45" s="71">
        <v>14</v>
      </c>
      <c r="BR45" s="71">
        <v>0</v>
      </c>
      <c r="BS45" s="71">
        <v>28</v>
      </c>
      <c r="BT45" s="71">
        <v>0</v>
      </c>
      <c r="BU45"/>
      <c r="BV45" s="70">
        <v>247.232</v>
      </c>
      <c r="BW45" s="70">
        <v>0</v>
      </c>
      <c r="BX45" s="70">
        <v>30.34</v>
      </c>
      <c r="BY45" s="70">
        <v>0</v>
      </c>
      <c r="BZ45" s="70">
        <v>0</v>
      </c>
      <c r="CA45" s="70">
        <v>0</v>
      </c>
      <c r="CB45" s="70">
        <v>0</v>
      </c>
      <c r="CC45" s="70">
        <v>0</v>
      </c>
      <c r="CD45" s="70">
        <v>0</v>
      </c>
    </row>
    <row r="46" spans="1:82">
      <c r="A46" s="70" t="s">
        <v>1745</v>
      </c>
      <c r="B46" s="70">
        <v>34</v>
      </c>
      <c r="C46" s="70">
        <v>17</v>
      </c>
      <c r="D46" s="70">
        <v>2</v>
      </c>
      <c r="E46" s="70">
        <v>2020</v>
      </c>
      <c r="F46" s="70" t="s">
        <v>159</v>
      </c>
      <c r="G46" s="1064" t="s">
        <v>1728</v>
      </c>
      <c r="H46" s="70" t="s">
        <v>1729</v>
      </c>
      <c r="I46" s="148"/>
      <c r="J46" s="71">
        <v>201.89405050737091</v>
      </c>
      <c r="K46" s="71">
        <v>21.600890545054128</v>
      </c>
      <c r="L46" s="71">
        <v>27.41609847985983</v>
      </c>
      <c r="M46" s="71">
        <v>631.50937723446805</v>
      </c>
      <c r="N46" s="71">
        <v>625.66778055065015</v>
      </c>
      <c r="O46" s="71">
        <v>305.63005705333899</v>
      </c>
      <c r="P46" s="71">
        <v>200.44058903443644</v>
      </c>
      <c r="Q46" s="71">
        <v>33.125785305768296</v>
      </c>
      <c r="R46" s="71">
        <v>0</v>
      </c>
      <c r="S46" s="71">
        <v>50.813776821283653</v>
      </c>
      <c r="T46" s="72"/>
      <c r="U46" s="71">
        <v>39854123</v>
      </c>
      <c r="V46" s="71">
        <v>11431</v>
      </c>
      <c r="W46" s="71">
        <v>346</v>
      </c>
      <c r="X46" s="71">
        <v>205161</v>
      </c>
      <c r="Y46" s="71">
        <v>272856</v>
      </c>
      <c r="Z46" s="71">
        <v>218395</v>
      </c>
      <c r="AA46" s="71">
        <v>44238</v>
      </c>
      <c r="AB46" s="71">
        <v>561828</v>
      </c>
      <c r="AC46" s="71">
        <v>0</v>
      </c>
      <c r="AD46" s="71">
        <v>50.813776821283653</v>
      </c>
      <c r="AE46" s="72"/>
      <c r="AF46" s="71">
        <v>317513711.9584412</v>
      </c>
      <c r="AG46" s="71">
        <v>16526089.130861787</v>
      </c>
      <c r="AH46" s="71">
        <v>6413428.7615825981</v>
      </c>
      <c r="AI46" s="71">
        <v>1040904107.6210849</v>
      </c>
      <c r="AJ46" s="71">
        <v>968748526.89276755</v>
      </c>
      <c r="AK46" s="71"/>
      <c r="AL46" s="71"/>
      <c r="AM46" s="71">
        <v>73324796.03927049</v>
      </c>
      <c r="AN46" s="71"/>
      <c r="AO46" s="71"/>
      <c r="AP46" s="71">
        <v>2423430660.4040084</v>
      </c>
      <c r="AQ46" s="72"/>
      <c r="AR46" s="71">
        <v>9897</v>
      </c>
      <c r="AS46" s="71">
        <v>585</v>
      </c>
      <c r="AT46" s="71">
        <v>0</v>
      </c>
      <c r="AU46" s="71">
        <v>0</v>
      </c>
      <c r="AV46" s="71">
        <v>0</v>
      </c>
      <c r="AW46" s="71">
        <v>1</v>
      </c>
      <c r="AX46" s="71"/>
      <c r="AY46" s="72"/>
      <c r="AZ46" s="71">
        <v>38336.799999999967</v>
      </c>
      <c r="BA46" s="71">
        <v>14569.8</v>
      </c>
      <c r="BB46" s="71">
        <v>0</v>
      </c>
      <c r="BC46" s="71">
        <v>0</v>
      </c>
      <c r="BD46" s="71">
        <v>0</v>
      </c>
      <c r="BE46" s="71">
        <v>83</v>
      </c>
      <c r="BF46" s="71"/>
      <c r="BG46" s="72"/>
      <c r="BH46" s="71">
        <v>0</v>
      </c>
      <c r="BI46" s="71">
        <v>5.9640000000000004</v>
      </c>
      <c r="BJ46" s="71">
        <v>101.96599999999999</v>
      </c>
      <c r="BK46" s="71">
        <v>0</v>
      </c>
      <c r="BL46" s="71">
        <v>155.32600000000002</v>
      </c>
      <c r="BM46" s="71">
        <v>0</v>
      </c>
      <c r="BN46" s="72"/>
      <c r="BO46" s="71">
        <v>0</v>
      </c>
      <c r="BP46" s="71">
        <v>1</v>
      </c>
      <c r="BQ46" s="71">
        <v>15</v>
      </c>
      <c r="BR46" s="71">
        <v>0</v>
      </c>
      <c r="BS46" s="71">
        <v>28</v>
      </c>
      <c r="BT46" s="71">
        <v>0</v>
      </c>
      <c r="BU46"/>
      <c r="BV46" s="70">
        <v>232.24299999999999</v>
      </c>
      <c r="BW46" s="70">
        <v>0</v>
      </c>
      <c r="BX46" s="70">
        <v>31.013000000000002</v>
      </c>
      <c r="BY46" s="70">
        <v>0</v>
      </c>
      <c r="BZ46" s="70">
        <v>0</v>
      </c>
      <c r="CA46" s="70">
        <v>0</v>
      </c>
      <c r="CB46" s="70">
        <v>0</v>
      </c>
      <c r="CC46" s="70">
        <v>0</v>
      </c>
      <c r="CD46" s="70">
        <v>0</v>
      </c>
    </row>
    <row r="47" spans="1:82">
      <c r="A47" s="70" t="s">
        <v>1746</v>
      </c>
      <c r="B47" s="70">
        <v>34</v>
      </c>
      <c r="C47" s="70">
        <v>18</v>
      </c>
      <c r="D47" s="70">
        <v>2</v>
      </c>
      <c r="E47" s="70">
        <v>2021</v>
      </c>
      <c r="F47" s="70" t="s">
        <v>160</v>
      </c>
      <c r="G47" s="70" t="s">
        <v>1728</v>
      </c>
      <c r="H47" s="70" t="s">
        <v>1729</v>
      </c>
      <c r="I47" s="148"/>
      <c r="J47" s="71">
        <v>232.71449636223721</v>
      </c>
      <c r="K47" s="71">
        <v>24.740496168589011</v>
      </c>
      <c r="L47" s="71">
        <v>29.468507202787535</v>
      </c>
      <c r="M47" s="71">
        <v>690.72729798590899</v>
      </c>
      <c r="N47" s="71">
        <v>638.04262818957523</v>
      </c>
      <c r="O47" s="71">
        <v>296.88823601790898</v>
      </c>
      <c r="P47" s="71">
        <v>207.33638042054059</v>
      </c>
      <c r="Q47" s="71">
        <v>32.799424677368798</v>
      </c>
      <c r="R47" s="71">
        <v>0</v>
      </c>
      <c r="S47" s="71">
        <v>50.041044702358718</v>
      </c>
      <c r="T47" s="72"/>
      <c r="U47" s="71">
        <v>45318764</v>
      </c>
      <c r="V47" s="71">
        <v>11431</v>
      </c>
      <c r="W47" s="71">
        <v>346</v>
      </c>
      <c r="X47" s="71">
        <v>205161</v>
      </c>
      <c r="Y47" s="71">
        <v>276046</v>
      </c>
      <c r="Z47" s="71">
        <v>218439</v>
      </c>
      <c r="AA47" s="71">
        <v>44621</v>
      </c>
      <c r="AB47" s="71">
        <v>561758</v>
      </c>
      <c r="AC47" s="71">
        <v>0</v>
      </c>
      <c r="AD47" s="71">
        <v>50.041044702358718</v>
      </c>
      <c r="AE47" s="72"/>
      <c r="AF47" s="71">
        <v>360020549.24149799</v>
      </c>
      <c r="AG47" s="71">
        <v>18968462.463062212</v>
      </c>
      <c r="AH47" s="71">
        <v>6559073.3516083127</v>
      </c>
      <c r="AI47" s="71">
        <v>1125316459.3584812</v>
      </c>
      <c r="AJ47" s="71">
        <v>944606143.57548392</v>
      </c>
      <c r="AK47" s="71">
        <v>0</v>
      </c>
      <c r="AL47" s="71">
        <v>0</v>
      </c>
      <c r="AM47" s="71">
        <v>73738539.087135747</v>
      </c>
      <c r="AN47" s="71">
        <v>0</v>
      </c>
      <c r="AO47" s="71">
        <v>0</v>
      </c>
      <c r="AP47" s="71">
        <v>2529209227.0772696</v>
      </c>
      <c r="AQ47" s="72"/>
      <c r="AR47" s="71">
        <v>10482</v>
      </c>
      <c r="AS47" s="71">
        <v>587</v>
      </c>
      <c r="AT47" s="71">
        <v>0</v>
      </c>
      <c r="AU47" s="71">
        <v>0</v>
      </c>
      <c r="AV47" s="71">
        <v>0</v>
      </c>
      <c r="AW47" s="71">
        <v>1</v>
      </c>
      <c r="AX47" s="71"/>
      <c r="AY47" s="72"/>
      <c r="AZ47" s="71">
        <v>40974.900000000023</v>
      </c>
      <c r="BA47" s="71">
        <v>16314.3</v>
      </c>
      <c r="BB47" s="71">
        <v>0</v>
      </c>
      <c r="BC47" s="71">
        <v>0</v>
      </c>
      <c r="BD47" s="71">
        <v>0</v>
      </c>
      <c r="BE47" s="71">
        <v>83</v>
      </c>
      <c r="BF47" s="71"/>
      <c r="BG47" s="72"/>
      <c r="BH47" s="71">
        <v>0</v>
      </c>
      <c r="BI47" s="71">
        <v>6.1310000000000002</v>
      </c>
      <c r="BJ47" s="71">
        <v>96.382999999999996</v>
      </c>
      <c r="BK47" s="71">
        <v>0</v>
      </c>
      <c r="BL47" s="71">
        <v>172.18799999999999</v>
      </c>
      <c r="BM47" s="71">
        <v>0</v>
      </c>
      <c r="BN47" s="72"/>
      <c r="BO47" s="71">
        <v>0</v>
      </c>
      <c r="BP47" s="71">
        <v>1</v>
      </c>
      <c r="BQ47" s="71">
        <v>15</v>
      </c>
      <c r="BR47" s="71">
        <v>0</v>
      </c>
      <c r="BS47" s="71">
        <v>28</v>
      </c>
      <c r="BT47" s="71">
        <v>0</v>
      </c>
      <c r="BU47"/>
      <c r="BV47" s="70">
        <v>237.47900000000001</v>
      </c>
      <c r="BW47" s="70">
        <v>0</v>
      </c>
      <c r="BX47" s="70">
        <v>33.396999999999998</v>
      </c>
      <c r="BY47" s="70">
        <v>0</v>
      </c>
      <c r="BZ47" s="70">
        <v>3.8260000000000001</v>
      </c>
      <c r="CA47" s="70">
        <v>0</v>
      </c>
      <c r="CB47" s="70">
        <v>0</v>
      </c>
      <c r="CC47" s="70">
        <v>0</v>
      </c>
      <c r="CD47" s="70">
        <v>0</v>
      </c>
    </row>
    <row r="48" spans="1:82">
      <c r="A48" s="70" t="s">
        <v>1747</v>
      </c>
      <c r="B48" s="70">
        <v>34</v>
      </c>
      <c r="C48" s="70">
        <v>19</v>
      </c>
      <c r="D48" s="70">
        <v>2</v>
      </c>
      <c r="E48" s="70">
        <v>2022</v>
      </c>
      <c r="F48" s="70" t="s">
        <v>161</v>
      </c>
      <c r="G48" s="70" t="s">
        <v>1728</v>
      </c>
      <c r="H48" s="70" t="s">
        <v>1729</v>
      </c>
      <c r="I48" s="148"/>
      <c r="J48" s="71">
        <v>210.16734003362848</v>
      </c>
      <c r="K48" s="71">
        <v>23.352646241784967</v>
      </c>
      <c r="L48" s="71">
        <v>25.832213956104042</v>
      </c>
      <c r="M48" s="71">
        <v>679.98354512800813</v>
      </c>
      <c r="N48" s="71">
        <v>657.74249596139259</v>
      </c>
      <c r="O48" s="71">
        <v>312.70876587343287</v>
      </c>
      <c r="P48" s="71">
        <v>206.59849645276742</v>
      </c>
      <c r="Q48" s="71">
        <v>33.093387616144881</v>
      </c>
      <c r="R48" s="71">
        <v>0</v>
      </c>
      <c r="S48" s="71">
        <v>52.448557553003369</v>
      </c>
      <c r="T48" s="72"/>
      <c r="U48" s="71">
        <v>49208678</v>
      </c>
      <c r="V48" s="71">
        <v>11431</v>
      </c>
      <c r="W48" s="71">
        <v>346</v>
      </c>
      <c r="X48" s="71">
        <v>205161</v>
      </c>
      <c r="Y48" s="71">
        <v>279627</v>
      </c>
      <c r="Z48" s="71">
        <v>218600</v>
      </c>
      <c r="AA48" s="71">
        <v>45140</v>
      </c>
      <c r="AB48" s="71">
        <v>562145</v>
      </c>
      <c r="AC48" s="71">
        <v>0</v>
      </c>
      <c r="AD48" s="71">
        <v>52.448557553003369</v>
      </c>
      <c r="AE48" s="72"/>
      <c r="AF48" s="71">
        <v>317683841.8263998</v>
      </c>
      <c r="AG48" s="71">
        <v>19168183.428828891</v>
      </c>
      <c r="AH48" s="71">
        <v>6536671.4154315218</v>
      </c>
      <c r="AI48" s="71">
        <v>1094657660.7145333</v>
      </c>
      <c r="AJ48" s="71">
        <v>1021650342.4021518</v>
      </c>
      <c r="AK48" s="71">
        <v>0</v>
      </c>
      <c r="AL48" s="71">
        <v>0</v>
      </c>
      <c r="AM48" s="71">
        <v>72588262.914487973</v>
      </c>
      <c r="AN48" s="71">
        <v>0</v>
      </c>
      <c r="AO48" s="71">
        <v>0</v>
      </c>
      <c r="AP48" s="71">
        <v>2532284962.7018332</v>
      </c>
      <c r="AQ48" s="72"/>
      <c r="AR48" s="71">
        <v>11160</v>
      </c>
      <c r="AS48" s="71">
        <v>589</v>
      </c>
      <c r="AT48" s="71">
        <v>0</v>
      </c>
      <c r="AU48" s="71">
        <v>0</v>
      </c>
      <c r="AV48" s="71">
        <v>0</v>
      </c>
      <c r="AW48" s="71">
        <v>2</v>
      </c>
      <c r="AX48" s="71"/>
      <c r="AY48" s="72"/>
      <c r="AZ48" s="71">
        <v>44209.1000000001</v>
      </c>
      <c r="BA48" s="71">
        <v>16339.800000000003</v>
      </c>
      <c r="BB48" s="71">
        <v>0</v>
      </c>
      <c r="BC48" s="71">
        <v>0</v>
      </c>
      <c r="BD48" s="71">
        <v>0</v>
      </c>
      <c r="BE48" s="71">
        <v>2466.703</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1748</v>
      </c>
      <c r="B49" s="70">
        <v>34</v>
      </c>
      <c r="C49" s="70">
        <v>20</v>
      </c>
      <c r="D49" s="70">
        <v>2</v>
      </c>
      <c r="E49" s="70">
        <v>2023</v>
      </c>
      <c r="F49" s="70" t="s">
        <v>1539</v>
      </c>
      <c r="G49" s="70" t="s">
        <v>1728</v>
      </c>
      <c r="H49" s="70" t="s">
        <v>1729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12062</v>
      </c>
      <c r="AS49" s="71">
        <v>590</v>
      </c>
      <c r="AT49" s="71">
        <v>0</v>
      </c>
      <c r="AU49" s="71">
        <v>0</v>
      </c>
      <c r="AV49" s="71">
        <v>0</v>
      </c>
      <c r="AW49" s="71">
        <v>2</v>
      </c>
      <c r="AX49" s="71"/>
      <c r="AY49" s="72"/>
      <c r="AZ49" s="71">
        <v>48562.900000000205</v>
      </c>
      <c r="BA49" s="71">
        <v>16359.500000000004</v>
      </c>
      <c r="BB49" s="71">
        <v>0</v>
      </c>
      <c r="BC49" s="71">
        <v>0</v>
      </c>
      <c r="BD49" s="71">
        <v>0</v>
      </c>
      <c r="BE49" s="71">
        <v>2466.703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1749</v>
      </c>
      <c r="B50" s="70">
        <v>34</v>
      </c>
      <c r="C50" s="70">
        <v>21</v>
      </c>
      <c r="D50" s="70">
        <v>2</v>
      </c>
      <c r="E50" s="70">
        <v>2024</v>
      </c>
      <c r="F50" s="70" t="s">
        <v>1554</v>
      </c>
      <c r="G50" s="70" t="s">
        <v>1728</v>
      </c>
      <c r="H50" s="70" t="s">
        <v>1729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1750</v>
      </c>
      <c r="B51" s="70">
        <v>69</v>
      </c>
      <c r="C51" s="70">
        <v>1</v>
      </c>
      <c r="D51" s="70">
        <v>5</v>
      </c>
      <c r="E51" s="70">
        <v>1990</v>
      </c>
      <c r="F51" s="70" t="s">
        <v>787</v>
      </c>
      <c r="G51" s="70" t="s">
        <v>1751</v>
      </c>
      <c r="H51" s="70" t="s">
        <v>1752</v>
      </c>
      <c r="I51" s="148"/>
      <c r="J51" s="71">
        <v>349.89417860738951</v>
      </c>
      <c r="K51" s="71">
        <v>49.190949583425812</v>
      </c>
      <c r="L51" s="71">
        <v>25.50711653227231</v>
      </c>
      <c r="M51" s="71">
        <v>400.91758318769382</v>
      </c>
      <c r="N51" s="71">
        <v>337.56352389154893</v>
      </c>
      <c r="O51" s="71">
        <v>174.9038529527877</v>
      </c>
      <c r="P51" s="71">
        <v>234.50740737960481</v>
      </c>
      <c r="Q51" s="71">
        <v>23.7216418318873</v>
      </c>
      <c r="R51" s="71">
        <v>46.899855572111193</v>
      </c>
      <c r="S51" s="71">
        <v>29.831116048429749</v>
      </c>
      <c r="T51" s="72"/>
      <c r="U51" s="71">
        <v>87279573</v>
      </c>
      <c r="V51" s="71">
        <v>18887</v>
      </c>
      <c r="W51" s="71">
        <v>233</v>
      </c>
      <c r="X51" s="71">
        <v>167230</v>
      </c>
      <c r="Y51" s="71">
        <v>147772</v>
      </c>
      <c r="Z51" s="71">
        <v>71940</v>
      </c>
      <c r="AA51" s="71">
        <v>56941</v>
      </c>
      <c r="AB51" s="71">
        <v>385159</v>
      </c>
      <c r="AC51" s="71">
        <v>8123139.4000000004</v>
      </c>
      <c r="AD51" s="71">
        <v>29.831116048429749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1753</v>
      </c>
      <c r="B52" s="70">
        <v>70</v>
      </c>
      <c r="C52" s="70">
        <v>2</v>
      </c>
      <c r="D52" s="70">
        <v>5</v>
      </c>
      <c r="E52" s="70">
        <v>2005</v>
      </c>
      <c r="F52" s="70" t="s">
        <v>789</v>
      </c>
      <c r="G52" s="70" t="s">
        <v>1751</v>
      </c>
      <c r="H52" s="70" t="s">
        <v>1752</v>
      </c>
      <c r="I52" s="148"/>
      <c r="J52" s="71">
        <v>270.98051938656761</v>
      </c>
      <c r="K52" s="71">
        <v>30.92392426864069</v>
      </c>
      <c r="L52" s="71">
        <v>0.33300989204773768</v>
      </c>
      <c r="M52" s="71">
        <v>804.51117941974394</v>
      </c>
      <c r="N52" s="71">
        <v>534.46114139991221</v>
      </c>
      <c r="O52" s="71">
        <v>179.66407306515401</v>
      </c>
      <c r="P52" s="71">
        <v>214.38198267451489</v>
      </c>
      <c r="Q52" s="71">
        <v>24.6834491971854</v>
      </c>
      <c r="R52" s="71">
        <v>48.775437594719051</v>
      </c>
      <c r="S52" s="71">
        <v>25.979647263142429</v>
      </c>
      <c r="T52" s="72"/>
      <c r="U52" s="71">
        <v>34435256</v>
      </c>
      <c r="V52" s="71">
        <v>14492</v>
      </c>
      <c r="W52" s="71">
        <v>4</v>
      </c>
      <c r="X52" s="71">
        <v>191594</v>
      </c>
      <c r="Y52" s="71">
        <v>201930</v>
      </c>
      <c r="Z52" s="71">
        <v>85514</v>
      </c>
      <c r="AA52" s="71">
        <v>42632</v>
      </c>
      <c r="AB52" s="71">
        <v>418972</v>
      </c>
      <c r="AC52" s="71">
        <v>8624926.1999999993</v>
      </c>
      <c r="AD52" s="71">
        <v>25.979647263142429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1754</v>
      </c>
      <c r="B53" s="70">
        <v>71</v>
      </c>
      <c r="C53" s="70">
        <v>3</v>
      </c>
      <c r="D53" s="70">
        <v>5</v>
      </c>
      <c r="E53" s="70">
        <v>2006</v>
      </c>
      <c r="F53" s="70" t="s">
        <v>790</v>
      </c>
      <c r="G53" s="70" t="s">
        <v>1751</v>
      </c>
      <c r="H53" s="70" t="s">
        <v>1752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1755</v>
      </c>
      <c r="B54" s="70">
        <v>72</v>
      </c>
      <c r="C54" s="70">
        <v>4</v>
      </c>
      <c r="D54" s="70">
        <v>5</v>
      </c>
      <c r="E54" s="70">
        <v>2007</v>
      </c>
      <c r="F54" s="70" t="s">
        <v>791</v>
      </c>
      <c r="G54" s="70" t="s">
        <v>1751</v>
      </c>
      <c r="H54" s="70" t="s">
        <v>1752</v>
      </c>
      <c r="I54" s="148"/>
      <c r="J54" s="71">
        <v>327.35263990469861</v>
      </c>
      <c r="K54" s="71">
        <v>37.579119156786</v>
      </c>
      <c r="L54" s="71">
        <v>9.8224578340302031</v>
      </c>
      <c r="M54" s="71">
        <v>929.53100603997996</v>
      </c>
      <c r="N54" s="71">
        <v>590.31522699134553</v>
      </c>
      <c r="O54" s="71">
        <v>175.29815807037929</v>
      </c>
      <c r="P54" s="71">
        <v>213.9062375797339</v>
      </c>
      <c r="Q54" s="71">
        <v>26.877564601304599</v>
      </c>
      <c r="R54" s="71">
        <v>45.754643129000009</v>
      </c>
      <c r="S54" s="71">
        <v>29.52438696172495</v>
      </c>
      <c r="T54" s="72"/>
      <c r="U54" s="71">
        <v>36004900</v>
      </c>
      <c r="V54" s="71">
        <v>15855</v>
      </c>
      <c r="W54" s="71">
        <v>88</v>
      </c>
      <c r="X54" s="71">
        <v>237116</v>
      </c>
      <c r="Y54" s="71">
        <v>212494</v>
      </c>
      <c r="Z54" s="71">
        <v>86736</v>
      </c>
      <c r="AA54" s="71">
        <v>41889</v>
      </c>
      <c r="AB54" s="71">
        <v>432090</v>
      </c>
      <c r="AC54" s="71">
        <v>8322906</v>
      </c>
      <c r="AD54" s="71">
        <v>29.52438696172495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1756</v>
      </c>
      <c r="B55" s="70">
        <v>73</v>
      </c>
      <c r="C55" s="70">
        <v>5</v>
      </c>
      <c r="D55" s="70">
        <v>5</v>
      </c>
      <c r="E55" s="70">
        <v>2008</v>
      </c>
      <c r="F55" s="70" t="s">
        <v>792</v>
      </c>
      <c r="G55" s="70" t="s">
        <v>1751</v>
      </c>
      <c r="H55" s="70" t="s">
        <v>1752</v>
      </c>
      <c r="I55" s="148"/>
      <c r="J55" s="71">
        <v>248.7263575857051</v>
      </c>
      <c r="K55" s="71">
        <v>29.810028326100479</v>
      </c>
      <c r="L55" s="71">
        <v>8.7898593381683838</v>
      </c>
      <c r="M55" s="71">
        <v>927.57645598433203</v>
      </c>
      <c r="N55" s="71">
        <v>597.28582033622286</v>
      </c>
      <c r="O55" s="71">
        <v>167.38793336299489</v>
      </c>
      <c r="P55" s="71">
        <v>208.63828819019389</v>
      </c>
      <c r="Q55" s="71">
        <v>27.0039390455599</v>
      </c>
      <c r="R55" s="71">
        <v>41.16746016615393</v>
      </c>
      <c r="S55" s="71">
        <v>36.594240533616158</v>
      </c>
      <c r="T55" s="72"/>
      <c r="U55" s="71">
        <v>34887321</v>
      </c>
      <c r="V55" s="71">
        <v>15855</v>
      </c>
      <c r="W55" s="71">
        <v>88</v>
      </c>
      <c r="X55" s="71">
        <v>237116</v>
      </c>
      <c r="Y55" s="71">
        <v>218694</v>
      </c>
      <c r="Z55" s="71">
        <v>85729</v>
      </c>
      <c r="AA55" s="71">
        <v>40904</v>
      </c>
      <c r="AB55" s="71">
        <v>441262</v>
      </c>
      <c r="AC55" s="71">
        <v>7775966.7999999998</v>
      </c>
      <c r="AD55" s="71">
        <v>36.594240533616158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1757</v>
      </c>
      <c r="B56" s="70">
        <v>74</v>
      </c>
      <c r="C56" s="70">
        <v>6</v>
      </c>
      <c r="D56" s="70">
        <v>5</v>
      </c>
      <c r="E56" s="70">
        <v>2009</v>
      </c>
      <c r="F56" s="70" t="s">
        <v>176</v>
      </c>
      <c r="G56" s="70" t="s">
        <v>1751</v>
      </c>
      <c r="H56" s="70" t="s">
        <v>1752</v>
      </c>
      <c r="I56" s="148"/>
      <c r="J56" s="71">
        <v>257.61326621520323</v>
      </c>
      <c r="K56" s="71">
        <v>33.256167486670947</v>
      </c>
      <c r="L56" s="71">
        <v>8.7093157597891278</v>
      </c>
      <c r="M56" s="71">
        <v>980.52065128694119</v>
      </c>
      <c r="N56" s="71">
        <v>555.44945537747435</v>
      </c>
      <c r="O56" s="71">
        <v>171.52089170852841</v>
      </c>
      <c r="P56" s="71">
        <v>199.04135100473999</v>
      </c>
      <c r="Q56" s="71">
        <v>26.0737850117786</v>
      </c>
      <c r="R56" s="71">
        <v>39.359927387506282</v>
      </c>
      <c r="S56" s="71">
        <v>41.539019575966542</v>
      </c>
      <c r="T56" s="72"/>
      <c r="U56" s="71">
        <v>31823856</v>
      </c>
      <c r="V56" s="71">
        <v>20393</v>
      </c>
      <c r="W56" s="71">
        <v>84</v>
      </c>
      <c r="X56" s="71">
        <v>286406</v>
      </c>
      <c r="Y56" s="71">
        <v>222859</v>
      </c>
      <c r="Z56" s="71">
        <v>86708</v>
      </c>
      <c r="AA56" s="71">
        <v>40061</v>
      </c>
      <c r="AB56" s="71">
        <v>447255</v>
      </c>
      <c r="AC56" s="71">
        <v>7252998.2000000002</v>
      </c>
      <c r="AD56" s="71">
        <v>41.539019575966542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3.13</v>
      </c>
      <c r="BJ56" s="71">
        <v>103.312</v>
      </c>
      <c r="BK56" s="71">
        <v>2.8690000000000002</v>
      </c>
      <c r="BL56" s="71">
        <v>1190.3860000000002</v>
      </c>
      <c r="BM56" s="71">
        <v>0</v>
      </c>
      <c r="BN56" s="72"/>
      <c r="BO56" s="71">
        <v>0</v>
      </c>
      <c r="BP56" s="71">
        <v>1</v>
      </c>
      <c r="BQ56" s="71">
        <v>11</v>
      </c>
      <c r="BR56" s="71">
        <v>3</v>
      </c>
      <c r="BS56" s="71">
        <v>82</v>
      </c>
      <c r="BT56" s="71">
        <v>0</v>
      </c>
      <c r="BU56"/>
      <c r="BV56" s="70">
        <v>851.02499999999998</v>
      </c>
      <c r="BW56" s="70">
        <v>0</v>
      </c>
      <c r="BX56" s="70">
        <v>273.245</v>
      </c>
      <c r="BY56" s="70">
        <v>81.587999999999994</v>
      </c>
      <c r="BZ56" s="70">
        <v>93.838999999999999</v>
      </c>
      <c r="CA56" s="70">
        <v>0</v>
      </c>
      <c r="CB56" s="70">
        <v>0</v>
      </c>
      <c r="CC56" s="70">
        <v>0</v>
      </c>
      <c r="CD56" s="70">
        <v>0</v>
      </c>
    </row>
    <row r="57" spans="1:82">
      <c r="A57" s="70" t="s">
        <v>1758</v>
      </c>
      <c r="B57" s="70">
        <v>75</v>
      </c>
      <c r="C57" s="70">
        <v>7</v>
      </c>
      <c r="D57" s="70">
        <v>5</v>
      </c>
      <c r="E57" s="70">
        <v>2010</v>
      </c>
      <c r="F57" s="70" t="s">
        <v>177</v>
      </c>
      <c r="G57" s="70" t="s">
        <v>1751</v>
      </c>
      <c r="H57" s="70" t="s">
        <v>1752</v>
      </c>
      <c r="I57" s="148"/>
      <c r="J57" s="71">
        <v>230.6717359265555</v>
      </c>
      <c r="K57" s="71">
        <v>29.812852930601188</v>
      </c>
      <c r="L57" s="71">
        <v>8.1349609950191706</v>
      </c>
      <c r="M57" s="71">
        <v>991.92677540948205</v>
      </c>
      <c r="N57" s="71">
        <v>573.18814661787235</v>
      </c>
      <c r="O57" s="71">
        <v>170.64091923796829</v>
      </c>
      <c r="P57" s="71">
        <v>201.1329943979627</v>
      </c>
      <c r="Q57" s="71">
        <v>27.556827223861902</v>
      </c>
      <c r="R57" s="71">
        <v>41.308947153860302</v>
      </c>
      <c r="S57" s="71">
        <v>45.921173136939508</v>
      </c>
      <c r="T57" s="72"/>
      <c r="U57" s="71">
        <v>30459329</v>
      </c>
      <c r="V57" s="71">
        <v>20393</v>
      </c>
      <c r="W57" s="71">
        <v>84</v>
      </c>
      <c r="X57" s="71">
        <v>286406</v>
      </c>
      <c r="Y57" s="71">
        <v>226850</v>
      </c>
      <c r="Z57" s="71">
        <v>86664</v>
      </c>
      <c r="AA57" s="71">
        <v>39471</v>
      </c>
      <c r="AB57" s="71">
        <v>452947</v>
      </c>
      <c r="AC57" s="71">
        <v>7213722.2000000002</v>
      </c>
      <c r="AD57" s="71">
        <v>45.921173136939508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2.2789999999999999</v>
      </c>
      <c r="BJ57" s="71">
        <v>94.768000000000001</v>
      </c>
      <c r="BK57" s="71">
        <v>3.4860000000000002</v>
      </c>
      <c r="BL57" s="71">
        <v>1299.664</v>
      </c>
      <c r="BM57" s="71">
        <v>0</v>
      </c>
      <c r="BN57" s="72"/>
      <c r="BO57" s="71">
        <v>0</v>
      </c>
      <c r="BP57" s="71">
        <v>1</v>
      </c>
      <c r="BQ57" s="71">
        <v>12</v>
      </c>
      <c r="BR57" s="71">
        <v>3</v>
      </c>
      <c r="BS57" s="71">
        <v>95</v>
      </c>
      <c r="BT57" s="71">
        <v>0</v>
      </c>
      <c r="BU57"/>
      <c r="BV57" s="70">
        <v>915.20899999999995</v>
      </c>
      <c r="BW57" s="70">
        <v>0</v>
      </c>
      <c r="BX57" s="70">
        <v>353.75599999999997</v>
      </c>
      <c r="BY57" s="70">
        <v>72.218999999999994</v>
      </c>
      <c r="BZ57" s="70">
        <v>59.012999999999998</v>
      </c>
      <c r="CA57" s="70">
        <v>0</v>
      </c>
      <c r="CB57" s="70">
        <v>0</v>
      </c>
      <c r="CC57" s="70">
        <v>0</v>
      </c>
      <c r="CD57" s="70">
        <v>0</v>
      </c>
    </row>
    <row r="58" spans="1:82">
      <c r="A58" s="70" t="s">
        <v>1759</v>
      </c>
      <c r="B58" s="70">
        <v>76</v>
      </c>
      <c r="C58" s="70">
        <v>8</v>
      </c>
      <c r="D58" s="70">
        <v>5</v>
      </c>
      <c r="E58" s="70">
        <v>2011</v>
      </c>
      <c r="F58" s="70" t="s">
        <v>178</v>
      </c>
      <c r="G58" s="70" t="s">
        <v>1751</v>
      </c>
      <c r="H58" s="70" t="s">
        <v>1752</v>
      </c>
      <c r="I58" s="148"/>
      <c r="J58" s="71">
        <v>273.90965673594138</v>
      </c>
      <c r="K58" s="71">
        <v>45.007012096984788</v>
      </c>
      <c r="L58" s="71">
        <v>3.5869359121990541</v>
      </c>
      <c r="M58" s="71">
        <v>1261.354961057312</v>
      </c>
      <c r="N58" s="71">
        <v>670.61418080552744</v>
      </c>
      <c r="O58" s="71">
        <v>167.27273358418165</v>
      </c>
      <c r="P58" s="71">
        <v>195.8649057354246</v>
      </c>
      <c r="Q58" s="71">
        <v>32.047960211596099</v>
      </c>
      <c r="R58" s="71">
        <v>44.423504760703011</v>
      </c>
      <c r="S58" s="71">
        <v>42.099148785478043</v>
      </c>
      <c r="T58" s="72"/>
      <c r="U58" s="71">
        <v>33982808</v>
      </c>
      <c r="V58" s="71">
        <v>20393</v>
      </c>
      <c r="W58" s="71">
        <v>84</v>
      </c>
      <c r="X58" s="71">
        <v>286406</v>
      </c>
      <c r="Y58" s="71">
        <v>229772</v>
      </c>
      <c r="Z58" s="71">
        <v>86799</v>
      </c>
      <c r="AA58" s="71">
        <v>39581</v>
      </c>
      <c r="AB58" s="71">
        <v>456673</v>
      </c>
      <c r="AC58" s="71">
        <v>7744782.7999999998</v>
      </c>
      <c r="AD58" s="71">
        <v>42.099148785478043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101.279</v>
      </c>
      <c r="BK58" s="71">
        <v>3.1379999999999999</v>
      </c>
      <c r="BL58" s="71">
        <v>847.52599999999984</v>
      </c>
      <c r="BM58" s="71">
        <v>0</v>
      </c>
      <c r="BN58" s="72"/>
      <c r="BO58" s="71">
        <v>0</v>
      </c>
      <c r="BP58" s="71">
        <v>0</v>
      </c>
      <c r="BQ58" s="71">
        <v>13</v>
      </c>
      <c r="BR58" s="71">
        <v>3</v>
      </c>
      <c r="BS58" s="71">
        <v>89</v>
      </c>
      <c r="BT58" s="71">
        <v>0</v>
      </c>
      <c r="BU58"/>
      <c r="BV58" s="70">
        <v>788.34</v>
      </c>
      <c r="BW58" s="70">
        <v>0</v>
      </c>
      <c r="BX58" s="70">
        <v>43.8</v>
      </c>
      <c r="BY58" s="70">
        <v>119.803</v>
      </c>
      <c r="BZ58" s="70">
        <v>0</v>
      </c>
      <c r="CA58" s="70">
        <v>0</v>
      </c>
      <c r="CB58" s="70">
        <v>0</v>
      </c>
      <c r="CC58" s="70">
        <v>0</v>
      </c>
      <c r="CD58" s="70">
        <v>0</v>
      </c>
    </row>
    <row r="59" spans="1:82">
      <c r="A59" s="70" t="s">
        <v>1760</v>
      </c>
      <c r="B59" s="70">
        <v>77</v>
      </c>
      <c r="C59" s="70">
        <v>9</v>
      </c>
      <c r="D59" s="70">
        <v>5</v>
      </c>
      <c r="E59" s="70">
        <v>2012</v>
      </c>
      <c r="F59" s="70" t="s">
        <v>179</v>
      </c>
      <c r="G59" s="70" t="s">
        <v>1751</v>
      </c>
      <c r="H59" s="70" t="s">
        <v>1752</v>
      </c>
      <c r="I59" s="148"/>
      <c r="J59" s="71">
        <v>217.3479317758011</v>
      </c>
      <c r="K59" s="71">
        <v>44.396241810777497</v>
      </c>
      <c r="L59" s="71">
        <v>3.5512553437665848</v>
      </c>
      <c r="M59" s="71">
        <v>1328.0982254648161</v>
      </c>
      <c r="N59" s="71">
        <v>745.12367389936264</v>
      </c>
      <c r="O59" s="71">
        <v>166.23558535319918</v>
      </c>
      <c r="P59" s="71">
        <v>198.07911121184165</v>
      </c>
      <c r="Q59" s="71">
        <v>36.676661655495003</v>
      </c>
      <c r="R59" s="71">
        <v>45.547791681285901</v>
      </c>
      <c r="S59" s="71">
        <v>45.531985427707973</v>
      </c>
      <c r="T59" s="72"/>
      <c r="U59" s="71">
        <v>29077058</v>
      </c>
      <c r="V59" s="71">
        <v>20393</v>
      </c>
      <c r="W59" s="71">
        <v>84</v>
      </c>
      <c r="X59" s="71">
        <v>286406</v>
      </c>
      <c r="Y59" s="71">
        <v>241813</v>
      </c>
      <c r="Z59" s="71">
        <v>86945</v>
      </c>
      <c r="AA59" s="71">
        <v>39802</v>
      </c>
      <c r="AB59" s="71">
        <v>481031</v>
      </c>
      <c r="AC59" s="71">
        <v>7735117.7999999998</v>
      </c>
      <c r="AD59" s="71">
        <v>45.531985427707973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123.22</v>
      </c>
      <c r="BK59" s="71">
        <v>3.7629999999999999</v>
      </c>
      <c r="BL59" s="71">
        <v>989.76800000000003</v>
      </c>
      <c r="BM59" s="71">
        <v>0</v>
      </c>
      <c r="BN59" s="72"/>
      <c r="BO59" s="71">
        <v>0</v>
      </c>
      <c r="BP59" s="71">
        <v>0</v>
      </c>
      <c r="BQ59" s="71">
        <v>15</v>
      </c>
      <c r="BR59" s="71">
        <v>3</v>
      </c>
      <c r="BS59" s="71">
        <v>94</v>
      </c>
      <c r="BT59" s="71">
        <v>0</v>
      </c>
      <c r="BU59"/>
      <c r="BV59" s="70">
        <v>966.42200000000003</v>
      </c>
      <c r="BW59" s="70">
        <v>0</v>
      </c>
      <c r="BX59" s="70">
        <v>0</v>
      </c>
      <c r="BY59" s="70">
        <v>105.669</v>
      </c>
      <c r="BZ59" s="70">
        <v>44.66</v>
      </c>
      <c r="CA59" s="70">
        <v>0</v>
      </c>
      <c r="CB59" s="70">
        <v>0</v>
      </c>
      <c r="CC59" s="70">
        <v>0</v>
      </c>
      <c r="CD59" s="70">
        <v>0</v>
      </c>
    </row>
    <row r="60" spans="1:82">
      <c r="A60" s="70" t="s">
        <v>1761</v>
      </c>
      <c r="B60" s="70">
        <v>78</v>
      </c>
      <c r="C60" s="70">
        <v>10</v>
      </c>
      <c r="D60" s="70">
        <v>5</v>
      </c>
      <c r="E60" s="70">
        <v>2013</v>
      </c>
      <c r="F60" s="70" t="s">
        <v>180</v>
      </c>
      <c r="G60" s="70" t="s">
        <v>1751</v>
      </c>
      <c r="H60" s="70" t="s">
        <v>1752</v>
      </c>
      <c r="I60" s="148"/>
      <c r="J60" s="71">
        <v>214.54651892714099</v>
      </c>
      <c r="K60" s="71">
        <v>38.284134581412218</v>
      </c>
      <c r="L60" s="71">
        <v>3.2548139436739758</v>
      </c>
      <c r="M60" s="71">
        <v>1413.122263684148</v>
      </c>
      <c r="N60" s="71">
        <v>725.30960966706959</v>
      </c>
      <c r="O60" s="71">
        <v>160.85295418055816</v>
      </c>
      <c r="P60" s="71">
        <v>198.59568799904071</v>
      </c>
      <c r="Q60" s="71">
        <v>37.682817674546001</v>
      </c>
      <c r="R60" s="71">
        <v>48.320744119067697</v>
      </c>
      <c r="S60" s="71">
        <v>51.534172665102453</v>
      </c>
      <c r="T60" s="72"/>
      <c r="U60" s="71">
        <v>27772835</v>
      </c>
      <c r="V60" s="71">
        <v>20393</v>
      </c>
      <c r="W60" s="71">
        <v>84</v>
      </c>
      <c r="X60" s="71">
        <v>286406</v>
      </c>
      <c r="Y60" s="71">
        <v>244836</v>
      </c>
      <c r="Z60" s="71">
        <v>87886</v>
      </c>
      <c r="AA60" s="71">
        <v>39756</v>
      </c>
      <c r="AB60" s="71">
        <v>487142</v>
      </c>
      <c r="AC60" s="71">
        <v>8010217.2000000002</v>
      </c>
      <c r="AD60" s="71">
        <v>51.534172665102453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85.491</v>
      </c>
      <c r="BK60" s="71">
        <v>4.0069999999999997</v>
      </c>
      <c r="BL60" s="71">
        <v>1466.442</v>
      </c>
      <c r="BM60" s="71">
        <v>0</v>
      </c>
      <c r="BN60" s="72"/>
      <c r="BO60" s="71">
        <v>0</v>
      </c>
      <c r="BP60" s="71">
        <v>0</v>
      </c>
      <c r="BQ60" s="71">
        <v>13</v>
      </c>
      <c r="BR60" s="71">
        <v>3</v>
      </c>
      <c r="BS60" s="71">
        <v>99</v>
      </c>
      <c r="BT60" s="71">
        <v>0</v>
      </c>
      <c r="BU60"/>
      <c r="BV60" s="70">
        <v>1013.829</v>
      </c>
      <c r="BW60" s="70">
        <v>0</v>
      </c>
      <c r="BX60" s="70">
        <v>399.49200000000002</v>
      </c>
      <c r="BY60" s="70">
        <v>95.441999999999993</v>
      </c>
      <c r="BZ60" s="70">
        <v>47.177</v>
      </c>
      <c r="CA60" s="70">
        <v>0</v>
      </c>
      <c r="CB60" s="70">
        <v>0</v>
      </c>
      <c r="CC60" s="70">
        <v>0</v>
      </c>
      <c r="CD60" s="70">
        <v>0</v>
      </c>
    </row>
    <row r="61" spans="1:82">
      <c r="A61" s="70" t="s">
        <v>1762</v>
      </c>
      <c r="B61" s="70">
        <v>79</v>
      </c>
      <c r="C61" s="70">
        <v>11</v>
      </c>
      <c r="D61" s="70">
        <v>5</v>
      </c>
      <c r="E61" s="70">
        <v>2014</v>
      </c>
      <c r="F61" s="70" t="s">
        <v>181</v>
      </c>
      <c r="G61" s="70" t="s">
        <v>1751</v>
      </c>
      <c r="H61" s="70" t="s">
        <v>1752</v>
      </c>
      <c r="I61" s="148"/>
      <c r="J61" s="71">
        <v>191.45684941712389</v>
      </c>
      <c r="K61" s="71">
        <v>44.950094540215453</v>
      </c>
      <c r="L61" s="71">
        <v>15.309343111633829</v>
      </c>
      <c r="M61" s="71">
        <v>1422.2762261083701</v>
      </c>
      <c r="N61" s="71">
        <v>662.04427889085287</v>
      </c>
      <c r="O61" s="71">
        <v>154.29028340589923</v>
      </c>
      <c r="P61" s="71">
        <v>201.37035923726484</v>
      </c>
      <c r="Q61" s="71">
        <v>36.659839628699501</v>
      </c>
      <c r="R61" s="71">
        <v>48.74144041858235</v>
      </c>
      <c r="S61" s="71">
        <v>47.678051899524661</v>
      </c>
      <c r="T61" s="72"/>
      <c r="U61" s="71">
        <v>28427883</v>
      </c>
      <c r="V61" s="71">
        <v>22894</v>
      </c>
      <c r="W61" s="71">
        <v>173</v>
      </c>
      <c r="X61" s="71">
        <v>318339</v>
      </c>
      <c r="Y61" s="71">
        <v>249102</v>
      </c>
      <c r="Z61" s="71">
        <v>88787</v>
      </c>
      <c r="AA61" s="71">
        <v>40103</v>
      </c>
      <c r="AB61" s="71">
        <v>493952</v>
      </c>
      <c r="AC61" s="71">
        <v>8105363.2000000002</v>
      </c>
      <c r="AD61" s="71">
        <v>47.678051899524661</v>
      </c>
      <c r="AE61" s="72"/>
      <c r="AF61" s="71"/>
      <c r="AG61" s="71"/>
      <c r="AH61" s="71"/>
      <c r="AI61" s="71"/>
      <c r="AJ61" s="71"/>
      <c r="AK61" s="71"/>
      <c r="AL61" s="71"/>
      <c r="AM61" s="71"/>
      <c r="AN61" s="71"/>
      <c r="AO61" s="71"/>
      <c r="AP61" s="71"/>
      <c r="AQ61" s="72"/>
      <c r="AR61" s="71">
        <v>654</v>
      </c>
      <c r="AS61" s="71">
        <v>55</v>
      </c>
      <c r="AT61" s="71">
        <v>2</v>
      </c>
      <c r="AU61" s="71">
        <v>0</v>
      </c>
      <c r="AV61" s="71">
        <v>0</v>
      </c>
      <c r="AW61" s="71">
        <v>1</v>
      </c>
      <c r="AX61" s="71"/>
      <c r="AY61" s="72"/>
      <c r="AZ61" s="71">
        <v>2349.6999999999998</v>
      </c>
      <c r="BA61" s="71">
        <v>2205.1999999999998</v>
      </c>
      <c r="BB61" s="71">
        <v>3650</v>
      </c>
      <c r="BC61" s="71">
        <v>0</v>
      </c>
      <c r="BD61" s="71">
        <v>0</v>
      </c>
      <c r="BE61" s="71">
        <v>27500</v>
      </c>
      <c r="BF61" s="71"/>
      <c r="BG61" s="72"/>
      <c r="BH61" s="71">
        <v>0</v>
      </c>
      <c r="BI61" s="71">
        <v>0</v>
      </c>
      <c r="BJ61" s="71">
        <v>80.613</v>
      </c>
      <c r="BK61" s="71">
        <v>3.786</v>
      </c>
      <c r="BL61" s="71">
        <v>1440.0239999999999</v>
      </c>
      <c r="BM61" s="71">
        <v>0</v>
      </c>
      <c r="BN61" s="72"/>
      <c r="BO61" s="71">
        <v>0</v>
      </c>
      <c r="BP61" s="71">
        <v>0</v>
      </c>
      <c r="BQ61" s="71">
        <v>13</v>
      </c>
      <c r="BR61" s="71">
        <v>3</v>
      </c>
      <c r="BS61" s="71">
        <v>96</v>
      </c>
      <c r="BT61" s="71">
        <v>0</v>
      </c>
      <c r="BU61"/>
      <c r="BV61" s="70">
        <v>1005.423</v>
      </c>
      <c r="BW61" s="70">
        <v>0</v>
      </c>
      <c r="BX61" s="70">
        <v>400.86700000000002</v>
      </c>
      <c r="BY61" s="70">
        <v>76.643000000000001</v>
      </c>
      <c r="BZ61" s="70">
        <v>41.49</v>
      </c>
      <c r="CA61" s="70">
        <v>0</v>
      </c>
      <c r="CB61" s="70">
        <v>0</v>
      </c>
      <c r="CC61" s="70">
        <v>0</v>
      </c>
      <c r="CD61" s="70">
        <v>0</v>
      </c>
    </row>
    <row r="62" spans="1:82">
      <c r="A62" s="70" t="s">
        <v>1763</v>
      </c>
      <c r="B62" s="70">
        <v>80</v>
      </c>
      <c r="C62" s="70">
        <v>12</v>
      </c>
      <c r="D62" s="70">
        <v>5</v>
      </c>
      <c r="E62" s="70">
        <v>2015</v>
      </c>
      <c r="F62" s="70" t="s">
        <v>182</v>
      </c>
      <c r="G62" s="70" t="s">
        <v>1751</v>
      </c>
      <c r="H62" s="70" t="s">
        <v>1752</v>
      </c>
      <c r="I62" s="148"/>
      <c r="J62" s="71">
        <v>278.83086250974588</v>
      </c>
      <c r="K62" s="71">
        <v>47.805038119382537</v>
      </c>
      <c r="L62" s="71">
        <v>19.082689928872512</v>
      </c>
      <c r="M62" s="71">
        <v>1513.215728117043</v>
      </c>
      <c r="N62" s="71">
        <v>672.06254097815531</v>
      </c>
      <c r="O62" s="71">
        <v>153.78170759478408</v>
      </c>
      <c r="P62" s="71">
        <v>200.63495086442254</v>
      </c>
      <c r="Q62" s="71">
        <v>36.436085843436402</v>
      </c>
      <c r="R62" s="71">
        <v>48.418276887880012</v>
      </c>
      <c r="S62" s="71">
        <v>49.983915405592377</v>
      </c>
      <c r="T62" s="72"/>
      <c r="U62" s="71">
        <v>37558387</v>
      </c>
      <c r="V62" s="71">
        <v>22894</v>
      </c>
      <c r="W62" s="71">
        <v>173</v>
      </c>
      <c r="X62" s="71">
        <v>318339</v>
      </c>
      <c r="Y62" s="71">
        <v>254002</v>
      </c>
      <c r="Z62" s="71">
        <v>89346</v>
      </c>
      <c r="AA62" s="71">
        <v>39925</v>
      </c>
      <c r="AB62" s="71">
        <v>501501</v>
      </c>
      <c r="AC62" s="71">
        <v>8276314.4000000004</v>
      </c>
      <c r="AD62" s="71">
        <v>49.983915405592377</v>
      </c>
      <c r="AE62" s="72"/>
      <c r="AF62" s="71">
        <v>377686082.97522169</v>
      </c>
      <c r="AG62" s="71">
        <v>39624133.631505899</v>
      </c>
      <c r="AH62" s="71">
        <v>3889236.0116540059</v>
      </c>
      <c r="AI62" s="71">
        <v>1862601911.372932</v>
      </c>
      <c r="AJ62" s="71">
        <v>991405275.26519215</v>
      </c>
      <c r="AK62" s="71">
        <v>0</v>
      </c>
      <c r="AL62" s="71">
        <v>0</v>
      </c>
      <c r="AM62" s="71">
        <v>68728608.332427323</v>
      </c>
      <c r="AN62" s="71">
        <v>0</v>
      </c>
      <c r="AO62" s="71">
        <v>0</v>
      </c>
      <c r="AP62" s="71">
        <v>3343935247.588933</v>
      </c>
      <c r="AQ62" s="72"/>
      <c r="AR62" s="71">
        <v>703</v>
      </c>
      <c r="AS62" s="71">
        <v>65</v>
      </c>
      <c r="AT62" s="71">
        <v>2</v>
      </c>
      <c r="AU62" s="71">
        <v>0</v>
      </c>
      <c r="AV62" s="71">
        <v>0</v>
      </c>
      <c r="AW62" s="71">
        <v>1</v>
      </c>
      <c r="AX62" s="71"/>
      <c r="AY62" s="72"/>
      <c r="AZ62" s="71">
        <v>2567.9</v>
      </c>
      <c r="BA62" s="71">
        <v>2432.4</v>
      </c>
      <c r="BB62" s="71">
        <v>3650</v>
      </c>
      <c r="BC62" s="71">
        <v>0</v>
      </c>
      <c r="BD62" s="71">
        <v>0</v>
      </c>
      <c r="BE62" s="71">
        <v>27500</v>
      </c>
      <c r="BF62" s="71"/>
      <c r="BG62" s="72"/>
      <c r="BH62" s="71">
        <v>0</v>
      </c>
      <c r="BI62" s="71">
        <v>0</v>
      </c>
      <c r="BJ62" s="71">
        <v>73.173000000000002</v>
      </c>
      <c r="BK62" s="71">
        <v>3.605</v>
      </c>
      <c r="BL62" s="71">
        <v>1461.0250000000001</v>
      </c>
      <c r="BM62" s="71">
        <v>0</v>
      </c>
      <c r="BN62" s="72"/>
      <c r="BO62" s="71">
        <v>0</v>
      </c>
      <c r="BP62" s="71">
        <v>0</v>
      </c>
      <c r="BQ62" s="71">
        <v>12</v>
      </c>
      <c r="BR62" s="71">
        <v>3</v>
      </c>
      <c r="BS62" s="71">
        <v>95</v>
      </c>
      <c r="BT62" s="71">
        <v>0</v>
      </c>
      <c r="BU62"/>
      <c r="BV62" s="70">
        <v>948.46100000000001</v>
      </c>
      <c r="BW62" s="70">
        <v>0</v>
      </c>
      <c r="BX62" s="70">
        <v>445.64100000000002</v>
      </c>
      <c r="BY62" s="70">
        <v>110.029</v>
      </c>
      <c r="BZ62" s="70">
        <v>33.671999999999997</v>
      </c>
      <c r="CA62" s="70">
        <v>0</v>
      </c>
      <c r="CB62" s="70">
        <v>0</v>
      </c>
      <c r="CC62" s="70">
        <v>0</v>
      </c>
      <c r="CD62" s="70">
        <v>0</v>
      </c>
    </row>
    <row r="63" spans="1:82">
      <c r="A63" s="70" t="s">
        <v>1764</v>
      </c>
      <c r="B63" s="70">
        <v>81</v>
      </c>
      <c r="C63" s="70">
        <v>13</v>
      </c>
      <c r="D63" s="70">
        <v>5</v>
      </c>
      <c r="E63" s="70">
        <v>2016</v>
      </c>
      <c r="F63" s="70" t="s">
        <v>155</v>
      </c>
      <c r="G63" s="70" t="s">
        <v>1751</v>
      </c>
      <c r="H63" s="70" t="s">
        <v>1752</v>
      </c>
      <c r="I63" s="148"/>
      <c r="J63" s="71">
        <v>163.7564910442396</v>
      </c>
      <c r="K63" s="71">
        <v>49.238631968866777</v>
      </c>
      <c r="L63" s="71">
        <v>21.564263488844542</v>
      </c>
      <c r="M63" s="71">
        <v>1165.5662472272968</v>
      </c>
      <c r="N63" s="71">
        <v>647.91662199950508</v>
      </c>
      <c r="O63" s="71">
        <v>153.49723390183755</v>
      </c>
      <c r="P63" s="71">
        <v>202.03051674017874</v>
      </c>
      <c r="Q63" s="71">
        <v>35.775899058992891</v>
      </c>
      <c r="R63" s="71">
        <v>49.162385999469009</v>
      </c>
      <c r="S63" s="71">
        <v>62.768646607791588</v>
      </c>
      <c r="T63" s="72"/>
      <c r="U63" s="71">
        <v>25792355</v>
      </c>
      <c r="V63" s="71">
        <v>22894</v>
      </c>
      <c r="W63" s="71">
        <v>173</v>
      </c>
      <c r="X63" s="71">
        <v>318339</v>
      </c>
      <c r="Y63" s="71">
        <v>258160</v>
      </c>
      <c r="Z63" s="71">
        <v>90277</v>
      </c>
      <c r="AA63" s="71">
        <v>41581</v>
      </c>
      <c r="AB63" s="71">
        <v>506511</v>
      </c>
      <c r="AC63" s="71">
        <v>8396451.5997436382</v>
      </c>
      <c r="AD63" s="71">
        <v>62.768646607791588</v>
      </c>
      <c r="AE63" s="72"/>
      <c r="AF63" s="71">
        <v>235627840.51867431</v>
      </c>
      <c r="AG63" s="71">
        <v>38951574.320358813</v>
      </c>
      <c r="AH63" s="71">
        <v>3344804.8004039279</v>
      </c>
      <c r="AI63" s="71">
        <v>1800883694.457252</v>
      </c>
      <c r="AJ63" s="71">
        <v>909281258.75397539</v>
      </c>
      <c r="AK63" s="71">
        <v>0</v>
      </c>
      <c r="AL63" s="71">
        <v>0</v>
      </c>
      <c r="AM63" s="71">
        <v>69469136.621781856</v>
      </c>
      <c r="AN63" s="71">
        <v>0</v>
      </c>
      <c r="AO63" s="71">
        <v>0</v>
      </c>
      <c r="AP63" s="71">
        <v>3057558309.4724464</v>
      </c>
      <c r="AQ63" s="72"/>
      <c r="AR63" s="71">
        <v>743</v>
      </c>
      <c r="AS63" s="71">
        <v>69</v>
      </c>
      <c r="AT63" s="71">
        <v>2</v>
      </c>
      <c r="AU63" s="71">
        <v>0</v>
      </c>
      <c r="AV63" s="71">
        <v>0</v>
      </c>
      <c r="AW63" s="71">
        <v>1</v>
      </c>
      <c r="AX63" s="71"/>
      <c r="AY63" s="72"/>
      <c r="AZ63" s="71">
        <v>2750.5</v>
      </c>
      <c r="BA63" s="71">
        <v>2482.6</v>
      </c>
      <c r="BB63" s="71">
        <v>3650</v>
      </c>
      <c r="BC63" s="71">
        <v>0</v>
      </c>
      <c r="BD63" s="71">
        <v>0</v>
      </c>
      <c r="BE63" s="71">
        <v>27500</v>
      </c>
      <c r="BF63" s="71"/>
      <c r="BG63" s="72"/>
      <c r="BH63" s="71">
        <v>0</v>
      </c>
      <c r="BI63" s="71">
        <v>0</v>
      </c>
      <c r="BJ63" s="71">
        <v>76.656000000000006</v>
      </c>
      <c r="BK63" s="71">
        <v>3.5609999999999999</v>
      </c>
      <c r="BL63" s="71">
        <v>1421.1</v>
      </c>
      <c r="BM63" s="71">
        <v>0</v>
      </c>
      <c r="BN63" s="72"/>
      <c r="BO63" s="71">
        <v>0</v>
      </c>
      <c r="BP63" s="71">
        <v>0</v>
      </c>
      <c r="BQ63" s="71">
        <v>13</v>
      </c>
      <c r="BR63" s="71">
        <v>3</v>
      </c>
      <c r="BS63" s="71">
        <v>98</v>
      </c>
      <c r="BT63" s="71">
        <v>0</v>
      </c>
      <c r="BU63"/>
      <c r="BV63" s="70">
        <v>964.70299999999997</v>
      </c>
      <c r="BW63" s="70">
        <v>0</v>
      </c>
      <c r="BX63" s="70">
        <v>422.70499999999998</v>
      </c>
      <c r="BY63" s="70">
        <v>102.64700000000001</v>
      </c>
      <c r="BZ63" s="70">
        <v>11.262</v>
      </c>
      <c r="CA63" s="70">
        <v>0</v>
      </c>
      <c r="CB63" s="70">
        <v>0</v>
      </c>
      <c r="CC63" s="70">
        <v>0</v>
      </c>
      <c r="CD63" s="70">
        <v>0</v>
      </c>
    </row>
    <row r="64" spans="1:82">
      <c r="A64" s="70" t="s">
        <v>1765</v>
      </c>
      <c r="B64" s="70">
        <v>82</v>
      </c>
      <c r="C64" s="70">
        <v>14</v>
      </c>
      <c r="D64" s="70">
        <v>5</v>
      </c>
      <c r="E64" s="70">
        <v>2017</v>
      </c>
      <c r="F64" s="70" t="s">
        <v>156</v>
      </c>
      <c r="G64" s="1064" t="s">
        <v>1751</v>
      </c>
      <c r="H64" s="70" t="s">
        <v>1752</v>
      </c>
      <c r="I64" s="148"/>
      <c r="J64" s="71">
        <v>163.24280194813196</v>
      </c>
      <c r="K64" s="71">
        <v>50.371985034684464</v>
      </c>
      <c r="L64" s="71">
        <v>17.760288300277882</v>
      </c>
      <c r="M64" s="71">
        <v>1169.3575736571972</v>
      </c>
      <c r="N64" s="71">
        <v>673.36193025550301</v>
      </c>
      <c r="O64" s="71">
        <v>152.56806405552973</v>
      </c>
      <c r="P64" s="71">
        <v>200.42242538985963</v>
      </c>
      <c r="Q64" s="71">
        <v>35.052762866201398</v>
      </c>
      <c r="R64" s="71">
        <v>50.506113617481475</v>
      </c>
      <c r="S64" s="71">
        <v>60.786552012580117</v>
      </c>
      <c r="T64" s="72"/>
      <c r="U64" s="71">
        <v>27773378</v>
      </c>
      <c r="V64" s="71">
        <v>22894</v>
      </c>
      <c r="W64" s="71">
        <v>173</v>
      </c>
      <c r="X64" s="71">
        <v>318339</v>
      </c>
      <c r="Y64" s="71">
        <v>262988</v>
      </c>
      <c r="Z64" s="71">
        <v>91219</v>
      </c>
      <c r="AA64" s="71">
        <v>41513</v>
      </c>
      <c r="AB64" s="71">
        <v>513197</v>
      </c>
      <c r="AC64" s="71">
        <v>8797103.799999997</v>
      </c>
      <c r="AD64" s="71">
        <v>60.786552012580117</v>
      </c>
      <c r="AE64" s="72"/>
      <c r="AF64" s="71">
        <v>241372397.20654091</v>
      </c>
      <c r="AG64" s="71">
        <v>40736644.291058376</v>
      </c>
      <c r="AH64" s="71">
        <v>3743197.1377074369</v>
      </c>
      <c r="AI64" s="71">
        <v>1884818159.029454</v>
      </c>
      <c r="AJ64" s="71">
        <v>998614339.393309</v>
      </c>
      <c r="AK64" s="71">
        <v>0</v>
      </c>
      <c r="AL64" s="71">
        <v>0</v>
      </c>
      <c r="AM64" s="71">
        <v>70496271.831783682</v>
      </c>
      <c r="AN64" s="71">
        <v>0</v>
      </c>
      <c r="AO64" s="71">
        <v>0</v>
      </c>
      <c r="AP64" s="71">
        <v>3239781008.8898535</v>
      </c>
      <c r="AQ64" s="72"/>
      <c r="AR64" s="71">
        <v>779</v>
      </c>
      <c r="AS64" s="71">
        <v>70</v>
      </c>
      <c r="AT64" s="71">
        <v>2</v>
      </c>
      <c r="AU64" s="71">
        <v>0</v>
      </c>
      <c r="AV64" s="71">
        <v>0</v>
      </c>
      <c r="AW64" s="71">
        <v>1</v>
      </c>
      <c r="AX64" s="71"/>
      <c r="AY64" s="72"/>
      <c r="AZ64" s="71">
        <v>2924.3</v>
      </c>
      <c r="BA64" s="71">
        <v>2493.5</v>
      </c>
      <c r="BB64" s="71">
        <v>3650</v>
      </c>
      <c r="BC64" s="71">
        <v>0</v>
      </c>
      <c r="BD64" s="71">
        <v>0</v>
      </c>
      <c r="BE64" s="71">
        <v>27500</v>
      </c>
      <c r="BF64" s="71"/>
      <c r="BG64" s="72"/>
      <c r="BH64" s="71">
        <v>0</v>
      </c>
      <c r="BI64" s="71">
        <v>0</v>
      </c>
      <c r="BJ64" s="71">
        <v>75.481999999999999</v>
      </c>
      <c r="BK64" s="71">
        <v>3.3839999999999999</v>
      </c>
      <c r="BL64" s="71">
        <v>1433.7089999999998</v>
      </c>
      <c r="BM64" s="71">
        <v>0</v>
      </c>
      <c r="BN64" s="72"/>
      <c r="BO64" s="71">
        <v>0</v>
      </c>
      <c r="BP64" s="71">
        <v>0</v>
      </c>
      <c r="BQ64" s="71">
        <v>13</v>
      </c>
      <c r="BR64" s="71">
        <v>3</v>
      </c>
      <c r="BS64" s="71">
        <v>96</v>
      </c>
      <c r="BT64" s="71">
        <v>0</v>
      </c>
      <c r="BU64"/>
      <c r="BV64" s="70">
        <v>943.29100000000005</v>
      </c>
      <c r="BW64" s="70">
        <v>0</v>
      </c>
      <c r="BX64" s="70">
        <v>436.298</v>
      </c>
      <c r="BY64" s="70">
        <v>98.850999999999999</v>
      </c>
      <c r="BZ64" s="70">
        <v>34.134999999999998</v>
      </c>
      <c r="CA64" s="70">
        <v>0</v>
      </c>
      <c r="CB64" s="70">
        <v>0</v>
      </c>
      <c r="CC64" s="70">
        <v>0</v>
      </c>
      <c r="CD64" s="70">
        <v>0</v>
      </c>
    </row>
    <row r="65" spans="1:82">
      <c r="A65" s="70" t="s">
        <v>1766</v>
      </c>
      <c r="B65" s="70">
        <v>83</v>
      </c>
      <c r="C65" s="70">
        <v>15</v>
      </c>
      <c r="D65" s="70">
        <v>5</v>
      </c>
      <c r="E65" s="70">
        <v>2018</v>
      </c>
      <c r="F65" s="70" t="s">
        <v>183</v>
      </c>
      <c r="G65" s="1064" t="s">
        <v>1751</v>
      </c>
      <c r="H65" s="70" t="s">
        <v>1752</v>
      </c>
      <c r="I65" s="148"/>
      <c r="J65" s="71">
        <v>158.52401784756879</v>
      </c>
      <c r="K65" s="71">
        <v>47.355825997872074</v>
      </c>
      <c r="L65" s="71">
        <v>16.597522923347999</v>
      </c>
      <c r="M65" s="71">
        <v>1160.4412407436125</v>
      </c>
      <c r="N65" s="71">
        <v>651.04627301188452</v>
      </c>
      <c r="O65" s="71">
        <v>150.27111295211</v>
      </c>
      <c r="P65" s="71">
        <v>199.56498566596363</v>
      </c>
      <c r="Q65" s="71">
        <v>32.861631110132301</v>
      </c>
      <c r="R65" s="71">
        <v>52.608977770301145</v>
      </c>
      <c r="S65" s="71">
        <v>73.712219125936898</v>
      </c>
      <c r="T65" s="72"/>
      <c r="U65" s="71">
        <v>27248687</v>
      </c>
      <c r="V65" s="71">
        <v>22894</v>
      </c>
      <c r="W65" s="71">
        <v>173</v>
      </c>
      <c r="X65" s="71">
        <v>318339</v>
      </c>
      <c r="Y65" s="71">
        <v>267262</v>
      </c>
      <c r="Z65" s="71">
        <v>91566</v>
      </c>
      <c r="AA65" s="71">
        <v>41751</v>
      </c>
      <c r="AB65" s="71">
        <v>518479</v>
      </c>
      <c r="AC65" s="71">
        <v>9127466</v>
      </c>
      <c r="AD65" s="71">
        <v>73.712219125936898</v>
      </c>
      <c r="AE65" s="72"/>
      <c r="AF65" s="71">
        <v>230331807.41297621</v>
      </c>
      <c r="AG65" s="71">
        <v>36130474.678740092</v>
      </c>
      <c r="AH65" s="71">
        <v>3565459.709867158</v>
      </c>
      <c r="AI65" s="71">
        <v>1804913669.2316141</v>
      </c>
      <c r="AJ65" s="71">
        <v>946848149.28013372</v>
      </c>
      <c r="AK65" s="71">
        <v>0</v>
      </c>
      <c r="AL65" s="71">
        <v>0</v>
      </c>
      <c r="AM65" s="71">
        <v>71369210.230664998</v>
      </c>
      <c r="AN65" s="71">
        <v>0</v>
      </c>
      <c r="AO65" s="71">
        <v>0</v>
      </c>
      <c r="AP65" s="71">
        <v>3093158770.5439968</v>
      </c>
      <c r="AQ65" s="72"/>
      <c r="AR65" s="71">
        <v>813</v>
      </c>
      <c r="AS65" s="71">
        <v>77</v>
      </c>
      <c r="AT65" s="71">
        <v>2</v>
      </c>
      <c r="AU65" s="71">
        <v>0</v>
      </c>
      <c r="AV65" s="71">
        <v>0</v>
      </c>
      <c r="AW65" s="71">
        <v>1</v>
      </c>
      <c r="AX65" s="71"/>
      <c r="AY65" s="72"/>
      <c r="AZ65" s="71">
        <v>3095.2999999999997</v>
      </c>
      <c r="BA65" s="71">
        <v>3334.5</v>
      </c>
      <c r="BB65" s="71">
        <v>3650</v>
      </c>
      <c r="BC65" s="71">
        <v>0</v>
      </c>
      <c r="BD65" s="71">
        <v>0</v>
      </c>
      <c r="BE65" s="71">
        <v>27500</v>
      </c>
      <c r="BF65" s="71"/>
      <c r="BG65" s="72"/>
      <c r="BH65" s="71">
        <v>0</v>
      </c>
      <c r="BI65" s="71">
        <v>0</v>
      </c>
      <c r="BJ65" s="71">
        <v>67.234999999999999</v>
      </c>
      <c r="BK65" s="71">
        <v>4.28</v>
      </c>
      <c r="BL65" s="71">
        <v>1225.471</v>
      </c>
      <c r="BM65" s="71">
        <v>0</v>
      </c>
      <c r="BN65" s="72"/>
      <c r="BO65" s="71">
        <v>0</v>
      </c>
      <c r="BP65" s="71">
        <v>0</v>
      </c>
      <c r="BQ65" s="71">
        <v>12</v>
      </c>
      <c r="BR65" s="71">
        <v>3</v>
      </c>
      <c r="BS65" s="71">
        <v>94</v>
      </c>
      <c r="BT65" s="71">
        <v>0</v>
      </c>
      <c r="BU65"/>
      <c r="BV65" s="70">
        <v>948.39599999999996</v>
      </c>
      <c r="BW65" s="70">
        <v>0</v>
      </c>
      <c r="BX65" s="70">
        <v>225.22399999999999</v>
      </c>
      <c r="BY65" s="70">
        <v>97.114000000000004</v>
      </c>
      <c r="BZ65" s="70">
        <v>26.251999999999999</v>
      </c>
      <c r="CA65" s="70">
        <v>0</v>
      </c>
      <c r="CB65" s="70">
        <v>0</v>
      </c>
      <c r="CC65" s="70">
        <v>0</v>
      </c>
      <c r="CD65" s="70">
        <v>0</v>
      </c>
    </row>
    <row r="66" spans="1:82">
      <c r="A66" s="70" t="s">
        <v>1767</v>
      </c>
      <c r="B66" s="70">
        <v>84</v>
      </c>
      <c r="C66" s="70">
        <v>16</v>
      </c>
      <c r="D66" s="70">
        <v>5</v>
      </c>
      <c r="E66" s="70">
        <v>2019</v>
      </c>
      <c r="F66" s="70" t="s">
        <v>158</v>
      </c>
      <c r="G66" s="70" t="s">
        <v>1751</v>
      </c>
      <c r="H66" s="70" t="s">
        <v>1752</v>
      </c>
      <c r="I66" s="148"/>
      <c r="J66" s="71">
        <v>147.69024031696208</v>
      </c>
      <c r="K66" s="71">
        <v>42.883609552282877</v>
      </c>
      <c r="L66" s="71">
        <v>16.828851249108197</v>
      </c>
      <c r="M66" s="71">
        <v>1122.7786294212588</v>
      </c>
      <c r="N66" s="71">
        <v>617.89985600452007</v>
      </c>
      <c r="O66" s="71">
        <v>144.98767369763695</v>
      </c>
      <c r="P66" s="71">
        <v>193.09000818560199</v>
      </c>
      <c r="Q66" s="71">
        <v>32.202552415729798</v>
      </c>
      <c r="R66" s="71">
        <v>52.04115353654592</v>
      </c>
      <c r="S66" s="71">
        <v>67.180369150010677</v>
      </c>
      <c r="T66" s="72"/>
      <c r="U66" s="71">
        <v>26545003</v>
      </c>
      <c r="V66" s="71">
        <v>22894</v>
      </c>
      <c r="W66" s="71">
        <v>173</v>
      </c>
      <c r="X66" s="71">
        <v>318339</v>
      </c>
      <c r="Y66" s="71">
        <v>270818</v>
      </c>
      <c r="Z66" s="71">
        <v>90772</v>
      </c>
      <c r="AA66" s="71">
        <v>40094</v>
      </c>
      <c r="AB66" s="71">
        <v>521835</v>
      </c>
      <c r="AC66" s="71">
        <v>9176834</v>
      </c>
      <c r="AD66" s="71">
        <v>67.180369150010677</v>
      </c>
      <c r="AE66" s="72"/>
      <c r="AF66" s="71">
        <v>225753208.92042881</v>
      </c>
      <c r="AG66" s="71">
        <v>34849022.484990411</v>
      </c>
      <c r="AH66" s="71">
        <v>3789996.6815928221</v>
      </c>
      <c r="AI66" s="71">
        <v>1822375031.925765</v>
      </c>
      <c r="AJ66" s="71">
        <v>932135356.13293326</v>
      </c>
      <c r="AK66" s="71">
        <v>0</v>
      </c>
      <c r="AL66" s="71">
        <v>0</v>
      </c>
      <c r="AM66" s="71">
        <v>71069998.628223225</v>
      </c>
      <c r="AN66" s="71">
        <v>0</v>
      </c>
      <c r="AO66" s="71">
        <v>0</v>
      </c>
      <c r="AP66" s="71">
        <v>3089972614.7739339</v>
      </c>
      <c r="AQ66" s="72"/>
      <c r="AR66" s="71">
        <v>847</v>
      </c>
      <c r="AS66" s="71">
        <v>83</v>
      </c>
      <c r="AT66" s="71">
        <v>2</v>
      </c>
      <c r="AU66" s="71">
        <v>0</v>
      </c>
      <c r="AV66" s="71">
        <v>0</v>
      </c>
      <c r="AW66" s="71">
        <v>1</v>
      </c>
      <c r="AX66" s="71"/>
      <c r="AY66" s="72"/>
      <c r="AZ66" s="71">
        <v>3249.0000000000009</v>
      </c>
      <c r="BA66" s="71">
        <v>3409.5</v>
      </c>
      <c r="BB66" s="71">
        <v>3650</v>
      </c>
      <c r="BC66" s="71">
        <v>0</v>
      </c>
      <c r="BD66" s="71">
        <v>0</v>
      </c>
      <c r="BE66" s="71">
        <v>27500</v>
      </c>
      <c r="BF66" s="71"/>
      <c r="BG66" s="72"/>
      <c r="BH66" s="71">
        <v>0</v>
      </c>
      <c r="BI66" s="71">
        <v>0</v>
      </c>
      <c r="BJ66" s="71">
        <v>70.391000000000005</v>
      </c>
      <c r="BK66" s="71">
        <v>32.01</v>
      </c>
      <c r="BL66" s="71">
        <v>1450.193</v>
      </c>
      <c r="BM66" s="71">
        <v>0</v>
      </c>
      <c r="BN66" s="72"/>
      <c r="BO66" s="71">
        <v>0</v>
      </c>
      <c r="BP66" s="71">
        <v>0</v>
      </c>
      <c r="BQ66" s="71">
        <v>12</v>
      </c>
      <c r="BR66" s="71">
        <v>5</v>
      </c>
      <c r="BS66" s="71">
        <v>93</v>
      </c>
      <c r="BT66" s="71">
        <v>0</v>
      </c>
      <c r="BU66"/>
      <c r="BV66" s="70">
        <v>973.99</v>
      </c>
      <c r="BW66" s="70">
        <v>0</v>
      </c>
      <c r="BX66" s="70">
        <v>451.64600000000002</v>
      </c>
      <c r="BY66" s="70">
        <v>95.412999999999997</v>
      </c>
      <c r="BZ66" s="70">
        <v>31.545000000000002</v>
      </c>
      <c r="CA66" s="70">
        <v>0</v>
      </c>
      <c r="CB66" s="70">
        <v>0</v>
      </c>
      <c r="CC66" s="70">
        <v>0</v>
      </c>
      <c r="CD66" s="70">
        <v>0</v>
      </c>
    </row>
    <row r="67" spans="1:82">
      <c r="A67" s="70" t="s">
        <v>1768</v>
      </c>
      <c r="B67" s="70">
        <v>85</v>
      </c>
      <c r="C67" s="70">
        <v>17</v>
      </c>
      <c r="D67" s="70">
        <v>5</v>
      </c>
      <c r="E67" s="70">
        <v>2020</v>
      </c>
      <c r="F67" s="70" t="s">
        <v>159</v>
      </c>
      <c r="G67" s="70" t="s">
        <v>1751</v>
      </c>
      <c r="H67" s="70" t="s">
        <v>1752</v>
      </c>
      <c r="I67" s="148"/>
      <c r="J67" s="71">
        <v>163.6045876343789</v>
      </c>
      <c r="K67" s="71">
        <v>46.092985930798726</v>
      </c>
      <c r="L67" s="71">
        <v>16.322879441766258</v>
      </c>
      <c r="M67" s="71">
        <v>1126.6305081848859</v>
      </c>
      <c r="N67" s="71">
        <v>630.19652049621675</v>
      </c>
      <c r="O67" s="71">
        <v>127.13465872902167</v>
      </c>
      <c r="P67" s="71">
        <v>180.86231277380529</v>
      </c>
      <c r="Q67" s="71">
        <v>31.031087685574899</v>
      </c>
      <c r="R67" s="71">
        <v>49.996889879196424</v>
      </c>
      <c r="S67" s="71">
        <v>65.869566498102529</v>
      </c>
      <c r="T67" s="72"/>
      <c r="U67" s="71">
        <v>32295738</v>
      </c>
      <c r="V67" s="71">
        <v>24392</v>
      </c>
      <c r="W67" s="71">
        <v>206</v>
      </c>
      <c r="X67" s="71">
        <v>366013</v>
      </c>
      <c r="Y67" s="71">
        <v>274831</v>
      </c>
      <c r="Z67" s="71">
        <v>90847</v>
      </c>
      <c r="AA67" s="71">
        <v>39917</v>
      </c>
      <c r="AB67" s="71">
        <v>526301</v>
      </c>
      <c r="AC67" s="71">
        <v>8862936.9999999981</v>
      </c>
      <c r="AD67" s="71">
        <v>65.869566498102529</v>
      </c>
      <c r="AE67" s="72"/>
      <c r="AF67" s="71">
        <v>257296833.57521841</v>
      </c>
      <c r="AG67" s="71">
        <v>35264138.402587771</v>
      </c>
      <c r="AH67" s="71">
        <v>3818399.7829075591</v>
      </c>
      <c r="AI67" s="71">
        <v>1857002233.0887258</v>
      </c>
      <c r="AJ67" s="71">
        <v>975760571.12347245</v>
      </c>
      <c r="AK67" s="71"/>
      <c r="AL67" s="71"/>
      <c r="AM67" s="71">
        <v>68688127.826067954</v>
      </c>
      <c r="AN67" s="71"/>
      <c r="AO67" s="71"/>
      <c r="AP67" s="71">
        <v>3197830303.7989798</v>
      </c>
      <c r="AQ67" s="72"/>
      <c r="AR67" s="71">
        <v>895</v>
      </c>
      <c r="AS67" s="71">
        <v>85</v>
      </c>
      <c r="AT67" s="71">
        <v>2</v>
      </c>
      <c r="AU67" s="71">
        <v>0</v>
      </c>
      <c r="AV67" s="71">
        <v>0</v>
      </c>
      <c r="AW67" s="71">
        <v>1</v>
      </c>
      <c r="AX67" s="71"/>
      <c r="AY67" s="72"/>
      <c r="AZ67" s="71">
        <v>3471.1</v>
      </c>
      <c r="BA67" s="71">
        <v>3423.5</v>
      </c>
      <c r="BB67" s="71">
        <v>3650</v>
      </c>
      <c r="BC67" s="71">
        <v>0</v>
      </c>
      <c r="BD67" s="71">
        <v>0</v>
      </c>
      <c r="BE67" s="71">
        <v>27500</v>
      </c>
      <c r="BF67" s="71"/>
      <c r="BG67" s="72"/>
      <c r="BH67" s="71">
        <v>0</v>
      </c>
      <c r="BI67" s="71">
        <v>0</v>
      </c>
      <c r="BJ67" s="71">
        <v>46.776000000000003</v>
      </c>
      <c r="BK67" s="71">
        <v>5.7469999999999999</v>
      </c>
      <c r="BL67" s="71">
        <v>1176.7269999999999</v>
      </c>
      <c r="BM67" s="71">
        <v>0</v>
      </c>
      <c r="BN67" s="72"/>
      <c r="BO67" s="71">
        <v>0</v>
      </c>
      <c r="BP67" s="71">
        <v>0</v>
      </c>
      <c r="BQ67" s="71">
        <v>11</v>
      </c>
      <c r="BR67" s="71">
        <v>5</v>
      </c>
      <c r="BS67" s="71">
        <v>96</v>
      </c>
      <c r="BT67" s="71">
        <v>0</v>
      </c>
      <c r="BU67"/>
      <c r="BV67" s="70">
        <v>867.82399999999996</v>
      </c>
      <c r="BW67" s="70">
        <v>0</v>
      </c>
      <c r="BX67" s="70">
        <v>230.91399999999999</v>
      </c>
      <c r="BY67" s="70">
        <v>106.863</v>
      </c>
      <c r="BZ67" s="70">
        <v>23.649000000000001</v>
      </c>
      <c r="CA67" s="70">
        <v>0</v>
      </c>
      <c r="CB67" s="70">
        <v>0</v>
      </c>
      <c r="CC67" s="70">
        <v>0</v>
      </c>
      <c r="CD67" s="70">
        <v>0</v>
      </c>
    </row>
    <row r="68" spans="1:82">
      <c r="A68" s="70" t="s">
        <v>1769</v>
      </c>
      <c r="B68" s="70">
        <v>85</v>
      </c>
      <c r="C68" s="70">
        <v>18</v>
      </c>
      <c r="D68" s="70">
        <v>5</v>
      </c>
      <c r="E68" s="70">
        <v>2021</v>
      </c>
      <c r="F68" s="70" t="s">
        <v>160</v>
      </c>
      <c r="G68" s="70" t="s">
        <v>1751</v>
      </c>
      <c r="H68" s="70" t="s">
        <v>1752</v>
      </c>
      <c r="I68" s="148"/>
      <c r="J68" s="71">
        <v>172.17918346889013</v>
      </c>
      <c r="K68" s="71">
        <v>52.79242258282067</v>
      </c>
      <c r="L68" s="71">
        <v>17.544833768133614</v>
      </c>
      <c r="M68" s="71">
        <v>1232.2769459971266</v>
      </c>
      <c r="N68" s="71">
        <v>639.03882582601886</v>
      </c>
      <c r="O68" s="71">
        <v>124.4329477435239</v>
      </c>
      <c r="P68" s="71">
        <v>184.84214188675972</v>
      </c>
      <c r="Q68" s="71">
        <v>30.708815909896199</v>
      </c>
      <c r="R68" s="71">
        <v>53.129109982507373</v>
      </c>
      <c r="S68" s="71">
        <v>67.805593406359648</v>
      </c>
      <c r="T68" s="72"/>
      <c r="U68" s="71">
        <v>33530132</v>
      </c>
      <c r="V68" s="71">
        <v>24392</v>
      </c>
      <c r="W68" s="71">
        <v>206</v>
      </c>
      <c r="X68" s="71">
        <v>366013</v>
      </c>
      <c r="Y68" s="71">
        <v>276477</v>
      </c>
      <c r="Z68" s="71">
        <v>91553</v>
      </c>
      <c r="AA68" s="71">
        <v>39780</v>
      </c>
      <c r="AB68" s="71">
        <v>525952</v>
      </c>
      <c r="AC68" s="71">
        <v>9136744</v>
      </c>
      <c r="AD68" s="71">
        <v>67.805593406359648</v>
      </c>
      <c r="AE68" s="72"/>
      <c r="AF68" s="71">
        <v>266369500.69467753</v>
      </c>
      <c r="AG68" s="71">
        <v>40475788.329893582</v>
      </c>
      <c r="AH68" s="71">
        <v>3905113.0359286489</v>
      </c>
      <c r="AI68" s="71">
        <v>2007596245.0912981</v>
      </c>
      <c r="AJ68" s="71">
        <v>946080989.24570203</v>
      </c>
      <c r="AK68" s="71">
        <v>0</v>
      </c>
      <c r="AL68" s="71">
        <v>0</v>
      </c>
      <c r="AM68" s="71">
        <v>69038504.320289567</v>
      </c>
      <c r="AN68" s="71">
        <v>0</v>
      </c>
      <c r="AO68" s="71">
        <v>0</v>
      </c>
      <c r="AP68" s="71">
        <v>3333466140.7177896</v>
      </c>
      <c r="AQ68" s="72"/>
      <c r="AR68" s="71">
        <v>942</v>
      </c>
      <c r="AS68" s="71">
        <v>85</v>
      </c>
      <c r="AT68" s="71">
        <v>2</v>
      </c>
      <c r="AU68" s="71">
        <v>0</v>
      </c>
      <c r="AV68" s="71">
        <v>0</v>
      </c>
      <c r="AW68" s="71">
        <v>1</v>
      </c>
      <c r="AX68" s="71"/>
      <c r="AY68" s="72"/>
      <c r="AZ68" s="71">
        <v>3690.8000000000011</v>
      </c>
      <c r="BA68" s="71">
        <v>3423.5</v>
      </c>
      <c r="BB68" s="71">
        <v>3650</v>
      </c>
      <c r="BC68" s="71">
        <v>0</v>
      </c>
      <c r="BD68" s="71">
        <v>0</v>
      </c>
      <c r="BE68" s="71">
        <v>27500</v>
      </c>
      <c r="BF68" s="71"/>
      <c r="BG68" s="72"/>
      <c r="BH68" s="71">
        <v>0</v>
      </c>
      <c r="BI68" s="71">
        <v>0</v>
      </c>
      <c r="BJ68" s="71">
        <v>56.914999999999999</v>
      </c>
      <c r="BK68" s="71">
        <v>3.1019999999999999</v>
      </c>
      <c r="BL68" s="71">
        <v>1413.337</v>
      </c>
      <c r="BM68" s="71">
        <v>0</v>
      </c>
      <c r="BN68" s="72"/>
      <c r="BO68" s="71">
        <v>0</v>
      </c>
      <c r="BP68" s="71">
        <v>0</v>
      </c>
      <c r="BQ68" s="71">
        <v>12</v>
      </c>
      <c r="BR68" s="71">
        <v>5</v>
      </c>
      <c r="BS68" s="71">
        <v>101</v>
      </c>
      <c r="BT68" s="71">
        <v>0</v>
      </c>
      <c r="BU68"/>
      <c r="BV68" s="70">
        <v>913.68</v>
      </c>
      <c r="BW68" s="70">
        <v>0</v>
      </c>
      <c r="BX68" s="70">
        <v>416.68</v>
      </c>
      <c r="BY68" s="70">
        <v>100.136</v>
      </c>
      <c r="BZ68" s="70">
        <v>26.797000000000001</v>
      </c>
      <c r="CA68" s="70">
        <v>16.061</v>
      </c>
      <c r="CB68" s="70">
        <v>0</v>
      </c>
      <c r="CC68" s="70">
        <v>0</v>
      </c>
      <c r="CD68" s="70">
        <v>0</v>
      </c>
    </row>
    <row r="69" spans="1:82">
      <c r="A69" s="70" t="s">
        <v>1770</v>
      </c>
      <c r="B69" s="70">
        <v>85</v>
      </c>
      <c r="C69" s="70">
        <v>19</v>
      </c>
      <c r="D69" s="70">
        <v>5</v>
      </c>
      <c r="E69" s="70">
        <v>2022</v>
      </c>
      <c r="F69" s="70" t="s">
        <v>161</v>
      </c>
      <c r="G69" s="70" t="s">
        <v>1751</v>
      </c>
      <c r="H69" s="70" t="s">
        <v>1752</v>
      </c>
      <c r="I69" s="148"/>
      <c r="J69" s="71">
        <v>144.43015006847963</v>
      </c>
      <c r="K69" s="71">
        <v>49.830963794035426</v>
      </c>
      <c r="L69" s="71">
        <v>15.37987304900992</v>
      </c>
      <c r="M69" s="71">
        <v>1213.1097884243966</v>
      </c>
      <c r="N69" s="71">
        <v>666.33513307349904</v>
      </c>
      <c r="O69" s="71">
        <v>131.73107101091861</v>
      </c>
      <c r="P69" s="71">
        <v>182.62501562823053</v>
      </c>
      <c r="Q69" s="71">
        <v>31.370679414860074</v>
      </c>
      <c r="R69" s="71">
        <v>53.093008524881917</v>
      </c>
      <c r="S69" s="71">
        <v>71.416389576180663</v>
      </c>
      <c r="T69" s="72"/>
      <c r="U69" s="71">
        <v>33816942</v>
      </c>
      <c r="V69" s="71">
        <v>24392</v>
      </c>
      <c r="W69" s="71">
        <v>206</v>
      </c>
      <c r="X69" s="71">
        <v>366013</v>
      </c>
      <c r="Y69" s="71">
        <v>283280</v>
      </c>
      <c r="Z69" s="71">
        <v>92087</v>
      </c>
      <c r="AA69" s="71">
        <v>39902</v>
      </c>
      <c r="AB69" s="71">
        <v>532882</v>
      </c>
      <c r="AC69" s="71">
        <v>9245209.9999999981</v>
      </c>
      <c r="AD69" s="71">
        <v>71.416389576180663</v>
      </c>
      <c r="AE69" s="72"/>
      <c r="AF69" s="71">
        <v>218317103.60885</v>
      </c>
      <c r="AG69" s="71">
        <v>40901962.225176655</v>
      </c>
      <c r="AH69" s="71">
        <v>3891775.4669910222</v>
      </c>
      <c r="AI69" s="71">
        <v>1952900085.1580393</v>
      </c>
      <c r="AJ69" s="71">
        <v>1034997010.2875673</v>
      </c>
      <c r="AK69" s="71">
        <v>0</v>
      </c>
      <c r="AL69" s="71">
        <v>0</v>
      </c>
      <c r="AM69" s="71">
        <v>68809610.898252562</v>
      </c>
      <c r="AN69" s="71">
        <v>0</v>
      </c>
      <c r="AO69" s="71">
        <v>0</v>
      </c>
      <c r="AP69" s="71">
        <v>3319817547.6448765</v>
      </c>
      <c r="AQ69" s="72"/>
      <c r="AR69" s="71">
        <v>1055</v>
      </c>
      <c r="AS69" s="71">
        <v>87</v>
      </c>
      <c r="AT69" s="71">
        <v>2</v>
      </c>
      <c r="AU69" s="71">
        <v>0</v>
      </c>
      <c r="AV69" s="71">
        <v>0</v>
      </c>
      <c r="AW69" s="71">
        <v>1</v>
      </c>
      <c r="AX69" s="71"/>
      <c r="AY69" s="72"/>
      <c r="AZ69" s="71">
        <v>4105.1999999999989</v>
      </c>
      <c r="BA69" s="71">
        <v>4473.5</v>
      </c>
      <c r="BB69" s="71">
        <v>3650</v>
      </c>
      <c r="BC69" s="71">
        <v>0</v>
      </c>
      <c r="BD69" s="71">
        <v>0</v>
      </c>
      <c r="BE69" s="71">
        <v>27500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1771</v>
      </c>
      <c r="B70" s="70">
        <v>85</v>
      </c>
      <c r="C70" s="70">
        <v>20</v>
      </c>
      <c r="D70" s="70">
        <v>5</v>
      </c>
      <c r="E70" s="70">
        <v>2023</v>
      </c>
      <c r="F70" s="70" t="s">
        <v>1539</v>
      </c>
      <c r="G70" s="70" t="s">
        <v>1751</v>
      </c>
      <c r="H70" s="70" t="s">
        <v>1752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1223</v>
      </c>
      <c r="AS70" s="71">
        <v>91</v>
      </c>
      <c r="AT70" s="71">
        <v>1</v>
      </c>
      <c r="AU70" s="71">
        <v>0</v>
      </c>
      <c r="AV70" s="71">
        <v>0</v>
      </c>
      <c r="AW70" s="71">
        <v>1</v>
      </c>
      <c r="AX70" s="71"/>
      <c r="AY70" s="72"/>
      <c r="AZ70" s="71">
        <v>4705.7999999999938</v>
      </c>
      <c r="BA70" s="71">
        <v>4554.2999999999993</v>
      </c>
      <c r="BB70" s="71">
        <v>1950</v>
      </c>
      <c r="BC70" s="71">
        <v>0</v>
      </c>
      <c r="BD70" s="71">
        <v>0</v>
      </c>
      <c r="BE70" s="71">
        <v>27500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1772</v>
      </c>
      <c r="B71" s="70">
        <v>85</v>
      </c>
      <c r="C71" s="70">
        <v>21</v>
      </c>
      <c r="D71" s="70">
        <v>5</v>
      </c>
      <c r="E71" s="70">
        <v>2024</v>
      </c>
      <c r="F71" s="70" t="s">
        <v>1554</v>
      </c>
      <c r="G71" s="70" t="s">
        <v>1751</v>
      </c>
      <c r="H71" s="70" t="s">
        <v>1752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1773</v>
      </c>
      <c r="B72" s="70">
        <v>35</v>
      </c>
      <c r="C72" s="70">
        <v>1</v>
      </c>
      <c r="D72" s="70">
        <v>3</v>
      </c>
      <c r="E72" s="70">
        <v>1990</v>
      </c>
      <c r="F72" s="70" t="s">
        <v>787</v>
      </c>
      <c r="G72" s="70" t="s">
        <v>1774</v>
      </c>
      <c r="H72" s="70" t="s">
        <v>1775</v>
      </c>
      <c r="I72" s="148"/>
      <c r="J72" s="71">
        <v>4839.5925514330047</v>
      </c>
      <c r="K72" s="71">
        <v>58.141331186167463</v>
      </c>
      <c r="L72" s="71">
        <v>39.023867083906332</v>
      </c>
      <c r="M72" s="71">
        <v>470.2882065005204</v>
      </c>
      <c r="N72" s="71">
        <v>367.22326369521141</v>
      </c>
      <c r="O72" s="71">
        <v>387.93694034898061</v>
      </c>
      <c r="P72" s="71">
        <v>404.58612750316308</v>
      </c>
      <c r="Q72" s="71">
        <v>31.356857256943201</v>
      </c>
      <c r="R72" s="71">
        <v>186.838606869215</v>
      </c>
      <c r="S72" s="71">
        <v>39.573261556957952</v>
      </c>
      <c r="T72" s="72"/>
      <c r="U72" s="71">
        <v>203074601</v>
      </c>
      <c r="V72" s="71">
        <v>25746</v>
      </c>
      <c r="W72" s="71">
        <v>408</v>
      </c>
      <c r="X72" s="71">
        <v>175112</v>
      </c>
      <c r="Y72" s="71">
        <v>158060</v>
      </c>
      <c r="Z72" s="71">
        <v>159563</v>
      </c>
      <c r="AA72" s="71">
        <v>98238</v>
      </c>
      <c r="AB72" s="71">
        <v>509129</v>
      </c>
      <c r="AC72" s="71">
        <v>32360783</v>
      </c>
      <c r="AD72" s="71">
        <v>39.573261556957952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1776</v>
      </c>
      <c r="B73" s="70">
        <v>36</v>
      </c>
      <c r="C73" s="70">
        <v>2</v>
      </c>
      <c r="D73" s="70">
        <v>3</v>
      </c>
      <c r="E73" s="70">
        <v>2005</v>
      </c>
      <c r="F73" s="70" t="s">
        <v>789</v>
      </c>
      <c r="G73" s="70" t="s">
        <v>1774</v>
      </c>
      <c r="H73" s="70" t="s">
        <v>1775</v>
      </c>
      <c r="I73" s="148"/>
      <c r="J73" s="71">
        <v>4721.373588655616</v>
      </c>
      <c r="K73" s="71">
        <v>43.25086308903574</v>
      </c>
      <c r="L73" s="71">
        <v>17.102000825476441</v>
      </c>
      <c r="M73" s="71">
        <v>790.82287774606095</v>
      </c>
      <c r="N73" s="71">
        <v>546.55778984021708</v>
      </c>
      <c r="O73" s="71">
        <v>559.16382578033176</v>
      </c>
      <c r="P73" s="71">
        <v>365.92075748912612</v>
      </c>
      <c r="Q73" s="71">
        <v>31.3768225734269</v>
      </c>
      <c r="R73" s="71">
        <v>89.981773549902414</v>
      </c>
      <c r="S73" s="71">
        <v>64.135499385864534</v>
      </c>
      <c r="T73" s="72"/>
      <c r="U73" s="71">
        <v>209365842</v>
      </c>
      <c r="V73" s="71">
        <v>21100</v>
      </c>
      <c r="W73" s="71">
        <v>153</v>
      </c>
      <c r="X73" s="71">
        <v>160831</v>
      </c>
      <c r="Y73" s="71">
        <v>203449</v>
      </c>
      <c r="Z73" s="71">
        <v>266143</v>
      </c>
      <c r="AA73" s="71">
        <v>72767</v>
      </c>
      <c r="AB73" s="71">
        <v>532584</v>
      </c>
      <c r="AC73" s="71">
        <v>15911413.5</v>
      </c>
      <c r="AD73" s="71">
        <v>64.135499385864534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1777</v>
      </c>
      <c r="B74" s="70">
        <v>37</v>
      </c>
      <c r="C74" s="70">
        <v>3</v>
      </c>
      <c r="D74" s="70">
        <v>3</v>
      </c>
      <c r="E74" s="70">
        <v>2006</v>
      </c>
      <c r="F74" s="70" t="s">
        <v>790</v>
      </c>
      <c r="G74" s="70" t="s">
        <v>1774</v>
      </c>
      <c r="H74" s="70" t="s">
        <v>1775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1778</v>
      </c>
      <c r="B75" s="70">
        <v>38</v>
      </c>
      <c r="C75" s="70">
        <v>4</v>
      </c>
      <c r="D75" s="70">
        <v>3</v>
      </c>
      <c r="E75" s="70">
        <v>2007</v>
      </c>
      <c r="F75" s="70" t="s">
        <v>791</v>
      </c>
      <c r="G75" s="70" t="s">
        <v>1774</v>
      </c>
      <c r="H75" s="70" t="s">
        <v>1775</v>
      </c>
      <c r="I75" s="148"/>
      <c r="J75" s="71">
        <v>5037.766305527779</v>
      </c>
      <c r="K75" s="71">
        <v>56.334668855188639</v>
      </c>
      <c r="L75" s="71">
        <v>41.637893136906342</v>
      </c>
      <c r="M75" s="71">
        <v>720.624179842942</v>
      </c>
      <c r="N75" s="71">
        <v>595.75379072878945</v>
      </c>
      <c r="O75" s="71">
        <v>543.09566660342011</v>
      </c>
      <c r="P75" s="71">
        <v>358.70619157268987</v>
      </c>
      <c r="Q75" s="71">
        <v>33.156149758557198</v>
      </c>
      <c r="R75" s="71">
        <v>94.052598062630281</v>
      </c>
      <c r="S75" s="71">
        <v>70.522607159082952</v>
      </c>
      <c r="T75" s="72"/>
      <c r="U75" s="71">
        <v>238546989</v>
      </c>
      <c r="V75" s="71">
        <v>20720</v>
      </c>
      <c r="W75" s="71">
        <v>490</v>
      </c>
      <c r="X75" s="71">
        <v>187289</v>
      </c>
      <c r="Y75" s="71">
        <v>208701</v>
      </c>
      <c r="Z75" s="71">
        <v>268719</v>
      </c>
      <c r="AA75" s="71">
        <v>70245</v>
      </c>
      <c r="AB75" s="71">
        <v>533026</v>
      </c>
      <c r="AC75" s="71">
        <v>17108448</v>
      </c>
      <c r="AD75" s="71">
        <v>70.522607159082952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1779</v>
      </c>
      <c r="B76" s="70">
        <v>39</v>
      </c>
      <c r="C76" s="70">
        <v>5</v>
      </c>
      <c r="D76" s="70">
        <v>3</v>
      </c>
      <c r="E76" s="70">
        <v>2008</v>
      </c>
      <c r="F76" s="70" t="s">
        <v>792</v>
      </c>
      <c r="G76" s="70" t="s">
        <v>1774</v>
      </c>
      <c r="H76" s="70" t="s">
        <v>1775</v>
      </c>
      <c r="I76" s="148"/>
      <c r="J76" s="71">
        <v>4965.0787313901392</v>
      </c>
      <c r="K76" s="71">
        <v>44.198353917012547</v>
      </c>
      <c r="L76" s="71">
        <v>37.563239636690419</v>
      </c>
      <c r="M76" s="71">
        <v>789.15273343572278</v>
      </c>
      <c r="N76" s="71">
        <v>541.05901942838705</v>
      </c>
      <c r="O76" s="71">
        <v>528.75327245582992</v>
      </c>
      <c r="P76" s="71">
        <v>347.54515554506258</v>
      </c>
      <c r="Q76" s="71">
        <v>32.645145642000898</v>
      </c>
      <c r="R76" s="71">
        <v>84.218778564762928</v>
      </c>
      <c r="S76" s="71">
        <v>71.435166750646289</v>
      </c>
      <c r="T76" s="72"/>
      <c r="U76" s="71">
        <v>265213737</v>
      </c>
      <c r="V76" s="71">
        <v>20720</v>
      </c>
      <c r="W76" s="71">
        <v>490</v>
      </c>
      <c r="X76" s="71">
        <v>187289</v>
      </c>
      <c r="Y76" s="71">
        <v>211658</v>
      </c>
      <c r="Z76" s="71">
        <v>270805</v>
      </c>
      <c r="AA76" s="71">
        <v>68137</v>
      </c>
      <c r="AB76" s="71">
        <v>533443</v>
      </c>
      <c r="AC76" s="71">
        <v>15907768.5</v>
      </c>
      <c r="AD76" s="71">
        <v>71.435166750646289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1780</v>
      </c>
      <c r="B77" s="70">
        <v>40</v>
      </c>
      <c r="C77" s="70">
        <v>6</v>
      </c>
      <c r="D77" s="70">
        <v>3</v>
      </c>
      <c r="E77" s="70">
        <v>2009</v>
      </c>
      <c r="F77" s="70" t="s">
        <v>176</v>
      </c>
      <c r="G77" s="70" t="s">
        <v>1774</v>
      </c>
      <c r="H77" s="70" t="s">
        <v>1775</v>
      </c>
      <c r="I77" s="148"/>
      <c r="J77" s="71">
        <v>3423.3295033996019</v>
      </c>
      <c r="K77" s="71">
        <v>34.15278734862197</v>
      </c>
      <c r="L77" s="71">
        <v>41.02072315250583</v>
      </c>
      <c r="M77" s="71">
        <v>681.03270669765845</v>
      </c>
      <c r="N77" s="71">
        <v>478.71633918265871</v>
      </c>
      <c r="O77" s="71">
        <v>539.92445665203093</v>
      </c>
      <c r="P77" s="71">
        <v>332.64315646435062</v>
      </c>
      <c r="Q77" s="71">
        <v>31.104380659085901</v>
      </c>
      <c r="R77" s="71">
        <v>83.956878650412463</v>
      </c>
      <c r="S77" s="71">
        <v>53.779271335169831</v>
      </c>
      <c r="T77" s="72"/>
      <c r="U77" s="71">
        <v>161615056</v>
      </c>
      <c r="V77" s="71">
        <v>21866</v>
      </c>
      <c r="W77" s="71">
        <v>641</v>
      </c>
      <c r="X77" s="71">
        <v>199452</v>
      </c>
      <c r="Y77" s="71">
        <v>214187</v>
      </c>
      <c r="Z77" s="71">
        <v>272945</v>
      </c>
      <c r="AA77" s="71">
        <v>66951</v>
      </c>
      <c r="AB77" s="71">
        <v>533547</v>
      </c>
      <c r="AC77" s="71">
        <v>15471042</v>
      </c>
      <c r="AD77" s="71">
        <v>53.779271335169831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5063.1620000000003</v>
      </c>
      <c r="BK77" s="71">
        <v>253.102</v>
      </c>
      <c r="BL77" s="71">
        <v>256.99400000000003</v>
      </c>
      <c r="BM77" s="71">
        <v>0</v>
      </c>
      <c r="BN77" s="72"/>
      <c r="BO77" s="71">
        <v>0</v>
      </c>
      <c r="BP77" s="71">
        <v>0</v>
      </c>
      <c r="BQ77" s="71">
        <v>56</v>
      </c>
      <c r="BR77" s="71">
        <v>3</v>
      </c>
      <c r="BS77" s="71">
        <v>23</v>
      </c>
      <c r="BT77" s="71">
        <v>0</v>
      </c>
      <c r="BU77"/>
      <c r="BV77" s="70">
        <v>5047.0200000000004</v>
      </c>
      <c r="BW77" s="70">
        <v>276.59300000000002</v>
      </c>
      <c r="BX77" s="70">
        <v>142.93899999999999</v>
      </c>
      <c r="BY77" s="70">
        <v>0</v>
      </c>
      <c r="BZ77" s="70">
        <v>106.706</v>
      </c>
      <c r="CA77" s="70">
        <v>0</v>
      </c>
      <c r="CB77" s="70">
        <v>0</v>
      </c>
      <c r="CC77" s="70">
        <v>0</v>
      </c>
      <c r="CD77" s="70">
        <v>0</v>
      </c>
    </row>
    <row r="78" spans="1:82">
      <c r="A78" s="70" t="s">
        <v>1781</v>
      </c>
      <c r="B78" s="70">
        <v>41</v>
      </c>
      <c r="C78" s="70">
        <v>7</v>
      </c>
      <c r="D78" s="70">
        <v>3</v>
      </c>
      <c r="E78" s="70">
        <v>2010</v>
      </c>
      <c r="F78" s="70" t="s">
        <v>177</v>
      </c>
      <c r="G78" s="70" t="s">
        <v>1774</v>
      </c>
      <c r="H78" s="70" t="s">
        <v>1775</v>
      </c>
      <c r="I78" s="148"/>
      <c r="J78" s="71">
        <v>4130.683618435356</v>
      </c>
      <c r="K78" s="71">
        <v>47.864182478913001</v>
      </c>
      <c r="L78" s="71">
        <v>38.155595105627889</v>
      </c>
      <c r="M78" s="71">
        <v>747.91983334965084</v>
      </c>
      <c r="N78" s="71">
        <v>524.63604658509826</v>
      </c>
      <c r="O78" s="71">
        <v>541.21351644398896</v>
      </c>
      <c r="P78" s="71">
        <v>338.22812959298659</v>
      </c>
      <c r="Q78" s="71">
        <v>32.4759009970807</v>
      </c>
      <c r="R78" s="71">
        <v>85.160729139645113</v>
      </c>
      <c r="S78" s="71">
        <v>52.122609065571297</v>
      </c>
      <c r="T78" s="72"/>
      <c r="U78" s="71">
        <v>190357733</v>
      </c>
      <c r="V78" s="71">
        <v>21866</v>
      </c>
      <c r="W78" s="71">
        <v>641</v>
      </c>
      <c r="X78" s="71">
        <v>199452</v>
      </c>
      <c r="Y78" s="71">
        <v>216582</v>
      </c>
      <c r="Z78" s="71">
        <v>274868</v>
      </c>
      <c r="AA78" s="71">
        <v>66375</v>
      </c>
      <c r="AB78" s="71">
        <v>533801</v>
      </c>
      <c r="AC78" s="71">
        <v>14871496</v>
      </c>
      <c r="AD78" s="71">
        <v>52.122609065571297</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5445.8140000000003</v>
      </c>
      <c r="BK78" s="71">
        <v>228.28</v>
      </c>
      <c r="BL78" s="71">
        <v>303.92599999999999</v>
      </c>
      <c r="BM78" s="71">
        <v>0</v>
      </c>
      <c r="BN78" s="72"/>
      <c r="BO78" s="71">
        <v>0</v>
      </c>
      <c r="BP78" s="71">
        <v>0</v>
      </c>
      <c r="BQ78" s="71">
        <v>61</v>
      </c>
      <c r="BR78" s="71">
        <v>3</v>
      </c>
      <c r="BS78" s="71">
        <v>24</v>
      </c>
      <c r="BT78" s="71">
        <v>0</v>
      </c>
      <c r="BU78"/>
      <c r="BV78" s="70">
        <v>5387.9160000000002</v>
      </c>
      <c r="BW78" s="70">
        <v>293.63900000000001</v>
      </c>
      <c r="BX78" s="70">
        <v>174.93600000000001</v>
      </c>
      <c r="BY78" s="70">
        <v>0</v>
      </c>
      <c r="BZ78" s="70">
        <v>118.529</v>
      </c>
      <c r="CA78" s="70">
        <v>0</v>
      </c>
      <c r="CB78" s="70">
        <v>0</v>
      </c>
      <c r="CC78" s="70">
        <v>3</v>
      </c>
      <c r="CD78" s="70">
        <v>0</v>
      </c>
    </row>
    <row r="79" spans="1:82">
      <c r="A79" s="70" t="s">
        <v>1782</v>
      </c>
      <c r="B79" s="70">
        <v>42</v>
      </c>
      <c r="C79" s="70">
        <v>8</v>
      </c>
      <c r="D79" s="70">
        <v>3</v>
      </c>
      <c r="E79" s="70">
        <v>2011</v>
      </c>
      <c r="F79" s="70" t="s">
        <v>178</v>
      </c>
      <c r="G79" s="70" t="s">
        <v>1774</v>
      </c>
      <c r="H79" s="70" t="s">
        <v>1775</v>
      </c>
      <c r="I79" s="148"/>
      <c r="J79" s="71">
        <v>4626.9976408147932</v>
      </c>
      <c r="K79" s="71">
        <v>50.411886530274472</v>
      </c>
      <c r="L79" s="71">
        <v>29.056836124585931</v>
      </c>
      <c r="M79" s="71">
        <v>937.94947578565541</v>
      </c>
      <c r="N79" s="71">
        <v>641.01712798217306</v>
      </c>
      <c r="O79" s="71">
        <v>535.93028334766234</v>
      </c>
      <c r="P79" s="71">
        <v>328.78048058329364</v>
      </c>
      <c r="Q79" s="71">
        <v>37.462750580123497</v>
      </c>
      <c r="R79" s="71">
        <v>83.667229293519853</v>
      </c>
      <c r="S79" s="71">
        <v>53.420623540098447</v>
      </c>
      <c r="T79" s="72"/>
      <c r="U79" s="71">
        <v>207772600</v>
      </c>
      <c r="V79" s="71">
        <v>21866</v>
      </c>
      <c r="W79" s="71">
        <v>641</v>
      </c>
      <c r="X79" s="71">
        <v>199452</v>
      </c>
      <c r="Y79" s="71">
        <v>218863</v>
      </c>
      <c r="Z79" s="71">
        <v>278098</v>
      </c>
      <c r="AA79" s="71">
        <v>66441</v>
      </c>
      <c r="AB79" s="71">
        <v>533832</v>
      </c>
      <c r="AC79" s="71">
        <v>14586524</v>
      </c>
      <c r="AD79" s="71">
        <v>53.420623540098447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5935.018</v>
      </c>
      <c r="BK79" s="71">
        <v>237.43100000000001</v>
      </c>
      <c r="BL79" s="71">
        <v>303.005</v>
      </c>
      <c r="BM79" s="71">
        <v>0</v>
      </c>
      <c r="BN79" s="72"/>
      <c r="BO79" s="71">
        <v>0</v>
      </c>
      <c r="BP79" s="71">
        <v>0</v>
      </c>
      <c r="BQ79" s="71">
        <v>64</v>
      </c>
      <c r="BR79" s="71">
        <v>3</v>
      </c>
      <c r="BS79" s="71">
        <v>25</v>
      </c>
      <c r="BT79" s="71">
        <v>0</v>
      </c>
      <c r="BU79"/>
      <c r="BV79" s="70">
        <v>5839.3590000000004</v>
      </c>
      <c r="BW79" s="70">
        <v>326.83100000000002</v>
      </c>
      <c r="BX79" s="70">
        <v>182.00399999999999</v>
      </c>
      <c r="BY79" s="70">
        <v>0</v>
      </c>
      <c r="BZ79" s="70">
        <v>120.961</v>
      </c>
      <c r="CA79" s="70">
        <v>0</v>
      </c>
      <c r="CB79" s="70">
        <v>0</v>
      </c>
      <c r="CC79" s="70">
        <v>6.2990000000000004</v>
      </c>
      <c r="CD79" s="70">
        <v>0</v>
      </c>
    </row>
    <row r="80" spans="1:82">
      <c r="A80" s="70" t="s">
        <v>1783</v>
      </c>
      <c r="B80" s="70">
        <v>43</v>
      </c>
      <c r="C80" s="70">
        <v>9</v>
      </c>
      <c r="D80" s="70">
        <v>3</v>
      </c>
      <c r="E80" s="70">
        <v>2012</v>
      </c>
      <c r="F80" s="70" t="s">
        <v>179</v>
      </c>
      <c r="G80" s="70" t="s">
        <v>1774</v>
      </c>
      <c r="H80" s="70" t="s">
        <v>1775</v>
      </c>
      <c r="I80" s="148"/>
      <c r="J80" s="71">
        <v>4619.3830840423934</v>
      </c>
      <c r="K80" s="71">
        <v>47.51388393044784</v>
      </c>
      <c r="L80" s="71">
        <v>28.4974551954103</v>
      </c>
      <c r="M80" s="71">
        <v>997.06595839803811</v>
      </c>
      <c r="N80" s="71">
        <v>665.08403033427169</v>
      </c>
      <c r="O80" s="71">
        <v>538.77575556787292</v>
      </c>
      <c r="P80" s="71">
        <v>328.25235155072266</v>
      </c>
      <c r="Q80" s="71">
        <v>41.467575411828797</v>
      </c>
      <c r="R80" s="71">
        <v>85.992279226939246</v>
      </c>
      <c r="S80" s="71">
        <v>58.897785042439573</v>
      </c>
      <c r="T80" s="72"/>
      <c r="U80" s="71">
        <v>202813472</v>
      </c>
      <c r="V80" s="71">
        <v>21866</v>
      </c>
      <c r="W80" s="71">
        <v>641</v>
      </c>
      <c r="X80" s="71">
        <v>199452</v>
      </c>
      <c r="Y80" s="71">
        <v>226241</v>
      </c>
      <c r="Z80" s="71">
        <v>281792</v>
      </c>
      <c r="AA80" s="71">
        <v>65959</v>
      </c>
      <c r="AB80" s="71">
        <v>543866</v>
      </c>
      <c r="AC80" s="71">
        <v>14603571</v>
      </c>
      <c r="AD80" s="71">
        <v>58.897785042439573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6288.7280000000001</v>
      </c>
      <c r="BK80" s="71">
        <v>267.52499999999998</v>
      </c>
      <c r="BL80" s="71">
        <v>312.27999999999997</v>
      </c>
      <c r="BM80" s="71">
        <v>0</v>
      </c>
      <c r="BN80" s="72"/>
      <c r="BO80" s="71">
        <v>0</v>
      </c>
      <c r="BP80" s="71">
        <v>0</v>
      </c>
      <c r="BQ80" s="71">
        <v>67</v>
      </c>
      <c r="BR80" s="71">
        <v>3</v>
      </c>
      <c r="BS80" s="71">
        <v>27</v>
      </c>
      <c r="BT80" s="71">
        <v>0</v>
      </c>
      <c r="BU80"/>
      <c r="BV80" s="70">
        <v>6351.99</v>
      </c>
      <c r="BW80" s="70">
        <v>232.40100000000001</v>
      </c>
      <c r="BX80" s="70">
        <v>159.12299999999999</v>
      </c>
      <c r="BY80" s="70">
        <v>3.0459999999999998</v>
      </c>
      <c r="BZ80" s="70">
        <v>115.61</v>
      </c>
      <c r="CA80" s="70">
        <v>0</v>
      </c>
      <c r="CB80" s="70">
        <v>0</v>
      </c>
      <c r="CC80" s="70">
        <v>6.3630000000000004</v>
      </c>
      <c r="CD80" s="70">
        <v>0</v>
      </c>
    </row>
    <row r="81" spans="1:82">
      <c r="A81" s="70" t="s">
        <v>1784</v>
      </c>
      <c r="B81" s="70">
        <v>44</v>
      </c>
      <c r="C81" s="70">
        <v>10</v>
      </c>
      <c r="D81" s="70">
        <v>3</v>
      </c>
      <c r="E81" s="70">
        <v>2013</v>
      </c>
      <c r="F81" s="70" t="s">
        <v>180</v>
      </c>
      <c r="G81" s="70" t="s">
        <v>1774</v>
      </c>
      <c r="H81" s="70" t="s">
        <v>1775</v>
      </c>
      <c r="I81" s="148"/>
      <c r="J81" s="71">
        <v>5227.6761803006166</v>
      </c>
      <c r="K81" s="71">
        <v>40.658389141020727</v>
      </c>
      <c r="L81" s="71">
        <v>28.463490643069569</v>
      </c>
      <c r="M81" s="71">
        <v>974.60783858153036</v>
      </c>
      <c r="N81" s="71">
        <v>723.63224470523755</v>
      </c>
      <c r="O81" s="71">
        <v>522.63025706217991</v>
      </c>
      <c r="P81" s="71">
        <v>328.80484393482385</v>
      </c>
      <c r="Q81" s="71">
        <v>42.080366032068603</v>
      </c>
      <c r="R81" s="71">
        <v>91.322243057370358</v>
      </c>
      <c r="S81" s="71">
        <v>54.917394621474948</v>
      </c>
      <c r="T81" s="72"/>
      <c r="U81" s="71">
        <v>213760733</v>
      </c>
      <c r="V81" s="71">
        <v>21866</v>
      </c>
      <c r="W81" s="71">
        <v>641</v>
      </c>
      <c r="X81" s="71">
        <v>199452</v>
      </c>
      <c r="Y81" s="71">
        <v>227828</v>
      </c>
      <c r="Z81" s="71">
        <v>285552</v>
      </c>
      <c r="AA81" s="71">
        <v>65822</v>
      </c>
      <c r="AB81" s="71">
        <v>543991</v>
      </c>
      <c r="AC81" s="71">
        <v>15138653.5</v>
      </c>
      <c r="AD81" s="71">
        <v>54.917394621474948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6552.8797999999997</v>
      </c>
      <c r="BK81" s="71">
        <v>269.411</v>
      </c>
      <c r="BL81" s="71">
        <v>329.51900000000001</v>
      </c>
      <c r="BM81" s="71">
        <v>0</v>
      </c>
      <c r="BN81" s="72"/>
      <c r="BO81" s="71">
        <v>0</v>
      </c>
      <c r="BP81" s="71">
        <v>0</v>
      </c>
      <c r="BQ81" s="71">
        <v>66</v>
      </c>
      <c r="BR81" s="71">
        <v>3</v>
      </c>
      <c r="BS81" s="71">
        <v>24</v>
      </c>
      <c r="BT81" s="71">
        <v>0</v>
      </c>
      <c r="BU81"/>
      <c r="BV81" s="70">
        <v>6595.3458000000001</v>
      </c>
      <c r="BW81" s="70">
        <v>243.81</v>
      </c>
      <c r="BX81" s="70">
        <v>179.50200000000001</v>
      </c>
      <c r="BY81" s="70">
        <v>0</v>
      </c>
      <c r="BZ81" s="70">
        <v>128.315</v>
      </c>
      <c r="CA81" s="70">
        <v>0</v>
      </c>
      <c r="CB81" s="70">
        <v>0</v>
      </c>
      <c r="CC81" s="70">
        <v>4.8369999999999997</v>
      </c>
      <c r="CD81" s="70">
        <v>0</v>
      </c>
    </row>
    <row r="82" spans="1:82">
      <c r="A82" s="70" t="s">
        <v>1785</v>
      </c>
      <c r="B82" s="70">
        <v>45</v>
      </c>
      <c r="C82" s="70">
        <v>11</v>
      </c>
      <c r="D82" s="70">
        <v>3</v>
      </c>
      <c r="E82" s="70">
        <v>2014</v>
      </c>
      <c r="F82" s="70" t="s">
        <v>181</v>
      </c>
      <c r="G82" s="70" t="s">
        <v>1774</v>
      </c>
      <c r="H82" s="70" t="s">
        <v>1775</v>
      </c>
      <c r="I82" s="148"/>
      <c r="J82" s="71">
        <v>5452.268224535931</v>
      </c>
      <c r="K82" s="71">
        <v>42.752842921175947</v>
      </c>
      <c r="L82" s="71">
        <v>47.92165646487274</v>
      </c>
      <c r="M82" s="71">
        <v>1018.710265051918</v>
      </c>
      <c r="N82" s="71">
        <v>653.13579019869644</v>
      </c>
      <c r="O82" s="71">
        <v>500.89472410919626</v>
      </c>
      <c r="P82" s="71">
        <v>329.96157509909847</v>
      </c>
      <c r="Q82" s="71">
        <v>40.306215351032201</v>
      </c>
      <c r="R82" s="71">
        <v>97.88259144819898</v>
      </c>
      <c r="S82" s="71">
        <v>63.258148081916673</v>
      </c>
      <c r="T82" s="72"/>
      <c r="U82" s="71">
        <v>240874041</v>
      </c>
      <c r="V82" s="71">
        <v>18788</v>
      </c>
      <c r="W82" s="71">
        <v>1040</v>
      </c>
      <c r="X82" s="71">
        <v>193361</v>
      </c>
      <c r="Y82" s="71">
        <v>229878</v>
      </c>
      <c r="Z82" s="71">
        <v>288242</v>
      </c>
      <c r="AA82" s="71">
        <v>65712</v>
      </c>
      <c r="AB82" s="71">
        <v>543083</v>
      </c>
      <c r="AC82" s="71">
        <v>16277195.5</v>
      </c>
      <c r="AD82" s="71">
        <v>63.258148081916673</v>
      </c>
      <c r="AE82" s="72"/>
      <c r="AF82" s="71"/>
      <c r="AG82" s="71"/>
      <c r="AH82" s="71"/>
      <c r="AI82" s="71"/>
      <c r="AJ82" s="71"/>
      <c r="AK82" s="71"/>
      <c r="AL82" s="71"/>
      <c r="AM82" s="71"/>
      <c r="AN82" s="71"/>
      <c r="AO82" s="71"/>
      <c r="AP82" s="71"/>
      <c r="AQ82" s="72"/>
      <c r="AR82" s="71">
        <v>10834</v>
      </c>
      <c r="AS82" s="71">
        <v>1612</v>
      </c>
      <c r="AT82" s="71">
        <v>0</v>
      </c>
      <c r="AU82" s="71">
        <v>0</v>
      </c>
      <c r="AV82" s="71">
        <v>0</v>
      </c>
      <c r="AW82" s="71">
        <v>1</v>
      </c>
      <c r="AX82" s="71"/>
      <c r="AY82" s="72"/>
      <c r="AZ82" s="71">
        <v>42232.3</v>
      </c>
      <c r="BA82" s="71">
        <v>80967.3</v>
      </c>
      <c r="BB82" s="71">
        <v>0</v>
      </c>
      <c r="BC82" s="71">
        <v>0</v>
      </c>
      <c r="BD82" s="71">
        <v>0</v>
      </c>
      <c r="BE82" s="71">
        <v>5460</v>
      </c>
      <c r="BF82" s="71"/>
      <c r="BG82" s="72"/>
      <c r="BH82" s="71">
        <v>0</v>
      </c>
      <c r="BI82" s="71">
        <v>0</v>
      </c>
      <c r="BJ82" s="71">
        <v>6686.1490000000003</v>
      </c>
      <c r="BK82" s="71">
        <v>268.63299999999998</v>
      </c>
      <c r="BL82" s="71">
        <v>338.56799999999998</v>
      </c>
      <c r="BM82" s="71">
        <v>0</v>
      </c>
      <c r="BN82" s="72"/>
      <c r="BO82" s="71">
        <v>0</v>
      </c>
      <c r="BP82" s="71">
        <v>0</v>
      </c>
      <c r="BQ82" s="71">
        <v>66</v>
      </c>
      <c r="BR82" s="71">
        <v>3</v>
      </c>
      <c r="BS82" s="71">
        <v>26</v>
      </c>
      <c r="BT82" s="71">
        <v>0</v>
      </c>
      <c r="BU82"/>
      <c r="BV82" s="70">
        <v>6691.4480000000003</v>
      </c>
      <c r="BW82" s="70">
        <v>286.411</v>
      </c>
      <c r="BX82" s="70">
        <v>166.13499999999999</v>
      </c>
      <c r="BY82" s="70">
        <v>3.0249999999999999</v>
      </c>
      <c r="BZ82" s="70">
        <v>140.67099999999999</v>
      </c>
      <c r="CA82" s="70">
        <v>0</v>
      </c>
      <c r="CB82" s="70">
        <v>0</v>
      </c>
      <c r="CC82" s="70">
        <v>5.66</v>
      </c>
      <c r="CD82" s="70">
        <v>0</v>
      </c>
    </row>
    <row r="83" spans="1:82">
      <c r="A83" s="70" t="s">
        <v>1786</v>
      </c>
      <c r="B83" s="70">
        <v>46</v>
      </c>
      <c r="C83" s="70">
        <v>12</v>
      </c>
      <c r="D83" s="70">
        <v>3</v>
      </c>
      <c r="E83" s="70">
        <v>2015</v>
      </c>
      <c r="F83" s="70" t="s">
        <v>182</v>
      </c>
      <c r="G83" s="1064" t="s">
        <v>1774</v>
      </c>
      <c r="H83" s="70" t="s">
        <v>1775</v>
      </c>
      <c r="I83" s="148"/>
      <c r="J83" s="71">
        <v>4964.8984777641735</v>
      </c>
      <c r="K83" s="71">
        <v>41.159281006525568</v>
      </c>
      <c r="L83" s="71">
        <v>56.108563237937382</v>
      </c>
      <c r="M83" s="71">
        <v>945.5420670044092</v>
      </c>
      <c r="N83" s="71">
        <v>600.76477261085051</v>
      </c>
      <c r="O83" s="71">
        <v>499.3542272637427</v>
      </c>
      <c r="P83" s="71">
        <v>329.31771070876238</v>
      </c>
      <c r="Q83" s="71">
        <v>39.341957794627099</v>
      </c>
      <c r="R83" s="71">
        <v>91.815201142354212</v>
      </c>
      <c r="S83" s="71">
        <v>66.472399203820913</v>
      </c>
      <c r="T83" s="72"/>
      <c r="U83" s="71">
        <v>234955804</v>
      </c>
      <c r="V83" s="71">
        <v>18788</v>
      </c>
      <c r="W83" s="71">
        <v>1040</v>
      </c>
      <c r="X83" s="71">
        <v>193361</v>
      </c>
      <c r="Y83" s="71">
        <v>231629</v>
      </c>
      <c r="Z83" s="71">
        <v>290121</v>
      </c>
      <c r="AA83" s="71">
        <v>65532</v>
      </c>
      <c r="AB83" s="71">
        <v>541497</v>
      </c>
      <c r="AC83" s="71">
        <v>15694310.5</v>
      </c>
      <c r="AD83" s="71">
        <v>66.472399203820913</v>
      </c>
      <c r="AE83" s="72"/>
      <c r="AF83" s="71">
        <v>1975382541.3417389</v>
      </c>
      <c r="AG83" s="71">
        <v>32661948.425799441</v>
      </c>
      <c r="AH83" s="71">
        <v>10805240.815315031</v>
      </c>
      <c r="AI83" s="71">
        <v>1291973553.572238</v>
      </c>
      <c r="AJ83" s="71">
        <v>868189581.77977312</v>
      </c>
      <c r="AK83" s="71">
        <v>0</v>
      </c>
      <c r="AL83" s="71">
        <v>0</v>
      </c>
      <c r="AM83" s="71">
        <v>74209892.355517536</v>
      </c>
      <c r="AN83" s="71">
        <v>0</v>
      </c>
      <c r="AO83" s="71">
        <v>0</v>
      </c>
      <c r="AP83" s="71">
        <v>4253222758.2903819</v>
      </c>
      <c r="AQ83" s="72"/>
      <c r="AR83" s="71">
        <v>11942</v>
      </c>
      <c r="AS83" s="71">
        <v>2309</v>
      </c>
      <c r="AT83" s="71">
        <v>0</v>
      </c>
      <c r="AU83" s="71">
        <v>0</v>
      </c>
      <c r="AV83" s="71">
        <v>0</v>
      </c>
      <c r="AW83" s="71">
        <v>1</v>
      </c>
      <c r="AX83" s="71"/>
      <c r="AY83" s="72"/>
      <c r="AZ83" s="71">
        <v>47286</v>
      </c>
      <c r="BA83" s="71">
        <v>138885.4</v>
      </c>
      <c r="BB83" s="71">
        <v>0</v>
      </c>
      <c r="BC83" s="71">
        <v>0</v>
      </c>
      <c r="BD83" s="71">
        <v>0</v>
      </c>
      <c r="BE83" s="71">
        <v>5460</v>
      </c>
      <c r="BF83" s="71"/>
      <c r="BG83" s="72"/>
      <c r="BH83" s="71">
        <v>0</v>
      </c>
      <c r="BI83" s="71">
        <v>0</v>
      </c>
      <c r="BJ83" s="71">
        <v>6500.0839999999998</v>
      </c>
      <c r="BK83" s="71">
        <v>310.935</v>
      </c>
      <c r="BL83" s="71">
        <v>366.48700000000002</v>
      </c>
      <c r="BM83" s="71">
        <v>0</v>
      </c>
      <c r="BN83" s="72"/>
      <c r="BO83" s="71">
        <v>0</v>
      </c>
      <c r="BP83" s="71">
        <v>0</v>
      </c>
      <c r="BQ83" s="71">
        <v>67</v>
      </c>
      <c r="BR83" s="71">
        <v>3</v>
      </c>
      <c r="BS83" s="71">
        <v>26</v>
      </c>
      <c r="BT83" s="71">
        <v>0</v>
      </c>
      <c r="BU83"/>
      <c r="BV83" s="70">
        <v>6561.2280000000001</v>
      </c>
      <c r="BW83" s="70">
        <v>293.10399999999998</v>
      </c>
      <c r="BX83" s="70">
        <v>193.43199999999999</v>
      </c>
      <c r="BY83" s="70">
        <v>3.589</v>
      </c>
      <c r="BZ83" s="70">
        <v>118.63800000000001</v>
      </c>
      <c r="CA83" s="70">
        <v>0</v>
      </c>
      <c r="CB83" s="70">
        <v>0</v>
      </c>
      <c r="CC83" s="70">
        <v>7.5149999999999997</v>
      </c>
      <c r="CD83" s="70">
        <v>0</v>
      </c>
    </row>
    <row r="84" spans="1:82">
      <c r="A84" s="70" t="s">
        <v>1787</v>
      </c>
      <c r="B84" s="70">
        <v>47</v>
      </c>
      <c r="C84" s="70">
        <v>13</v>
      </c>
      <c r="D84" s="70">
        <v>3</v>
      </c>
      <c r="E84" s="70">
        <v>2016</v>
      </c>
      <c r="F84" s="70" t="s">
        <v>155</v>
      </c>
      <c r="G84" s="1064" t="s">
        <v>1774</v>
      </c>
      <c r="H84" s="70" t="s">
        <v>1775</v>
      </c>
      <c r="I84" s="148"/>
      <c r="J84" s="71">
        <v>4709.7242759037135</v>
      </c>
      <c r="K84" s="71">
        <v>39.141812847106564</v>
      </c>
      <c r="L84" s="71">
        <v>55.356280769575861</v>
      </c>
      <c r="M84" s="71">
        <v>853.70920211399914</v>
      </c>
      <c r="N84" s="71">
        <v>554.34216749723362</v>
      </c>
      <c r="O84" s="71">
        <v>497.73149054340092</v>
      </c>
      <c r="P84" s="71">
        <v>326.44780930567157</v>
      </c>
      <c r="Q84" s="71">
        <v>38.141295039705277</v>
      </c>
      <c r="R84" s="71">
        <v>89.174922017605809</v>
      </c>
      <c r="S84" s="71">
        <v>67.357977580233424</v>
      </c>
      <c r="T84" s="72"/>
      <c r="U84" s="71">
        <v>223319948</v>
      </c>
      <c r="V84" s="71">
        <v>18788</v>
      </c>
      <c r="W84" s="71">
        <v>1040</v>
      </c>
      <c r="X84" s="71">
        <v>193361</v>
      </c>
      <c r="Y84" s="71">
        <v>233506</v>
      </c>
      <c r="Z84" s="71">
        <v>292733</v>
      </c>
      <c r="AA84" s="71">
        <v>67188</v>
      </c>
      <c r="AB84" s="71">
        <v>540000</v>
      </c>
      <c r="AC84" s="71">
        <v>15230198.889041459</v>
      </c>
      <c r="AD84" s="71">
        <v>67.357977580233424</v>
      </c>
      <c r="AE84" s="72"/>
      <c r="AF84" s="71">
        <v>1872352361.391979</v>
      </c>
      <c r="AG84" s="71">
        <v>29506836.094233871</v>
      </c>
      <c r="AH84" s="71">
        <v>7789637.3605156187</v>
      </c>
      <c r="AI84" s="71">
        <v>1282255578.4839399</v>
      </c>
      <c r="AJ84" s="71">
        <v>760066234.43853426</v>
      </c>
      <c r="AK84" s="71">
        <v>0</v>
      </c>
      <c r="AL84" s="71">
        <v>0</v>
      </c>
      <c r="AM84" s="71">
        <v>74062229.202844977</v>
      </c>
      <c r="AN84" s="71">
        <v>0</v>
      </c>
      <c r="AO84" s="71">
        <v>0</v>
      </c>
      <c r="AP84" s="71">
        <v>4026032876.9720478</v>
      </c>
      <c r="AQ84" s="72"/>
      <c r="AR84" s="71">
        <v>12963</v>
      </c>
      <c r="AS84" s="71">
        <v>2789</v>
      </c>
      <c r="AT84" s="71">
        <v>0</v>
      </c>
      <c r="AU84" s="71">
        <v>0</v>
      </c>
      <c r="AV84" s="71">
        <v>0</v>
      </c>
      <c r="AW84" s="71">
        <v>1</v>
      </c>
      <c r="AX84" s="71"/>
      <c r="AY84" s="72"/>
      <c r="AZ84" s="71">
        <v>52112.800000000003</v>
      </c>
      <c r="BA84" s="71">
        <v>169328.9</v>
      </c>
      <c r="BB84" s="71">
        <v>0</v>
      </c>
      <c r="BC84" s="71">
        <v>0</v>
      </c>
      <c r="BD84" s="71">
        <v>0</v>
      </c>
      <c r="BE84" s="71">
        <v>5460</v>
      </c>
      <c r="BF84" s="71"/>
      <c r="BG84" s="72"/>
      <c r="BH84" s="71">
        <v>0</v>
      </c>
      <c r="BI84" s="71">
        <v>0</v>
      </c>
      <c r="BJ84" s="71">
        <v>6466.4250000000002</v>
      </c>
      <c r="BK84" s="71">
        <v>327.93900000000002</v>
      </c>
      <c r="BL84" s="71">
        <v>361.745</v>
      </c>
      <c r="BM84" s="71">
        <v>0</v>
      </c>
      <c r="BN84" s="72"/>
      <c r="BO84" s="71">
        <v>0</v>
      </c>
      <c r="BP84" s="71">
        <v>0</v>
      </c>
      <c r="BQ84" s="71">
        <v>70</v>
      </c>
      <c r="BR84" s="71">
        <v>3</v>
      </c>
      <c r="BS84" s="71">
        <v>27</v>
      </c>
      <c r="BT84" s="71">
        <v>0</v>
      </c>
      <c r="BU84"/>
      <c r="BV84" s="70">
        <v>6510.83</v>
      </c>
      <c r="BW84" s="70">
        <v>307.93599999999998</v>
      </c>
      <c r="BX84" s="70">
        <v>201.06700000000001</v>
      </c>
      <c r="BY84" s="70">
        <v>3.419</v>
      </c>
      <c r="BZ84" s="70">
        <v>121.09399999999999</v>
      </c>
      <c r="CA84" s="70">
        <v>7.0389999999999997</v>
      </c>
      <c r="CB84" s="70">
        <v>0</v>
      </c>
      <c r="CC84" s="70">
        <v>4.7240000000000002</v>
      </c>
      <c r="CD84" s="70">
        <v>0</v>
      </c>
    </row>
    <row r="85" spans="1:82">
      <c r="A85" s="70" t="s">
        <v>1788</v>
      </c>
      <c r="B85" s="70">
        <v>48</v>
      </c>
      <c r="C85" s="70">
        <v>14</v>
      </c>
      <c r="D85" s="70">
        <v>3</v>
      </c>
      <c r="E85" s="70">
        <v>2017</v>
      </c>
      <c r="F85" s="70" t="s">
        <v>156</v>
      </c>
      <c r="G85" s="70" t="s">
        <v>1774</v>
      </c>
      <c r="H85" s="70" t="s">
        <v>1775</v>
      </c>
      <c r="I85" s="148"/>
      <c r="J85" s="71">
        <v>4665.2830405607128</v>
      </c>
      <c r="K85" s="71">
        <v>38.546085441274109</v>
      </c>
      <c r="L85" s="71">
        <v>44.501545691714071</v>
      </c>
      <c r="M85" s="71">
        <v>743.56722271257172</v>
      </c>
      <c r="N85" s="71">
        <v>545.207158771835</v>
      </c>
      <c r="O85" s="71">
        <v>493.58032514317421</v>
      </c>
      <c r="P85" s="71">
        <v>324.79991010292696</v>
      </c>
      <c r="Q85" s="71">
        <v>36.780207542707899</v>
      </c>
      <c r="R85" s="71">
        <v>87.929850794443325</v>
      </c>
      <c r="S85" s="71">
        <v>63.214175315688905</v>
      </c>
      <c r="T85" s="72"/>
      <c r="U85" s="71">
        <v>235733208</v>
      </c>
      <c r="V85" s="71">
        <v>18788</v>
      </c>
      <c r="W85" s="71">
        <v>1040</v>
      </c>
      <c r="X85" s="71">
        <v>193361</v>
      </c>
      <c r="Y85" s="71">
        <v>235350</v>
      </c>
      <c r="Z85" s="71">
        <v>295107</v>
      </c>
      <c r="AA85" s="71">
        <v>67275</v>
      </c>
      <c r="AB85" s="71">
        <v>538488</v>
      </c>
      <c r="AC85" s="71">
        <v>15315532.5</v>
      </c>
      <c r="AD85" s="71">
        <v>63.214175315688912</v>
      </c>
      <c r="AE85" s="72"/>
      <c r="AF85" s="71">
        <v>1916056724.3553939</v>
      </c>
      <c r="AG85" s="71">
        <v>31197526.274667151</v>
      </c>
      <c r="AH85" s="71">
        <v>8599792.1400458124</v>
      </c>
      <c r="AI85" s="71">
        <v>1297801838.259496</v>
      </c>
      <c r="AJ85" s="71">
        <v>853049200.72789526</v>
      </c>
      <c r="AK85" s="71">
        <v>0</v>
      </c>
      <c r="AL85" s="71">
        <v>0</v>
      </c>
      <c r="AM85" s="71">
        <v>73970417.648882464</v>
      </c>
      <c r="AN85" s="71">
        <v>0</v>
      </c>
      <c r="AO85" s="71">
        <v>0</v>
      </c>
      <c r="AP85" s="71">
        <v>4180675499.4063807</v>
      </c>
      <c r="AQ85" s="72"/>
      <c r="AR85" s="71">
        <v>13798</v>
      </c>
      <c r="AS85" s="71">
        <v>3108</v>
      </c>
      <c r="AT85" s="71">
        <v>0</v>
      </c>
      <c r="AU85" s="71">
        <v>0</v>
      </c>
      <c r="AV85" s="71">
        <v>0</v>
      </c>
      <c r="AW85" s="71">
        <v>1</v>
      </c>
      <c r="AX85" s="71"/>
      <c r="AY85" s="72"/>
      <c r="AZ85" s="71">
        <v>55951.199999999997</v>
      </c>
      <c r="BA85" s="71">
        <v>188374.1999999999</v>
      </c>
      <c r="BB85" s="71">
        <v>0</v>
      </c>
      <c r="BC85" s="71">
        <v>0</v>
      </c>
      <c r="BD85" s="71">
        <v>0</v>
      </c>
      <c r="BE85" s="71">
        <v>5460</v>
      </c>
      <c r="BF85" s="71"/>
      <c r="BG85" s="72"/>
      <c r="BH85" s="71">
        <v>0</v>
      </c>
      <c r="BI85" s="71">
        <v>0</v>
      </c>
      <c r="BJ85" s="71">
        <v>6160.625</v>
      </c>
      <c r="BK85" s="71">
        <v>279.85300000000001</v>
      </c>
      <c r="BL85" s="71">
        <v>355.87200000000001</v>
      </c>
      <c r="BM85" s="71">
        <v>0</v>
      </c>
      <c r="BN85" s="72"/>
      <c r="BO85" s="71">
        <v>0</v>
      </c>
      <c r="BP85" s="71">
        <v>0</v>
      </c>
      <c r="BQ85" s="71">
        <v>70</v>
      </c>
      <c r="BR85" s="71">
        <v>3</v>
      </c>
      <c r="BS85" s="71">
        <v>24</v>
      </c>
      <c r="BT85" s="71">
        <v>0</v>
      </c>
      <c r="BU85"/>
      <c r="BV85" s="70">
        <v>6156.8869999999997</v>
      </c>
      <c r="BW85" s="70">
        <v>299.00099999999998</v>
      </c>
      <c r="BX85" s="70">
        <v>205.44200000000001</v>
      </c>
      <c r="BY85" s="70">
        <v>0</v>
      </c>
      <c r="BZ85" s="70">
        <v>125.246</v>
      </c>
      <c r="CA85" s="70">
        <v>9.7739999999999991</v>
      </c>
      <c r="CB85" s="70">
        <v>0</v>
      </c>
      <c r="CC85" s="70">
        <v>0</v>
      </c>
      <c r="CD85" s="70">
        <v>0</v>
      </c>
    </row>
    <row r="86" spans="1:82">
      <c r="A86" s="70" t="s">
        <v>1789</v>
      </c>
      <c r="B86" s="70">
        <v>49</v>
      </c>
      <c r="C86" s="70">
        <v>15</v>
      </c>
      <c r="D86" s="70">
        <v>3</v>
      </c>
      <c r="E86" s="70">
        <v>2018</v>
      </c>
      <c r="F86" s="70" t="s">
        <v>183</v>
      </c>
      <c r="G86" s="70" t="s">
        <v>1774</v>
      </c>
      <c r="H86" s="70" t="s">
        <v>1775</v>
      </c>
      <c r="I86" s="148"/>
      <c r="J86" s="71">
        <v>4363.8900791563356</v>
      </c>
      <c r="K86" s="71">
        <v>33.602726918215708</v>
      </c>
      <c r="L86" s="71">
        <v>40.167586152952069</v>
      </c>
      <c r="M86" s="71">
        <v>620.89822267331658</v>
      </c>
      <c r="N86" s="71">
        <v>449.77990609498613</v>
      </c>
      <c r="O86" s="71">
        <v>487.10678470889439</v>
      </c>
      <c r="P86" s="71">
        <v>323.4118103792668</v>
      </c>
      <c r="Q86" s="71">
        <v>34.041908989338303</v>
      </c>
      <c r="R86" s="71">
        <v>82.594206760013648</v>
      </c>
      <c r="S86" s="71">
        <v>66.375762052479729</v>
      </c>
      <c r="T86" s="72"/>
      <c r="U86" s="71">
        <v>248695117</v>
      </c>
      <c r="V86" s="71">
        <v>18788</v>
      </c>
      <c r="W86" s="71">
        <v>1040</v>
      </c>
      <c r="X86" s="71">
        <v>193361</v>
      </c>
      <c r="Y86" s="71">
        <v>237546</v>
      </c>
      <c r="Z86" s="71">
        <v>296813</v>
      </c>
      <c r="AA86" s="71">
        <v>67661</v>
      </c>
      <c r="AB86" s="71">
        <v>537101</v>
      </c>
      <c r="AC86" s="71">
        <v>14329794</v>
      </c>
      <c r="AD86" s="71">
        <v>66.375762052479729</v>
      </c>
      <c r="AE86" s="72"/>
      <c r="AF86" s="71">
        <v>1939013143.0226331</v>
      </c>
      <c r="AG86" s="71">
        <v>26915060.57141364</v>
      </c>
      <c r="AH86" s="71">
        <v>8090115.3078673277</v>
      </c>
      <c r="AI86" s="71">
        <v>1209521977.04424</v>
      </c>
      <c r="AJ86" s="71">
        <v>819388316.46754277</v>
      </c>
      <c r="AK86" s="71">
        <v>0</v>
      </c>
      <c r="AL86" s="71">
        <v>0</v>
      </c>
      <c r="AM86" s="71">
        <v>73932549.214337304</v>
      </c>
      <c r="AN86" s="71">
        <v>0</v>
      </c>
      <c r="AO86" s="71">
        <v>0</v>
      </c>
      <c r="AP86" s="71">
        <v>4076861161.6280341</v>
      </c>
      <c r="AQ86" s="72"/>
      <c r="AR86" s="71">
        <v>14617</v>
      </c>
      <c r="AS86" s="71">
        <v>3447</v>
      </c>
      <c r="AT86" s="71">
        <v>0</v>
      </c>
      <c r="AU86" s="71">
        <v>0</v>
      </c>
      <c r="AV86" s="71">
        <v>0</v>
      </c>
      <c r="AW86" s="71">
        <v>1</v>
      </c>
      <c r="AX86" s="71"/>
      <c r="AY86" s="72"/>
      <c r="AZ86" s="71">
        <v>59907.899999999951</v>
      </c>
      <c r="BA86" s="71">
        <v>205189.6</v>
      </c>
      <c r="BB86" s="71">
        <v>0</v>
      </c>
      <c r="BC86" s="71">
        <v>0</v>
      </c>
      <c r="BD86" s="71">
        <v>0</v>
      </c>
      <c r="BE86" s="71">
        <v>5460</v>
      </c>
      <c r="BF86" s="71"/>
      <c r="BG86" s="72"/>
      <c r="BH86" s="71">
        <v>0</v>
      </c>
      <c r="BI86" s="71">
        <v>0</v>
      </c>
      <c r="BJ86" s="71">
        <v>6015.2370000000001</v>
      </c>
      <c r="BK86" s="71">
        <v>265.67399999999998</v>
      </c>
      <c r="BL86" s="71">
        <v>326.50799999999998</v>
      </c>
      <c r="BM86" s="71">
        <v>0</v>
      </c>
      <c r="BN86" s="72"/>
      <c r="BO86" s="71">
        <v>0</v>
      </c>
      <c r="BP86" s="71">
        <v>0</v>
      </c>
      <c r="BQ86" s="71">
        <v>68</v>
      </c>
      <c r="BR86" s="71">
        <v>3</v>
      </c>
      <c r="BS86" s="71">
        <v>23</v>
      </c>
      <c r="BT86" s="71">
        <v>0</v>
      </c>
      <c r="BU86"/>
      <c r="BV86" s="70">
        <v>6003.9080000000004</v>
      </c>
      <c r="BW86" s="70">
        <v>279.32299999999998</v>
      </c>
      <c r="BX86" s="70">
        <v>191.834</v>
      </c>
      <c r="BY86" s="70">
        <v>0</v>
      </c>
      <c r="BZ86" s="70">
        <v>113.66200000000001</v>
      </c>
      <c r="CA86" s="70">
        <v>18.692</v>
      </c>
      <c r="CB86" s="70">
        <v>0</v>
      </c>
      <c r="CC86" s="70">
        <v>0</v>
      </c>
      <c r="CD86" s="70">
        <v>0</v>
      </c>
    </row>
    <row r="87" spans="1:82">
      <c r="A87" s="70" t="s">
        <v>1790</v>
      </c>
      <c r="B87" s="70">
        <v>50</v>
      </c>
      <c r="C87" s="70">
        <v>16</v>
      </c>
      <c r="D87" s="70">
        <v>3</v>
      </c>
      <c r="E87" s="70">
        <v>2019</v>
      </c>
      <c r="F87" s="70" t="s">
        <v>158</v>
      </c>
      <c r="G87" s="70" t="s">
        <v>1774</v>
      </c>
      <c r="H87" s="70" t="s">
        <v>1775</v>
      </c>
      <c r="I87" s="148"/>
      <c r="J87" s="71">
        <v>3910.8823609434912</v>
      </c>
      <c r="K87" s="71">
        <v>31.349693727112665</v>
      </c>
      <c r="L87" s="71">
        <v>40.521313357750913</v>
      </c>
      <c r="M87" s="71">
        <v>599.84815250997724</v>
      </c>
      <c r="N87" s="71">
        <v>473.5451000648477</v>
      </c>
      <c r="O87" s="71">
        <v>476.49371892717977</v>
      </c>
      <c r="P87" s="71">
        <v>319.26263063421243</v>
      </c>
      <c r="Q87" s="71">
        <v>33.075566891618401</v>
      </c>
      <c r="R87" s="71">
        <v>71.509544357514159</v>
      </c>
      <c r="S87" s="71">
        <v>75.26233606888475</v>
      </c>
      <c r="T87" s="72"/>
      <c r="U87" s="71">
        <v>233391158</v>
      </c>
      <c r="V87" s="71">
        <v>18788</v>
      </c>
      <c r="W87" s="71">
        <v>1040</v>
      </c>
      <c r="X87" s="71">
        <v>193361</v>
      </c>
      <c r="Y87" s="71">
        <v>239990</v>
      </c>
      <c r="Z87" s="71">
        <v>298317</v>
      </c>
      <c r="AA87" s="71">
        <v>66293</v>
      </c>
      <c r="AB87" s="71">
        <v>535982</v>
      </c>
      <c r="AC87" s="71">
        <v>12609851.5</v>
      </c>
      <c r="AD87" s="71">
        <v>75.26233606888475</v>
      </c>
      <c r="AE87" s="72"/>
      <c r="AF87" s="71">
        <v>1724563272.2957139</v>
      </c>
      <c r="AG87" s="71">
        <v>27139874.478673529</v>
      </c>
      <c r="AH87" s="71">
        <v>8659261.6599175669</v>
      </c>
      <c r="AI87" s="71">
        <v>1232888677.424505</v>
      </c>
      <c r="AJ87" s="71">
        <v>887837956.22282636</v>
      </c>
      <c r="AK87" s="71">
        <v>0</v>
      </c>
      <c r="AL87" s="71">
        <v>0</v>
      </c>
      <c r="AM87" s="71">
        <v>72996713.529664263</v>
      </c>
      <c r="AN87" s="71">
        <v>0</v>
      </c>
      <c r="AO87" s="71">
        <v>0</v>
      </c>
      <c r="AP87" s="71">
        <v>3954085755.6113005</v>
      </c>
      <c r="AQ87" s="72"/>
      <c r="AR87" s="71">
        <v>15455</v>
      </c>
      <c r="AS87" s="71">
        <v>3818</v>
      </c>
      <c r="AT87" s="71">
        <v>0</v>
      </c>
      <c r="AU87" s="71">
        <v>0</v>
      </c>
      <c r="AV87" s="71">
        <v>0</v>
      </c>
      <c r="AW87" s="71">
        <v>1</v>
      </c>
      <c r="AX87" s="71"/>
      <c r="AY87" s="72"/>
      <c r="AZ87" s="71">
        <v>64079.30000000041</v>
      </c>
      <c r="BA87" s="71">
        <v>227312.69999999981</v>
      </c>
      <c r="BB87" s="71">
        <v>0</v>
      </c>
      <c r="BC87" s="71">
        <v>0</v>
      </c>
      <c r="BD87" s="71">
        <v>0</v>
      </c>
      <c r="BE87" s="71">
        <v>5460</v>
      </c>
      <c r="BF87" s="71"/>
      <c r="BG87" s="72"/>
      <c r="BH87" s="71">
        <v>0</v>
      </c>
      <c r="BI87" s="71">
        <v>0</v>
      </c>
      <c r="BJ87" s="71">
        <v>5056.8869999999997</v>
      </c>
      <c r="BK87" s="71">
        <v>255.571</v>
      </c>
      <c r="BL87" s="71">
        <v>340.733</v>
      </c>
      <c r="BM87" s="71">
        <v>0</v>
      </c>
      <c r="BN87" s="72"/>
      <c r="BO87" s="71">
        <v>0</v>
      </c>
      <c r="BP87" s="71">
        <v>0</v>
      </c>
      <c r="BQ87" s="71">
        <v>69</v>
      </c>
      <c r="BR87" s="71">
        <v>3</v>
      </c>
      <c r="BS87" s="71">
        <v>25</v>
      </c>
      <c r="BT87" s="71">
        <v>0</v>
      </c>
      <c r="BU87"/>
      <c r="BV87" s="70">
        <v>5146.2820000000002</v>
      </c>
      <c r="BW87" s="70">
        <v>149.95599999999999</v>
      </c>
      <c r="BX87" s="70">
        <v>206.65700000000001</v>
      </c>
      <c r="BY87" s="70">
        <v>0</v>
      </c>
      <c r="BZ87" s="70">
        <v>131.529</v>
      </c>
      <c r="CA87" s="70">
        <v>18.766999999999999</v>
      </c>
      <c r="CB87" s="70">
        <v>0</v>
      </c>
      <c r="CC87" s="70">
        <v>0</v>
      </c>
      <c r="CD87" s="70">
        <v>0</v>
      </c>
    </row>
    <row r="88" spans="1:82">
      <c r="A88" s="70" t="s">
        <v>1791</v>
      </c>
      <c r="B88" s="70">
        <v>51</v>
      </c>
      <c r="C88" s="70">
        <v>17</v>
      </c>
      <c r="D88" s="70">
        <v>3</v>
      </c>
      <c r="E88" s="70">
        <v>2020</v>
      </c>
      <c r="F88" s="70" t="s">
        <v>159</v>
      </c>
      <c r="G88" s="70" t="s">
        <v>1774</v>
      </c>
      <c r="H88" s="70" t="s">
        <v>1775</v>
      </c>
      <c r="I88" s="148"/>
      <c r="J88" s="71">
        <v>3437.2596114145449</v>
      </c>
      <c r="K88" s="71">
        <v>32.518698603607362</v>
      </c>
      <c r="L88" s="71">
        <v>21.377408108750448</v>
      </c>
      <c r="M88" s="71">
        <v>617.69458230699115</v>
      </c>
      <c r="N88" s="71">
        <v>474.88474758144122</v>
      </c>
      <c r="O88" s="71">
        <v>419.88149819389463</v>
      </c>
      <c r="P88" s="71">
        <v>302.7587178281351</v>
      </c>
      <c r="Q88" s="71">
        <v>31.492514306894801</v>
      </c>
      <c r="R88" s="71">
        <v>83.12476392324271</v>
      </c>
      <c r="S88" s="71">
        <v>75.709445188229466</v>
      </c>
      <c r="T88" s="72"/>
      <c r="U88" s="71">
        <v>199109038</v>
      </c>
      <c r="V88" s="71">
        <v>17247</v>
      </c>
      <c r="W88" s="71">
        <v>699</v>
      </c>
      <c r="X88" s="71">
        <v>201894</v>
      </c>
      <c r="Y88" s="71">
        <v>242346</v>
      </c>
      <c r="Z88" s="71">
        <v>300036</v>
      </c>
      <c r="AA88" s="71">
        <v>66820</v>
      </c>
      <c r="AB88" s="71">
        <v>534127</v>
      </c>
      <c r="AC88" s="71">
        <v>14735507.499999998</v>
      </c>
      <c r="AD88" s="71">
        <v>75.709445188229466</v>
      </c>
      <c r="AE88" s="72"/>
      <c r="AF88" s="71">
        <v>1568368250.994998</v>
      </c>
      <c r="AG88" s="71">
        <v>25502062.465188429</v>
      </c>
      <c r="AH88" s="71">
        <v>4672441.709151038</v>
      </c>
      <c r="AI88" s="71">
        <v>1210491487.5859895</v>
      </c>
      <c r="AJ88" s="71">
        <v>884890805.9306618</v>
      </c>
      <c r="AK88" s="71"/>
      <c r="AL88" s="71"/>
      <c r="AM88" s="71">
        <v>69709507.774741441</v>
      </c>
      <c r="AN88" s="71"/>
      <c r="AO88" s="71"/>
      <c r="AP88" s="71">
        <v>3763634556.4607306</v>
      </c>
      <c r="AQ88" s="72"/>
      <c r="AR88" s="71">
        <v>16367</v>
      </c>
      <c r="AS88" s="71">
        <v>3963</v>
      </c>
      <c r="AT88" s="71">
        <v>0</v>
      </c>
      <c r="AU88" s="71">
        <v>0</v>
      </c>
      <c r="AV88" s="71">
        <v>0</v>
      </c>
      <c r="AW88" s="71">
        <v>1</v>
      </c>
      <c r="AX88" s="71"/>
      <c r="AY88" s="72"/>
      <c r="AZ88" s="71">
        <v>69057.20000000071</v>
      </c>
      <c r="BA88" s="71">
        <v>293183.50000000111</v>
      </c>
      <c r="BB88" s="71">
        <v>0</v>
      </c>
      <c r="BC88" s="71">
        <v>0</v>
      </c>
      <c r="BD88" s="71">
        <v>0</v>
      </c>
      <c r="BE88" s="71">
        <v>5460</v>
      </c>
      <c r="BF88" s="71"/>
      <c r="BG88" s="72"/>
      <c r="BH88" s="71">
        <v>0</v>
      </c>
      <c r="BI88" s="71">
        <v>0</v>
      </c>
      <c r="BJ88" s="71">
        <v>4769.6450000000004</v>
      </c>
      <c r="BK88" s="71">
        <v>260.02100000000002</v>
      </c>
      <c r="BL88" s="71">
        <v>326.91500000000002</v>
      </c>
      <c r="BM88" s="71">
        <v>0</v>
      </c>
      <c r="BN88" s="72"/>
      <c r="BO88" s="71">
        <v>0</v>
      </c>
      <c r="BP88" s="71">
        <v>0</v>
      </c>
      <c r="BQ88" s="71">
        <v>69</v>
      </c>
      <c r="BR88" s="71">
        <v>3</v>
      </c>
      <c r="BS88" s="71">
        <v>24</v>
      </c>
      <c r="BT88" s="71">
        <v>0</v>
      </c>
      <c r="BU88"/>
      <c r="BV88" s="70">
        <v>4969.2969999999996</v>
      </c>
      <c r="BW88" s="70">
        <v>45.933</v>
      </c>
      <c r="BX88" s="70">
        <v>202.387</v>
      </c>
      <c r="BY88" s="70">
        <v>0</v>
      </c>
      <c r="BZ88" s="70">
        <v>120.95099999999999</v>
      </c>
      <c r="CA88" s="70">
        <v>18.013000000000002</v>
      </c>
      <c r="CB88" s="70">
        <v>0</v>
      </c>
      <c r="CC88" s="70">
        <v>0</v>
      </c>
      <c r="CD88" s="70">
        <v>0</v>
      </c>
    </row>
    <row r="89" spans="1:82">
      <c r="A89" s="70" t="s">
        <v>1792</v>
      </c>
      <c r="B89" s="70">
        <v>51</v>
      </c>
      <c r="C89" s="70">
        <v>18</v>
      </c>
      <c r="D89" s="70">
        <v>3</v>
      </c>
      <c r="E89" s="70">
        <v>2021</v>
      </c>
      <c r="F89" s="70" t="s">
        <v>160</v>
      </c>
      <c r="G89" s="70" t="s">
        <v>1774</v>
      </c>
      <c r="H89" s="70" t="s">
        <v>1775</v>
      </c>
      <c r="I89" s="148"/>
      <c r="J89" s="71">
        <v>3984.9194071008865</v>
      </c>
      <c r="K89" s="71">
        <v>33.210359181260905</v>
      </c>
      <c r="L89" s="71">
        <v>22.355602451007474</v>
      </c>
      <c r="M89" s="71">
        <v>583.01736467025398</v>
      </c>
      <c r="N89" s="71">
        <v>437.550432942616</v>
      </c>
      <c r="O89" s="71">
        <v>408.50045701228578</v>
      </c>
      <c r="P89" s="71">
        <v>313.37201837569035</v>
      </c>
      <c r="Q89" s="71">
        <v>30.996372413828599</v>
      </c>
      <c r="R89" s="71">
        <v>78.767507986239153</v>
      </c>
      <c r="S89" s="71">
        <v>76.767023315941785</v>
      </c>
      <c r="T89" s="72"/>
      <c r="U89" s="71">
        <v>246315465</v>
      </c>
      <c r="V89" s="71">
        <v>17247</v>
      </c>
      <c r="W89" s="71">
        <v>699</v>
      </c>
      <c r="X89" s="71">
        <v>201894</v>
      </c>
      <c r="Y89" s="71">
        <v>243339</v>
      </c>
      <c r="Z89" s="71">
        <v>300559</v>
      </c>
      <c r="AA89" s="71">
        <v>67441</v>
      </c>
      <c r="AB89" s="71">
        <v>530877</v>
      </c>
      <c r="AC89" s="71">
        <v>13545842.5</v>
      </c>
      <c r="AD89" s="71">
        <v>76.767023315941785</v>
      </c>
      <c r="AE89" s="72"/>
      <c r="AF89" s="71">
        <v>1826527746.8471055</v>
      </c>
      <c r="AG89" s="71">
        <v>27233727.110089231</v>
      </c>
      <c r="AH89" s="71">
        <v>4725093.5387437036</v>
      </c>
      <c r="AI89" s="71">
        <v>1314298783.2373257</v>
      </c>
      <c r="AJ89" s="71">
        <v>913305691.70900452</v>
      </c>
      <c r="AK89" s="71">
        <v>0</v>
      </c>
      <c r="AL89" s="71">
        <v>0</v>
      </c>
      <c r="AM89" s="71">
        <v>69684978.967742994</v>
      </c>
      <c r="AN89" s="71">
        <v>0</v>
      </c>
      <c r="AO89" s="71">
        <v>0</v>
      </c>
      <c r="AP89" s="71">
        <v>4155776021.4100113</v>
      </c>
      <c r="AQ89" s="72"/>
      <c r="AR89" s="71">
        <v>17444</v>
      </c>
      <c r="AS89" s="71">
        <v>4020</v>
      </c>
      <c r="AT89" s="71">
        <v>0</v>
      </c>
      <c r="AU89" s="71">
        <v>0</v>
      </c>
      <c r="AV89" s="71">
        <v>0</v>
      </c>
      <c r="AW89" s="71">
        <v>1</v>
      </c>
      <c r="AX89" s="71"/>
      <c r="AY89" s="72"/>
      <c r="AZ89" s="71">
        <v>75738.40000000094</v>
      </c>
      <c r="BA89" s="71">
        <v>302151.70000000112</v>
      </c>
      <c r="BB89" s="71">
        <v>0</v>
      </c>
      <c r="BC89" s="71">
        <v>0</v>
      </c>
      <c r="BD89" s="71">
        <v>0</v>
      </c>
      <c r="BE89" s="71">
        <v>5460</v>
      </c>
      <c r="BF89" s="71"/>
      <c r="BG89" s="72"/>
      <c r="BH89" s="71">
        <v>0</v>
      </c>
      <c r="BI89" s="71">
        <v>0</v>
      </c>
      <c r="BJ89" s="71">
        <v>5247.6930000000002</v>
      </c>
      <c r="BK89" s="71">
        <v>186.935</v>
      </c>
      <c r="BL89" s="71">
        <v>350.89099999999996</v>
      </c>
      <c r="BM89" s="71">
        <v>0</v>
      </c>
      <c r="BN89" s="72"/>
      <c r="BO89" s="71">
        <v>0</v>
      </c>
      <c r="BP89" s="71">
        <v>0</v>
      </c>
      <c r="BQ89" s="71">
        <v>69</v>
      </c>
      <c r="BR89" s="71">
        <v>3</v>
      </c>
      <c r="BS89" s="71">
        <v>25</v>
      </c>
      <c r="BT89" s="71">
        <v>0</v>
      </c>
      <c r="BU89"/>
      <c r="BV89" s="70">
        <v>5367.21</v>
      </c>
      <c r="BW89" s="70">
        <v>44.048000000000002</v>
      </c>
      <c r="BX89" s="70">
        <v>231.49100000000001</v>
      </c>
      <c r="BY89" s="70">
        <v>1.389</v>
      </c>
      <c r="BZ89" s="70">
        <v>128.261</v>
      </c>
      <c r="CA89" s="70">
        <v>13.12</v>
      </c>
      <c r="CB89" s="70">
        <v>0</v>
      </c>
      <c r="CC89" s="70">
        <v>0</v>
      </c>
      <c r="CD89" s="70">
        <v>0</v>
      </c>
    </row>
    <row r="90" spans="1:82">
      <c r="A90" s="70" t="s">
        <v>1793</v>
      </c>
      <c r="B90" s="70">
        <v>51</v>
      </c>
      <c r="C90" s="70">
        <v>19</v>
      </c>
      <c r="D90" s="70">
        <v>3</v>
      </c>
      <c r="E90" s="70">
        <v>2022</v>
      </c>
      <c r="F90" s="70" t="s">
        <v>161</v>
      </c>
      <c r="G90" s="70" t="s">
        <v>1774</v>
      </c>
      <c r="H90" s="70" t="s">
        <v>1775</v>
      </c>
      <c r="I90" s="148"/>
      <c r="J90" s="71">
        <v>4167.5352728830785</v>
      </c>
      <c r="K90" s="71">
        <v>31.919758284369113</v>
      </c>
      <c r="L90" s="71">
        <v>20.446739556744642</v>
      </c>
      <c r="M90" s="71">
        <v>656.65014451977936</v>
      </c>
      <c r="N90" s="71">
        <v>514.45653225717547</v>
      </c>
      <c r="O90" s="71">
        <v>431.6811475759107</v>
      </c>
      <c r="P90" s="71">
        <v>311.76509484646908</v>
      </c>
      <c r="Q90" s="71">
        <v>31.110298101451246</v>
      </c>
      <c r="R90" s="71">
        <v>77.31226850999488</v>
      </c>
      <c r="S90" s="71">
        <v>86.72046398359619</v>
      </c>
      <c r="T90" s="72"/>
      <c r="U90" s="71">
        <v>288040277</v>
      </c>
      <c r="V90" s="71">
        <v>17247</v>
      </c>
      <c r="W90" s="71">
        <v>699</v>
      </c>
      <c r="X90" s="71">
        <v>201894</v>
      </c>
      <c r="Y90" s="71">
        <v>245657</v>
      </c>
      <c r="Z90" s="71">
        <v>301768</v>
      </c>
      <c r="AA90" s="71">
        <v>68118</v>
      </c>
      <c r="AB90" s="71">
        <v>528459</v>
      </c>
      <c r="AC90" s="71">
        <v>13462566.5</v>
      </c>
      <c r="AD90" s="71">
        <v>86.72046398359619</v>
      </c>
      <c r="AE90" s="72"/>
      <c r="AF90" s="71">
        <v>1819867625.3203881</v>
      </c>
      <c r="AG90" s="71">
        <v>26945213.341707971</v>
      </c>
      <c r="AH90" s="71">
        <v>5033645.719943177</v>
      </c>
      <c r="AI90" s="71">
        <v>1272980943.8530574</v>
      </c>
      <c r="AJ90" s="71">
        <v>976104351.80890846</v>
      </c>
      <c r="AK90" s="71">
        <v>0</v>
      </c>
      <c r="AL90" s="71">
        <v>0</v>
      </c>
      <c r="AM90" s="71">
        <v>68238480.875089884</v>
      </c>
      <c r="AN90" s="71">
        <v>0</v>
      </c>
      <c r="AO90" s="71">
        <v>0</v>
      </c>
      <c r="AP90" s="71">
        <v>4169170260.919095</v>
      </c>
      <c r="AQ90" s="72"/>
      <c r="AR90" s="71">
        <v>18715</v>
      </c>
      <c r="AS90" s="71">
        <v>4041</v>
      </c>
      <c r="AT90" s="71">
        <v>0</v>
      </c>
      <c r="AU90" s="71">
        <v>0</v>
      </c>
      <c r="AV90" s="71">
        <v>0</v>
      </c>
      <c r="AW90" s="71">
        <v>1</v>
      </c>
      <c r="AX90" s="71"/>
      <c r="AY90" s="72"/>
      <c r="AZ90" s="71">
        <v>83324.000000001237</v>
      </c>
      <c r="BA90" s="71">
        <v>304841.30000000109</v>
      </c>
      <c r="BB90" s="71">
        <v>0</v>
      </c>
      <c r="BC90" s="71">
        <v>0</v>
      </c>
      <c r="BD90" s="71">
        <v>0</v>
      </c>
      <c r="BE90" s="71">
        <v>5460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1794</v>
      </c>
      <c r="B91" s="70">
        <v>51</v>
      </c>
      <c r="C91" s="70">
        <v>20</v>
      </c>
      <c r="D91" s="70">
        <v>3</v>
      </c>
      <c r="E91" s="70">
        <v>2023</v>
      </c>
      <c r="F91" s="70" t="s">
        <v>1539</v>
      </c>
      <c r="G91" s="70" t="s">
        <v>1774</v>
      </c>
      <c r="H91" s="70" t="s">
        <v>1775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19843</v>
      </c>
      <c r="AS91" s="71">
        <v>4060</v>
      </c>
      <c r="AT91" s="71">
        <v>0</v>
      </c>
      <c r="AU91" s="71">
        <v>0</v>
      </c>
      <c r="AV91" s="71">
        <v>0</v>
      </c>
      <c r="AW91" s="71">
        <v>2</v>
      </c>
      <c r="AX91" s="71"/>
      <c r="AY91" s="72"/>
      <c r="AZ91" s="71">
        <v>89738.300000001531</v>
      </c>
      <c r="BA91" s="71">
        <v>305950.50000000099</v>
      </c>
      <c r="BB91" s="71">
        <v>0</v>
      </c>
      <c r="BC91" s="71">
        <v>0</v>
      </c>
      <c r="BD91" s="71">
        <v>0</v>
      </c>
      <c r="BE91" s="71">
        <v>81753.350000000006</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1795</v>
      </c>
      <c r="B92" s="70">
        <v>51</v>
      </c>
      <c r="C92" s="70">
        <v>21</v>
      </c>
      <c r="D92" s="70">
        <v>3</v>
      </c>
      <c r="E92" s="70">
        <v>2024</v>
      </c>
      <c r="F92" s="70" t="s">
        <v>1554</v>
      </c>
      <c r="G92" s="70" t="s">
        <v>1774</v>
      </c>
      <c r="H92" s="70" t="s">
        <v>1775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1796</v>
      </c>
      <c r="B93" s="70">
        <v>52</v>
      </c>
      <c r="C93" s="70">
        <v>1</v>
      </c>
      <c r="D93" s="70">
        <v>4</v>
      </c>
      <c r="E93" s="70">
        <v>1990</v>
      </c>
      <c r="F93" s="70" t="s">
        <v>787</v>
      </c>
      <c r="G93" s="70" t="s">
        <v>1797</v>
      </c>
      <c r="H93" s="70" t="s">
        <v>1798</v>
      </c>
      <c r="I93" s="148"/>
      <c r="J93" s="71">
        <v>1037.3838022968989</v>
      </c>
      <c r="K93" s="71">
        <v>102.4392952939869</v>
      </c>
      <c r="L93" s="71">
        <v>29.30989189657636</v>
      </c>
      <c r="M93" s="71">
        <v>549.38156103357528</v>
      </c>
      <c r="N93" s="71">
        <v>495.09742806927051</v>
      </c>
      <c r="O93" s="71">
        <v>450.45400560930852</v>
      </c>
      <c r="P93" s="71">
        <v>372.91541636796768</v>
      </c>
      <c r="Q93" s="71">
        <v>28.648964084454398</v>
      </c>
      <c r="R93" s="71">
        <v>0</v>
      </c>
      <c r="S93" s="71">
        <v>33.288633967128433</v>
      </c>
      <c r="T93" s="72"/>
      <c r="U93" s="71">
        <v>142581386</v>
      </c>
      <c r="V93" s="71">
        <v>22880</v>
      </c>
      <c r="W93" s="71">
        <v>339</v>
      </c>
      <c r="X93" s="71">
        <v>178325</v>
      </c>
      <c r="Y93" s="71">
        <v>153762</v>
      </c>
      <c r="Z93" s="71">
        <v>185277</v>
      </c>
      <c r="AA93" s="71">
        <v>90548</v>
      </c>
      <c r="AB93" s="71">
        <v>465162</v>
      </c>
      <c r="AC93" s="71">
        <v>0</v>
      </c>
      <c r="AD93" s="71">
        <v>33.288633967128433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1799</v>
      </c>
      <c r="B94" s="70">
        <v>53</v>
      </c>
      <c r="C94" s="70">
        <v>2</v>
      </c>
      <c r="D94" s="70">
        <v>4</v>
      </c>
      <c r="E94" s="70">
        <v>2005</v>
      </c>
      <c r="F94" s="70" t="s">
        <v>789</v>
      </c>
      <c r="G94" s="70" t="s">
        <v>1797</v>
      </c>
      <c r="H94" s="70" t="s">
        <v>1798</v>
      </c>
      <c r="I94" s="148"/>
      <c r="J94" s="71">
        <v>1087.046024952848</v>
      </c>
      <c r="K94" s="71">
        <v>61.716498523007417</v>
      </c>
      <c r="L94" s="71">
        <v>34.286940855693132</v>
      </c>
      <c r="M94" s="71">
        <v>846.36939855073069</v>
      </c>
      <c r="N94" s="71">
        <v>772.75596533543785</v>
      </c>
      <c r="O94" s="71">
        <v>642.61725616858371</v>
      </c>
      <c r="P94" s="71">
        <v>377.95434926385212</v>
      </c>
      <c r="Q94" s="71">
        <v>29.367431965538099</v>
      </c>
      <c r="R94" s="71">
        <v>0</v>
      </c>
      <c r="S94" s="71">
        <v>72.777611190899989</v>
      </c>
      <c r="T94" s="72"/>
      <c r="U94" s="71">
        <v>160258877</v>
      </c>
      <c r="V94" s="71">
        <v>18934</v>
      </c>
      <c r="W94" s="71">
        <v>455</v>
      </c>
      <c r="X94" s="71">
        <v>158372</v>
      </c>
      <c r="Y94" s="71">
        <v>198341</v>
      </c>
      <c r="Z94" s="71">
        <v>305864</v>
      </c>
      <c r="AA94" s="71">
        <v>75160</v>
      </c>
      <c r="AB94" s="71">
        <v>498477</v>
      </c>
      <c r="AC94" s="71">
        <v>0</v>
      </c>
      <c r="AD94" s="71">
        <v>72.777611190899989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1800</v>
      </c>
      <c r="B95" s="70">
        <v>54</v>
      </c>
      <c r="C95" s="70">
        <v>3</v>
      </c>
      <c r="D95" s="70">
        <v>4</v>
      </c>
      <c r="E95" s="70">
        <v>2006</v>
      </c>
      <c r="F95" s="70" t="s">
        <v>790</v>
      </c>
      <c r="G95" s="70" t="s">
        <v>1797</v>
      </c>
      <c r="H95" s="70" t="s">
        <v>1798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1801</v>
      </c>
      <c r="B96" s="70">
        <v>55</v>
      </c>
      <c r="C96" s="70">
        <v>4</v>
      </c>
      <c r="D96" s="70">
        <v>4</v>
      </c>
      <c r="E96" s="70">
        <v>2007</v>
      </c>
      <c r="F96" s="70" t="s">
        <v>791</v>
      </c>
      <c r="G96" s="70" t="s">
        <v>1797</v>
      </c>
      <c r="H96" s="70" t="s">
        <v>1798</v>
      </c>
      <c r="I96" s="148"/>
      <c r="J96" s="71">
        <v>1068.91406767179</v>
      </c>
      <c r="K96" s="71">
        <v>56.181702403172402</v>
      </c>
      <c r="L96" s="71">
        <v>29.041127503747429</v>
      </c>
      <c r="M96" s="71">
        <v>820.07133844993484</v>
      </c>
      <c r="N96" s="71">
        <v>843.69559312742808</v>
      </c>
      <c r="O96" s="71">
        <v>630.5487033801146</v>
      </c>
      <c r="P96" s="71">
        <v>374.4648549251466</v>
      </c>
      <c r="Q96" s="71">
        <v>31.330846567877799</v>
      </c>
      <c r="R96" s="71">
        <v>0</v>
      </c>
      <c r="S96" s="71">
        <v>61.081376262760017</v>
      </c>
      <c r="T96" s="72"/>
      <c r="U96" s="71">
        <v>172669957</v>
      </c>
      <c r="V96" s="71">
        <v>18054</v>
      </c>
      <c r="W96" s="71">
        <v>453</v>
      </c>
      <c r="X96" s="71">
        <v>192974</v>
      </c>
      <c r="Y96" s="71">
        <v>204620</v>
      </c>
      <c r="Z96" s="71">
        <v>311990</v>
      </c>
      <c r="AA96" s="71">
        <v>73331</v>
      </c>
      <c r="AB96" s="71">
        <v>503682</v>
      </c>
      <c r="AC96" s="71">
        <v>0</v>
      </c>
      <c r="AD96" s="71">
        <v>61.081376262760017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1802</v>
      </c>
      <c r="B97" s="70">
        <v>56</v>
      </c>
      <c r="C97" s="70">
        <v>5</v>
      </c>
      <c r="D97" s="70">
        <v>4</v>
      </c>
      <c r="E97" s="70">
        <v>2008</v>
      </c>
      <c r="F97" s="70" t="s">
        <v>792</v>
      </c>
      <c r="G97" s="70" t="s">
        <v>1797</v>
      </c>
      <c r="H97" s="70" t="s">
        <v>1798</v>
      </c>
      <c r="I97" s="148"/>
      <c r="J97" s="71">
        <v>998.02368006207314</v>
      </c>
      <c r="K97" s="71">
        <v>40.272502863759449</v>
      </c>
      <c r="L97" s="71">
        <v>25.94564367480422</v>
      </c>
      <c r="M97" s="71">
        <v>910.01053428315777</v>
      </c>
      <c r="N97" s="71">
        <v>773.62743790057084</v>
      </c>
      <c r="O97" s="71">
        <v>613.96142152978496</v>
      </c>
      <c r="P97" s="71">
        <v>360.63350503401318</v>
      </c>
      <c r="Q97" s="71">
        <v>30.924712569613401</v>
      </c>
      <c r="R97" s="71">
        <v>0</v>
      </c>
      <c r="S97" s="71">
        <v>81.998242050000002</v>
      </c>
      <c r="T97" s="72"/>
      <c r="U97" s="71">
        <v>169489719</v>
      </c>
      <c r="V97" s="71">
        <v>18054</v>
      </c>
      <c r="W97" s="71">
        <v>453</v>
      </c>
      <c r="X97" s="71">
        <v>192974</v>
      </c>
      <c r="Y97" s="71">
        <v>207010</v>
      </c>
      <c r="Z97" s="71">
        <v>314445</v>
      </c>
      <c r="AA97" s="71">
        <v>70703</v>
      </c>
      <c r="AB97" s="71">
        <v>505330</v>
      </c>
      <c r="AC97" s="71">
        <v>0</v>
      </c>
      <c r="AD97" s="71">
        <v>81.998242050000002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1803</v>
      </c>
      <c r="B98" s="70">
        <v>57</v>
      </c>
      <c r="C98" s="70">
        <v>6</v>
      </c>
      <c r="D98" s="70">
        <v>4</v>
      </c>
      <c r="E98" s="70">
        <v>2009</v>
      </c>
      <c r="F98" s="70" t="s">
        <v>176</v>
      </c>
      <c r="G98" s="70" t="s">
        <v>1797</v>
      </c>
      <c r="H98" s="70" t="s">
        <v>1798</v>
      </c>
      <c r="I98" s="148"/>
      <c r="J98" s="71">
        <v>966.76511334227553</v>
      </c>
      <c r="K98" s="71">
        <v>44.541698617075383</v>
      </c>
      <c r="L98" s="71">
        <v>37.960207679843862</v>
      </c>
      <c r="M98" s="71">
        <v>920.06550397857836</v>
      </c>
      <c r="N98" s="71">
        <v>674.6669549701553</v>
      </c>
      <c r="O98" s="71">
        <v>629.21391102693929</v>
      </c>
      <c r="P98" s="71">
        <v>343.74765758752761</v>
      </c>
      <c r="Q98" s="71">
        <v>29.4870370461989</v>
      </c>
      <c r="R98" s="71">
        <v>0</v>
      </c>
      <c r="S98" s="71">
        <v>69.225617895104989</v>
      </c>
      <c r="T98" s="72"/>
      <c r="U98" s="71">
        <v>158929392</v>
      </c>
      <c r="V98" s="71">
        <v>18970</v>
      </c>
      <c r="W98" s="71">
        <v>777</v>
      </c>
      <c r="X98" s="71">
        <v>212938</v>
      </c>
      <c r="Y98" s="71">
        <v>208325</v>
      </c>
      <c r="Z98" s="71">
        <v>318083</v>
      </c>
      <c r="AA98" s="71">
        <v>69186</v>
      </c>
      <c r="AB98" s="71">
        <v>505804</v>
      </c>
      <c r="AC98" s="71">
        <v>0</v>
      </c>
      <c r="AD98" s="71">
        <v>69.225617895104989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793.71420999999998</v>
      </c>
      <c r="BK98" s="71">
        <v>0</v>
      </c>
      <c r="BL98" s="71">
        <v>205.71299999999999</v>
      </c>
      <c r="BM98" s="71">
        <v>0</v>
      </c>
      <c r="BN98" s="72"/>
      <c r="BO98" s="71">
        <v>0</v>
      </c>
      <c r="BP98" s="71">
        <v>0</v>
      </c>
      <c r="BQ98" s="71">
        <v>48</v>
      </c>
      <c r="BR98" s="71">
        <v>0</v>
      </c>
      <c r="BS98" s="71">
        <v>26</v>
      </c>
      <c r="BT98" s="71">
        <v>0</v>
      </c>
      <c r="BU98"/>
      <c r="BV98" s="70">
        <v>858.30721000000005</v>
      </c>
      <c r="BW98" s="70">
        <v>40.887</v>
      </c>
      <c r="BX98" s="70">
        <v>64.510000000000005</v>
      </c>
      <c r="BY98" s="70">
        <v>0</v>
      </c>
      <c r="BZ98" s="70">
        <v>35.722999999999999</v>
      </c>
      <c r="CA98" s="70">
        <v>0</v>
      </c>
      <c r="CB98" s="70">
        <v>0</v>
      </c>
      <c r="CC98" s="70">
        <v>0</v>
      </c>
      <c r="CD98" s="70">
        <v>0</v>
      </c>
    </row>
    <row r="99" spans="1:82">
      <c r="A99" s="70" t="s">
        <v>1804</v>
      </c>
      <c r="B99" s="70">
        <v>58</v>
      </c>
      <c r="C99" s="70">
        <v>7</v>
      </c>
      <c r="D99" s="70">
        <v>4</v>
      </c>
      <c r="E99" s="70">
        <v>2010</v>
      </c>
      <c r="F99" s="70" t="s">
        <v>177</v>
      </c>
      <c r="G99" s="70" t="s">
        <v>1797</v>
      </c>
      <c r="H99" s="70" t="s">
        <v>1798</v>
      </c>
      <c r="I99" s="148"/>
      <c r="J99" s="71">
        <v>980.72769902863683</v>
      </c>
      <c r="K99" s="71">
        <v>43.356248913736891</v>
      </c>
      <c r="L99" s="71">
        <v>33.586872500982501</v>
      </c>
      <c r="M99" s="71">
        <v>923.65241367043018</v>
      </c>
      <c r="N99" s="71">
        <v>799.83695737505752</v>
      </c>
      <c r="O99" s="71">
        <v>631.88964047180809</v>
      </c>
      <c r="P99" s="71">
        <v>346.09591463391428</v>
      </c>
      <c r="Q99" s="71">
        <v>30.8349524007063</v>
      </c>
      <c r="R99" s="71">
        <v>0</v>
      </c>
      <c r="S99" s="71">
        <v>61.415110082459996</v>
      </c>
      <c r="T99" s="72"/>
      <c r="U99" s="71">
        <v>180689911</v>
      </c>
      <c r="V99" s="71">
        <v>18970</v>
      </c>
      <c r="W99" s="71">
        <v>777</v>
      </c>
      <c r="X99" s="71">
        <v>212938</v>
      </c>
      <c r="Y99" s="71">
        <v>210418</v>
      </c>
      <c r="Z99" s="71">
        <v>320920</v>
      </c>
      <c r="AA99" s="71">
        <v>67919</v>
      </c>
      <c r="AB99" s="71">
        <v>506829</v>
      </c>
      <c r="AC99" s="71">
        <v>0</v>
      </c>
      <c r="AD99" s="71">
        <v>61.415110082459996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797.46900000000005</v>
      </c>
      <c r="BK99" s="71">
        <v>0</v>
      </c>
      <c r="BL99" s="71">
        <v>143.32000000000002</v>
      </c>
      <c r="BM99" s="71">
        <v>0</v>
      </c>
      <c r="BN99" s="72"/>
      <c r="BO99" s="71">
        <v>0</v>
      </c>
      <c r="BP99" s="71">
        <v>0</v>
      </c>
      <c r="BQ99" s="71">
        <v>49</v>
      </c>
      <c r="BR99" s="71">
        <v>0</v>
      </c>
      <c r="BS99" s="71">
        <v>26</v>
      </c>
      <c r="BT99" s="71">
        <v>0</v>
      </c>
      <c r="BU99"/>
      <c r="BV99" s="70">
        <v>849.80700000000002</v>
      </c>
      <c r="BW99" s="70">
        <v>40.915999999999997</v>
      </c>
      <c r="BX99" s="70">
        <v>26.138000000000002</v>
      </c>
      <c r="BY99" s="70">
        <v>0</v>
      </c>
      <c r="BZ99" s="70">
        <v>23.922999999999998</v>
      </c>
      <c r="CA99" s="70">
        <v>0</v>
      </c>
      <c r="CB99" s="70">
        <v>5.0000000000000001E-3</v>
      </c>
      <c r="CC99" s="70">
        <v>0</v>
      </c>
      <c r="CD99" s="70">
        <v>0</v>
      </c>
    </row>
    <row r="100" spans="1:82">
      <c r="A100" s="70" t="s">
        <v>1805</v>
      </c>
      <c r="B100" s="70">
        <v>59</v>
      </c>
      <c r="C100" s="70">
        <v>8</v>
      </c>
      <c r="D100" s="70">
        <v>4</v>
      </c>
      <c r="E100" s="70">
        <v>2011</v>
      </c>
      <c r="F100" s="70" t="s">
        <v>178</v>
      </c>
      <c r="G100" s="70" t="s">
        <v>1797</v>
      </c>
      <c r="H100" s="70" t="s">
        <v>1798</v>
      </c>
      <c r="I100" s="148"/>
      <c r="J100" s="71">
        <v>1049.955487301577</v>
      </c>
      <c r="K100" s="71">
        <v>58.345064805603513</v>
      </c>
      <c r="L100" s="71">
        <v>32.265105297971651</v>
      </c>
      <c r="M100" s="71">
        <v>1184.2776540696609</v>
      </c>
      <c r="N100" s="71">
        <v>806.67047890534604</v>
      </c>
      <c r="O100" s="71">
        <v>627.84848025966267</v>
      </c>
      <c r="P100" s="71">
        <v>335.74790907866964</v>
      </c>
      <c r="Q100" s="71">
        <v>35.694499657797103</v>
      </c>
      <c r="R100" s="71">
        <v>0</v>
      </c>
      <c r="S100" s="71">
        <v>62.750250057139993</v>
      </c>
      <c r="T100" s="72"/>
      <c r="U100" s="71">
        <v>164307804</v>
      </c>
      <c r="V100" s="71">
        <v>18970</v>
      </c>
      <c r="W100" s="71">
        <v>777</v>
      </c>
      <c r="X100" s="71">
        <v>212938</v>
      </c>
      <c r="Y100" s="71">
        <v>212998</v>
      </c>
      <c r="Z100" s="71">
        <v>325795</v>
      </c>
      <c r="AA100" s="71">
        <v>67849</v>
      </c>
      <c r="AB100" s="71">
        <v>508635</v>
      </c>
      <c r="AC100" s="71">
        <v>0</v>
      </c>
      <c r="AD100" s="71">
        <v>62.750250057139993</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765.19</v>
      </c>
      <c r="BK100" s="71">
        <v>0</v>
      </c>
      <c r="BL100" s="71">
        <v>146.63300000000001</v>
      </c>
      <c r="BM100" s="71">
        <v>0</v>
      </c>
      <c r="BN100" s="72"/>
      <c r="BO100" s="71">
        <v>0</v>
      </c>
      <c r="BP100" s="71">
        <v>0</v>
      </c>
      <c r="BQ100" s="71">
        <v>49</v>
      </c>
      <c r="BR100" s="71">
        <v>0</v>
      </c>
      <c r="BS100" s="71">
        <v>28</v>
      </c>
      <c r="BT100" s="71">
        <v>0</v>
      </c>
      <c r="BU100"/>
      <c r="BV100" s="70">
        <v>813.72699999999998</v>
      </c>
      <c r="BW100" s="70">
        <v>38.1</v>
      </c>
      <c r="BX100" s="70">
        <v>27.148</v>
      </c>
      <c r="BY100" s="70">
        <v>0</v>
      </c>
      <c r="BZ100" s="70">
        <v>32.847999999999999</v>
      </c>
      <c r="CA100" s="70">
        <v>0</v>
      </c>
      <c r="CB100" s="70">
        <v>0</v>
      </c>
      <c r="CC100" s="70">
        <v>0</v>
      </c>
      <c r="CD100" s="70">
        <v>0</v>
      </c>
    </row>
    <row r="101" spans="1:82">
      <c r="A101" s="70" t="s">
        <v>1806</v>
      </c>
      <c r="B101" s="70">
        <v>60</v>
      </c>
      <c r="C101" s="70">
        <v>9</v>
      </c>
      <c r="D101" s="70">
        <v>4</v>
      </c>
      <c r="E101" s="70">
        <v>2012</v>
      </c>
      <c r="F101" s="70" t="s">
        <v>179</v>
      </c>
      <c r="G101" s="70" t="s">
        <v>1797</v>
      </c>
      <c r="H101" s="70" t="s">
        <v>1798</v>
      </c>
      <c r="I101" s="148"/>
      <c r="J101" s="71">
        <v>1131.1143514428491</v>
      </c>
      <c r="K101" s="71">
        <v>51.832325153498523</v>
      </c>
      <c r="L101" s="71">
        <v>32.000250186717189</v>
      </c>
      <c r="M101" s="71">
        <v>1123.7340925962881</v>
      </c>
      <c r="N101" s="71">
        <v>795.97809078065143</v>
      </c>
      <c r="O101" s="71">
        <v>632.37205909073407</v>
      </c>
      <c r="P101" s="71">
        <v>333.53751350507105</v>
      </c>
      <c r="Q101" s="71">
        <v>39.384536280404603</v>
      </c>
      <c r="R101" s="71">
        <v>0</v>
      </c>
      <c r="S101" s="71">
        <v>55.730423422924098</v>
      </c>
      <c r="T101" s="72"/>
      <c r="U101" s="71">
        <v>149710481</v>
      </c>
      <c r="V101" s="71">
        <v>18970</v>
      </c>
      <c r="W101" s="71">
        <v>777</v>
      </c>
      <c r="X101" s="71">
        <v>212938</v>
      </c>
      <c r="Y101" s="71">
        <v>218850</v>
      </c>
      <c r="Z101" s="71">
        <v>330745</v>
      </c>
      <c r="AA101" s="71">
        <v>67021</v>
      </c>
      <c r="AB101" s="71">
        <v>516546</v>
      </c>
      <c r="AC101" s="71">
        <v>0</v>
      </c>
      <c r="AD101" s="71">
        <v>55.730423422924098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843.48500000000001</v>
      </c>
      <c r="BK101" s="71">
        <v>0</v>
      </c>
      <c r="BL101" s="71">
        <v>154.99200000000002</v>
      </c>
      <c r="BM101" s="71">
        <v>0</v>
      </c>
      <c r="BN101" s="72"/>
      <c r="BO101" s="71">
        <v>0</v>
      </c>
      <c r="BP101" s="71">
        <v>0</v>
      </c>
      <c r="BQ101" s="71">
        <v>47</v>
      </c>
      <c r="BR101" s="71">
        <v>0</v>
      </c>
      <c r="BS101" s="71">
        <v>28</v>
      </c>
      <c r="BT101" s="71">
        <v>0</v>
      </c>
      <c r="BU101"/>
      <c r="BV101" s="70">
        <v>901.87400000000002</v>
      </c>
      <c r="BW101" s="70">
        <v>37.798999999999999</v>
      </c>
      <c r="BX101" s="70">
        <v>29.667999999999999</v>
      </c>
      <c r="BY101" s="70">
        <v>0</v>
      </c>
      <c r="BZ101" s="70">
        <v>29.135999999999999</v>
      </c>
      <c r="CA101" s="70">
        <v>0</v>
      </c>
      <c r="CB101" s="70">
        <v>0</v>
      </c>
      <c r="CC101" s="70">
        <v>0</v>
      </c>
      <c r="CD101" s="70">
        <v>0</v>
      </c>
    </row>
    <row r="102" spans="1:82">
      <c r="A102" s="70" t="s">
        <v>1807</v>
      </c>
      <c r="B102" s="70">
        <v>61</v>
      </c>
      <c r="C102" s="70">
        <v>10</v>
      </c>
      <c r="D102" s="70">
        <v>4</v>
      </c>
      <c r="E102" s="70">
        <v>2013</v>
      </c>
      <c r="F102" s="70" t="s">
        <v>180</v>
      </c>
      <c r="G102" s="1064" t="s">
        <v>1797</v>
      </c>
      <c r="H102" s="70" t="s">
        <v>1798</v>
      </c>
      <c r="I102" s="148"/>
      <c r="J102" s="71">
        <v>1227.4725024252989</v>
      </c>
      <c r="K102" s="71">
        <v>43.969251313364467</v>
      </c>
      <c r="L102" s="71">
        <v>30.37483272948343</v>
      </c>
      <c r="M102" s="71">
        <v>1118.8286765106311</v>
      </c>
      <c r="N102" s="71">
        <v>921.29483692304325</v>
      </c>
      <c r="O102" s="71">
        <v>615.85747103363258</v>
      </c>
      <c r="P102" s="71">
        <v>333.02093108320878</v>
      </c>
      <c r="Q102" s="71">
        <v>40.137752584119397</v>
      </c>
      <c r="R102" s="71">
        <v>0</v>
      </c>
      <c r="S102" s="71">
        <v>81.256719854508887</v>
      </c>
      <c r="T102" s="72"/>
      <c r="U102" s="71">
        <v>181026248</v>
      </c>
      <c r="V102" s="71">
        <v>18970</v>
      </c>
      <c r="W102" s="71">
        <v>777</v>
      </c>
      <c r="X102" s="71">
        <v>212938</v>
      </c>
      <c r="Y102" s="71">
        <v>221274</v>
      </c>
      <c r="Z102" s="71">
        <v>336489</v>
      </c>
      <c r="AA102" s="71">
        <v>66666</v>
      </c>
      <c r="AB102" s="71">
        <v>518878</v>
      </c>
      <c r="AC102" s="71">
        <v>0</v>
      </c>
      <c r="AD102" s="71">
        <v>81.256719854508887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944.91800000000001</v>
      </c>
      <c r="BK102" s="71">
        <v>0</v>
      </c>
      <c r="BL102" s="71">
        <v>160.71299999999999</v>
      </c>
      <c r="BM102" s="71">
        <v>0</v>
      </c>
      <c r="BN102" s="72"/>
      <c r="BO102" s="71">
        <v>0</v>
      </c>
      <c r="BP102" s="71">
        <v>0</v>
      </c>
      <c r="BQ102" s="71">
        <v>44</v>
      </c>
      <c r="BR102" s="71">
        <v>0</v>
      </c>
      <c r="BS102" s="71">
        <v>29</v>
      </c>
      <c r="BT102" s="71">
        <v>0</v>
      </c>
      <c r="BU102"/>
      <c r="BV102" s="70">
        <v>1018.116</v>
      </c>
      <c r="BW102" s="70">
        <v>35.444000000000003</v>
      </c>
      <c r="BX102" s="70">
        <v>25.643999999999998</v>
      </c>
      <c r="BY102" s="70">
        <v>0</v>
      </c>
      <c r="BZ102" s="70">
        <v>26.427</v>
      </c>
      <c r="CA102" s="70">
        <v>0</v>
      </c>
      <c r="CB102" s="70">
        <v>0</v>
      </c>
      <c r="CC102" s="70">
        <v>0</v>
      </c>
      <c r="CD102" s="70">
        <v>0</v>
      </c>
    </row>
    <row r="103" spans="1:82">
      <c r="A103" s="70" t="s">
        <v>1808</v>
      </c>
      <c r="B103" s="70">
        <v>62</v>
      </c>
      <c r="C103" s="70">
        <v>11</v>
      </c>
      <c r="D103" s="70">
        <v>4</v>
      </c>
      <c r="E103" s="70">
        <v>2014</v>
      </c>
      <c r="F103" s="70" t="s">
        <v>181</v>
      </c>
      <c r="G103" s="1064" t="s">
        <v>1797</v>
      </c>
      <c r="H103" s="70" t="s">
        <v>1798</v>
      </c>
      <c r="I103" s="148"/>
      <c r="J103" s="71">
        <v>1259.154213962915</v>
      </c>
      <c r="K103" s="71">
        <v>43.311094461823082</v>
      </c>
      <c r="L103" s="71">
        <v>36.474126664699149</v>
      </c>
      <c r="M103" s="71">
        <v>1061.796379133204</v>
      </c>
      <c r="N103" s="71">
        <v>849.88307115592988</v>
      </c>
      <c r="O103" s="71">
        <v>592.33900416579502</v>
      </c>
      <c r="P103" s="71">
        <v>332.3215997566432</v>
      </c>
      <c r="Q103" s="71">
        <v>38.627343249611698</v>
      </c>
      <c r="R103" s="71">
        <v>0</v>
      </c>
      <c r="S103" s="71">
        <v>73.908929008406417</v>
      </c>
      <c r="T103" s="72"/>
      <c r="U103" s="71">
        <v>198105967</v>
      </c>
      <c r="V103" s="71">
        <v>17062</v>
      </c>
      <c r="W103" s="71">
        <v>887</v>
      </c>
      <c r="X103" s="71">
        <v>209226</v>
      </c>
      <c r="Y103" s="71">
        <v>224208</v>
      </c>
      <c r="Z103" s="71">
        <v>340864</v>
      </c>
      <c r="AA103" s="71">
        <v>66182</v>
      </c>
      <c r="AB103" s="71">
        <v>520462</v>
      </c>
      <c r="AC103" s="71">
        <v>0</v>
      </c>
      <c r="AD103" s="71">
        <v>73.908929008406417</v>
      </c>
      <c r="AE103" s="72"/>
      <c r="AF103" s="71"/>
      <c r="AG103" s="71"/>
      <c r="AH103" s="71"/>
      <c r="AI103" s="71"/>
      <c r="AJ103" s="71"/>
      <c r="AK103" s="71"/>
      <c r="AL103" s="71"/>
      <c r="AM103" s="71"/>
      <c r="AN103" s="71"/>
      <c r="AO103" s="71"/>
      <c r="AP103" s="71"/>
      <c r="AQ103" s="72"/>
      <c r="AR103" s="71">
        <v>12710</v>
      </c>
      <c r="AS103" s="71">
        <v>1591</v>
      </c>
      <c r="AT103" s="71">
        <v>0</v>
      </c>
      <c r="AU103" s="71">
        <v>1</v>
      </c>
      <c r="AV103" s="71">
        <v>0</v>
      </c>
      <c r="AW103" s="71">
        <v>1</v>
      </c>
      <c r="AX103" s="71"/>
      <c r="AY103" s="72"/>
      <c r="AZ103" s="71">
        <v>52572.6</v>
      </c>
      <c r="BA103" s="71">
        <v>61445.7</v>
      </c>
      <c r="BB103" s="71">
        <v>0</v>
      </c>
      <c r="BC103" s="71">
        <v>45</v>
      </c>
      <c r="BD103" s="71">
        <v>0</v>
      </c>
      <c r="BE103" s="71">
        <v>4350</v>
      </c>
      <c r="BF103" s="71"/>
      <c r="BG103" s="72"/>
      <c r="BH103" s="71">
        <v>0</v>
      </c>
      <c r="BI103" s="71">
        <v>0</v>
      </c>
      <c r="BJ103" s="71">
        <v>953.78599999999994</v>
      </c>
      <c r="BK103" s="71">
        <v>0</v>
      </c>
      <c r="BL103" s="71">
        <v>160.67530000000002</v>
      </c>
      <c r="BM103" s="71">
        <v>0</v>
      </c>
      <c r="BN103" s="72"/>
      <c r="BO103" s="71">
        <v>0</v>
      </c>
      <c r="BP103" s="71">
        <v>0</v>
      </c>
      <c r="BQ103" s="71">
        <v>47</v>
      </c>
      <c r="BR103" s="71">
        <v>0</v>
      </c>
      <c r="BS103" s="71">
        <v>28</v>
      </c>
      <c r="BT103" s="71">
        <v>0</v>
      </c>
      <c r="BU103"/>
      <c r="BV103" s="70">
        <v>1017.158</v>
      </c>
      <c r="BW103" s="70">
        <v>38.35</v>
      </c>
      <c r="BX103" s="70">
        <v>25.202999999999999</v>
      </c>
      <c r="BY103" s="70">
        <v>0</v>
      </c>
      <c r="BZ103" s="70">
        <v>33.750300000000003</v>
      </c>
      <c r="CA103" s="70">
        <v>0</v>
      </c>
      <c r="CB103" s="70">
        <v>0</v>
      </c>
      <c r="CC103" s="70">
        <v>0</v>
      </c>
      <c r="CD103" s="70">
        <v>0</v>
      </c>
    </row>
    <row r="104" spans="1:82">
      <c r="A104" s="70" t="s">
        <v>1809</v>
      </c>
      <c r="B104" s="70">
        <v>63</v>
      </c>
      <c r="C104" s="70">
        <v>12</v>
      </c>
      <c r="D104" s="70">
        <v>4</v>
      </c>
      <c r="E104" s="70">
        <v>2015</v>
      </c>
      <c r="F104" s="70" t="s">
        <v>182</v>
      </c>
      <c r="G104" s="70" t="s">
        <v>1797</v>
      </c>
      <c r="H104" s="70" t="s">
        <v>1798</v>
      </c>
      <c r="I104" s="148"/>
      <c r="J104" s="71">
        <v>1167.2727859188701</v>
      </c>
      <c r="K104" s="71">
        <v>43.031460649847872</v>
      </c>
      <c r="L104" s="71">
        <v>34.015591868448091</v>
      </c>
      <c r="M104" s="71">
        <v>950.44596179177324</v>
      </c>
      <c r="N104" s="71">
        <v>775.24327118847179</v>
      </c>
      <c r="O104" s="71">
        <v>593.82362492057484</v>
      </c>
      <c r="P104" s="71">
        <v>330.31774465295825</v>
      </c>
      <c r="Q104" s="71">
        <v>37.912343773635499</v>
      </c>
      <c r="R104" s="71">
        <v>0</v>
      </c>
      <c r="S104" s="71">
        <v>65.410004840227515</v>
      </c>
      <c r="T104" s="72"/>
      <c r="U104" s="71">
        <v>209733709</v>
      </c>
      <c r="V104" s="71">
        <v>17062</v>
      </c>
      <c r="W104" s="71">
        <v>887</v>
      </c>
      <c r="X104" s="71">
        <v>209226</v>
      </c>
      <c r="Y104" s="71">
        <v>227058</v>
      </c>
      <c r="Z104" s="71">
        <v>345007</v>
      </c>
      <c r="AA104" s="71">
        <v>65731</v>
      </c>
      <c r="AB104" s="71">
        <v>521820</v>
      </c>
      <c r="AC104" s="71">
        <v>0</v>
      </c>
      <c r="AD104" s="71">
        <v>65.410004840227515</v>
      </c>
      <c r="AE104" s="72"/>
      <c r="AF104" s="71">
        <v>1443618192.3309619</v>
      </c>
      <c r="AG104" s="71">
        <v>32877195.074278269</v>
      </c>
      <c r="AH104" s="71">
        <v>7227935.5622710977</v>
      </c>
      <c r="AI104" s="71">
        <v>1317716462.8815291</v>
      </c>
      <c r="AJ104" s="71">
        <v>1152826737.177855</v>
      </c>
      <c r="AK104" s="71">
        <v>0</v>
      </c>
      <c r="AL104" s="71">
        <v>0</v>
      </c>
      <c r="AM104" s="71">
        <v>71513242.047428086</v>
      </c>
      <c r="AN104" s="71">
        <v>0</v>
      </c>
      <c r="AO104" s="71">
        <v>0</v>
      </c>
      <c r="AP104" s="71">
        <v>4025779765.0743237</v>
      </c>
      <c r="AQ104" s="72"/>
      <c r="AR104" s="71">
        <v>13962</v>
      </c>
      <c r="AS104" s="71">
        <v>2261</v>
      </c>
      <c r="AT104" s="71">
        <v>0</v>
      </c>
      <c r="AU104" s="71">
        <v>1</v>
      </c>
      <c r="AV104" s="71">
        <v>0</v>
      </c>
      <c r="AW104" s="71">
        <v>1</v>
      </c>
      <c r="AX104" s="71"/>
      <c r="AY104" s="72"/>
      <c r="AZ104" s="71">
        <v>58463.7</v>
      </c>
      <c r="BA104" s="71">
        <v>95026.900000000009</v>
      </c>
      <c r="BB104" s="71">
        <v>0</v>
      </c>
      <c r="BC104" s="71">
        <v>45</v>
      </c>
      <c r="BD104" s="71">
        <v>0</v>
      </c>
      <c r="BE104" s="71">
        <v>4350</v>
      </c>
      <c r="BF104" s="71"/>
      <c r="BG104" s="72"/>
      <c r="BH104" s="71">
        <v>0</v>
      </c>
      <c r="BI104" s="71">
        <v>0</v>
      </c>
      <c r="BJ104" s="71">
        <v>911.57100000000003</v>
      </c>
      <c r="BK104" s="71">
        <v>0</v>
      </c>
      <c r="BL104" s="71">
        <v>147.88500000000002</v>
      </c>
      <c r="BM104" s="71">
        <v>0</v>
      </c>
      <c r="BN104" s="72"/>
      <c r="BO104" s="71">
        <v>0</v>
      </c>
      <c r="BP104" s="71">
        <v>0</v>
      </c>
      <c r="BQ104" s="71">
        <v>50</v>
      </c>
      <c r="BR104" s="71">
        <v>0</v>
      </c>
      <c r="BS104" s="71">
        <v>26</v>
      </c>
      <c r="BT104" s="71">
        <v>0</v>
      </c>
      <c r="BU104"/>
      <c r="BV104" s="70">
        <v>958.68700000000001</v>
      </c>
      <c r="BW104" s="70">
        <v>42.072000000000003</v>
      </c>
      <c r="BX104" s="70">
        <v>26.640999999999998</v>
      </c>
      <c r="BY104" s="70">
        <v>0</v>
      </c>
      <c r="BZ104" s="70">
        <v>32.055999999999997</v>
      </c>
      <c r="CA104" s="70">
        <v>0</v>
      </c>
      <c r="CB104" s="70">
        <v>0</v>
      </c>
      <c r="CC104" s="70">
        <v>0</v>
      </c>
      <c r="CD104" s="70">
        <v>0</v>
      </c>
    </row>
    <row r="105" spans="1:82">
      <c r="A105" s="70" t="s">
        <v>1810</v>
      </c>
      <c r="B105" s="70">
        <v>64</v>
      </c>
      <c r="C105" s="70">
        <v>13</v>
      </c>
      <c r="D105" s="70">
        <v>4</v>
      </c>
      <c r="E105" s="70">
        <v>2016</v>
      </c>
      <c r="F105" s="70" t="s">
        <v>155</v>
      </c>
      <c r="G105" s="70" t="s">
        <v>1797</v>
      </c>
      <c r="H105" s="70" t="s">
        <v>1798</v>
      </c>
      <c r="I105" s="148"/>
      <c r="J105" s="71">
        <v>1129.6806506711216</v>
      </c>
      <c r="K105" s="71">
        <v>47.267500140173823</v>
      </c>
      <c r="L105" s="71">
        <v>34.977096274649867</v>
      </c>
      <c r="M105" s="71">
        <v>875.22757228877208</v>
      </c>
      <c r="N105" s="71">
        <v>823.19787027124391</v>
      </c>
      <c r="O105" s="71">
        <v>593.96630053498359</v>
      </c>
      <c r="P105" s="71">
        <v>321.82716474637982</v>
      </c>
      <c r="Q105" s="71">
        <v>36.888424129678818</v>
      </c>
      <c r="R105" s="71">
        <v>0</v>
      </c>
      <c r="S105" s="71">
        <v>65.655163540377401</v>
      </c>
      <c r="T105" s="72"/>
      <c r="U105" s="71">
        <v>212220927</v>
      </c>
      <c r="V105" s="71">
        <v>17062</v>
      </c>
      <c r="W105" s="71">
        <v>887</v>
      </c>
      <c r="X105" s="71">
        <v>209226</v>
      </c>
      <c r="Y105" s="71">
        <v>229428</v>
      </c>
      <c r="Z105" s="71">
        <v>349332</v>
      </c>
      <c r="AA105" s="71">
        <v>66237</v>
      </c>
      <c r="AB105" s="71">
        <v>522262</v>
      </c>
      <c r="AC105" s="71">
        <v>0</v>
      </c>
      <c r="AD105" s="71">
        <v>65.655163540377401</v>
      </c>
      <c r="AE105" s="72"/>
      <c r="AF105" s="71">
        <v>1460982755.1179969</v>
      </c>
      <c r="AG105" s="71">
        <v>36148329.940248169</v>
      </c>
      <c r="AH105" s="71">
        <v>5773226.4549455233</v>
      </c>
      <c r="AI105" s="71">
        <v>1333292471.790617</v>
      </c>
      <c r="AJ105" s="71">
        <v>1138272370.2195089</v>
      </c>
      <c r="AK105" s="71">
        <v>0</v>
      </c>
      <c r="AL105" s="71">
        <v>0</v>
      </c>
      <c r="AM105" s="71">
        <v>71629422.125807822</v>
      </c>
      <c r="AN105" s="71">
        <v>0</v>
      </c>
      <c r="AO105" s="71">
        <v>0</v>
      </c>
      <c r="AP105" s="71">
        <v>4046098575.6491241</v>
      </c>
      <c r="AQ105" s="72"/>
      <c r="AR105" s="71">
        <v>15138</v>
      </c>
      <c r="AS105" s="71">
        <v>2817</v>
      </c>
      <c r="AT105" s="71">
        <v>0</v>
      </c>
      <c r="AU105" s="71">
        <v>1</v>
      </c>
      <c r="AV105" s="71">
        <v>0</v>
      </c>
      <c r="AW105" s="71">
        <v>2</v>
      </c>
      <c r="AX105" s="71"/>
      <c r="AY105" s="72"/>
      <c r="AZ105" s="71">
        <v>64157.4</v>
      </c>
      <c r="BA105" s="71">
        <v>116922.7</v>
      </c>
      <c r="BB105" s="71">
        <v>0</v>
      </c>
      <c r="BC105" s="71">
        <v>45</v>
      </c>
      <c r="BD105" s="71">
        <v>0</v>
      </c>
      <c r="BE105" s="71">
        <v>5190</v>
      </c>
      <c r="BF105" s="71"/>
      <c r="BG105" s="72"/>
      <c r="BH105" s="71">
        <v>0</v>
      </c>
      <c r="BI105" s="71">
        <v>0</v>
      </c>
      <c r="BJ105" s="71">
        <v>878.59</v>
      </c>
      <c r="BK105" s="71">
        <v>0</v>
      </c>
      <c r="BL105" s="71">
        <v>128.28199999999998</v>
      </c>
      <c r="BM105" s="71">
        <v>0</v>
      </c>
      <c r="BN105" s="72"/>
      <c r="BO105" s="71">
        <v>0</v>
      </c>
      <c r="BP105" s="71">
        <v>0</v>
      </c>
      <c r="BQ105" s="71">
        <v>47</v>
      </c>
      <c r="BR105" s="71">
        <v>0</v>
      </c>
      <c r="BS105" s="71">
        <v>24</v>
      </c>
      <c r="BT105" s="71">
        <v>0</v>
      </c>
      <c r="BU105"/>
      <c r="BV105" s="70">
        <v>931.04300000000001</v>
      </c>
      <c r="BW105" s="70">
        <v>43.597999999999999</v>
      </c>
      <c r="BX105" s="70">
        <v>25.096</v>
      </c>
      <c r="BY105" s="70">
        <v>0</v>
      </c>
      <c r="BZ105" s="70">
        <v>7.1349999999999998</v>
      </c>
      <c r="CA105" s="70">
        <v>0</v>
      </c>
      <c r="CB105" s="70">
        <v>0</v>
      </c>
      <c r="CC105" s="70">
        <v>0</v>
      </c>
      <c r="CD105" s="70">
        <v>0</v>
      </c>
    </row>
    <row r="106" spans="1:82">
      <c r="A106" s="70" t="s">
        <v>1811</v>
      </c>
      <c r="B106" s="70">
        <v>65</v>
      </c>
      <c r="C106" s="70">
        <v>14</v>
      </c>
      <c r="D106" s="70">
        <v>4</v>
      </c>
      <c r="E106" s="70">
        <v>2017</v>
      </c>
      <c r="F106" s="70" t="s">
        <v>156</v>
      </c>
      <c r="G106" s="70" t="s">
        <v>1797</v>
      </c>
      <c r="H106" s="70" t="s">
        <v>1798</v>
      </c>
      <c r="I106" s="148"/>
      <c r="J106" s="71">
        <v>1175.5733898424483</v>
      </c>
      <c r="K106" s="71">
        <v>46.801339915791146</v>
      </c>
      <c r="L106" s="71">
        <v>40.190348359881227</v>
      </c>
      <c r="M106" s="71">
        <v>861.04319876066597</v>
      </c>
      <c r="N106" s="71">
        <v>818.50108198888381</v>
      </c>
      <c r="O106" s="71">
        <v>590.02440233799121</v>
      </c>
      <c r="P106" s="71">
        <v>316.59240587141483</v>
      </c>
      <c r="Q106" s="71">
        <v>35.718099887032999</v>
      </c>
      <c r="R106" s="71">
        <v>0</v>
      </c>
      <c r="S106" s="71">
        <v>69.990841108993195</v>
      </c>
      <c r="T106" s="72"/>
      <c r="U106" s="71">
        <v>218677428</v>
      </c>
      <c r="V106" s="71">
        <v>17062</v>
      </c>
      <c r="W106" s="71">
        <v>887</v>
      </c>
      <c r="X106" s="71">
        <v>209226</v>
      </c>
      <c r="Y106" s="71">
        <v>232070</v>
      </c>
      <c r="Z106" s="71">
        <v>352770</v>
      </c>
      <c r="AA106" s="71">
        <v>65575</v>
      </c>
      <c r="AB106" s="71">
        <v>522938</v>
      </c>
      <c r="AC106" s="71">
        <v>0</v>
      </c>
      <c r="AD106" s="71">
        <v>69.990841108993195</v>
      </c>
      <c r="AE106" s="72"/>
      <c r="AF106" s="71">
        <v>1574353143.214489</v>
      </c>
      <c r="AG106" s="71">
        <v>36795945.592243679</v>
      </c>
      <c r="AH106" s="71">
        <v>8714326.7325682193</v>
      </c>
      <c r="AI106" s="71">
        <v>1395085913.814126</v>
      </c>
      <c r="AJ106" s="71">
        <v>1137467738.886909</v>
      </c>
      <c r="AK106" s="71">
        <v>0</v>
      </c>
      <c r="AL106" s="71">
        <v>0</v>
      </c>
      <c r="AM106" s="71">
        <v>71834362.631054536</v>
      </c>
      <c r="AN106" s="71">
        <v>0</v>
      </c>
      <c r="AO106" s="71">
        <v>0</v>
      </c>
      <c r="AP106" s="71">
        <v>4224251430.8713903</v>
      </c>
      <c r="AQ106" s="72"/>
      <c r="AR106" s="71">
        <v>16072</v>
      </c>
      <c r="AS106" s="71">
        <v>3128</v>
      </c>
      <c r="AT106" s="71">
        <v>0</v>
      </c>
      <c r="AU106" s="71">
        <v>1</v>
      </c>
      <c r="AV106" s="71">
        <v>0</v>
      </c>
      <c r="AW106" s="71">
        <v>2</v>
      </c>
      <c r="AX106" s="71"/>
      <c r="AY106" s="72"/>
      <c r="AZ106" s="71">
        <v>68926.399999999994</v>
      </c>
      <c r="BA106" s="71">
        <v>139139.20000000001</v>
      </c>
      <c r="BB106" s="71">
        <v>0</v>
      </c>
      <c r="BC106" s="71">
        <v>45</v>
      </c>
      <c r="BD106" s="71">
        <v>0</v>
      </c>
      <c r="BE106" s="71">
        <v>5190</v>
      </c>
      <c r="BF106" s="71"/>
      <c r="BG106" s="72"/>
      <c r="BH106" s="71">
        <v>0</v>
      </c>
      <c r="BI106" s="71">
        <v>0</v>
      </c>
      <c r="BJ106" s="71">
        <v>866.53399999999999</v>
      </c>
      <c r="BK106" s="71">
        <v>0</v>
      </c>
      <c r="BL106" s="71">
        <v>134.16199999999998</v>
      </c>
      <c r="BM106" s="71">
        <v>0</v>
      </c>
      <c r="BN106" s="72"/>
      <c r="BO106" s="71">
        <v>0</v>
      </c>
      <c r="BP106" s="71">
        <v>0</v>
      </c>
      <c r="BQ106" s="71">
        <v>46</v>
      </c>
      <c r="BR106" s="71">
        <v>0</v>
      </c>
      <c r="BS106" s="71">
        <v>24</v>
      </c>
      <c r="BT106" s="71">
        <v>0</v>
      </c>
      <c r="BU106"/>
      <c r="BV106" s="70">
        <v>902.32899999999995</v>
      </c>
      <c r="BW106" s="70">
        <v>43.598999999999997</v>
      </c>
      <c r="BX106" s="70">
        <v>20.97</v>
      </c>
      <c r="BY106" s="70">
        <v>0</v>
      </c>
      <c r="BZ106" s="70">
        <v>33.798000000000002</v>
      </c>
      <c r="CA106" s="70">
        <v>0</v>
      </c>
      <c r="CB106" s="70">
        <v>0</v>
      </c>
      <c r="CC106" s="70">
        <v>0</v>
      </c>
      <c r="CD106" s="70">
        <v>0</v>
      </c>
    </row>
    <row r="107" spans="1:82">
      <c r="A107" s="70" t="s">
        <v>1812</v>
      </c>
      <c r="B107" s="70">
        <v>66</v>
      </c>
      <c r="C107" s="70">
        <v>15</v>
      </c>
      <c r="D107" s="70">
        <v>4</v>
      </c>
      <c r="E107" s="70">
        <v>2018</v>
      </c>
      <c r="F107" s="70" t="s">
        <v>183</v>
      </c>
      <c r="G107" s="70" t="s">
        <v>1797</v>
      </c>
      <c r="H107" s="70" t="s">
        <v>1798</v>
      </c>
      <c r="I107" s="148"/>
      <c r="J107" s="71">
        <v>1195.2265079109038</v>
      </c>
      <c r="K107" s="71">
        <v>42.214022975350993</v>
      </c>
      <c r="L107" s="71">
        <v>37.238748989656152</v>
      </c>
      <c r="M107" s="71">
        <v>849.42020007535302</v>
      </c>
      <c r="N107" s="71">
        <v>723.45388454442025</v>
      </c>
      <c r="O107" s="71">
        <v>583.12727864458009</v>
      </c>
      <c r="P107" s="71">
        <v>314.45908545884924</v>
      </c>
      <c r="Q107" s="71">
        <v>33.128401037829498</v>
      </c>
      <c r="R107" s="71">
        <v>0</v>
      </c>
      <c r="S107" s="71">
        <v>73.095556918650701</v>
      </c>
      <c r="T107" s="72"/>
      <c r="U107" s="71">
        <v>221408653</v>
      </c>
      <c r="V107" s="71">
        <v>17062</v>
      </c>
      <c r="W107" s="71">
        <v>887</v>
      </c>
      <c r="X107" s="71">
        <v>209226</v>
      </c>
      <c r="Y107" s="71">
        <v>234492</v>
      </c>
      <c r="Z107" s="71">
        <v>355322</v>
      </c>
      <c r="AA107" s="71">
        <v>65788</v>
      </c>
      <c r="AB107" s="71">
        <v>522688</v>
      </c>
      <c r="AC107" s="71">
        <v>0</v>
      </c>
      <c r="AD107" s="71">
        <v>73.095556918650701</v>
      </c>
      <c r="AE107" s="72"/>
      <c r="AF107" s="71">
        <v>1624303019.5703001</v>
      </c>
      <c r="AG107" s="71">
        <v>31766675.843800899</v>
      </c>
      <c r="AH107" s="71">
        <v>8250770.5746107604</v>
      </c>
      <c r="AI107" s="71">
        <v>1347921936.959399</v>
      </c>
      <c r="AJ107" s="71">
        <v>1069908843.876758</v>
      </c>
      <c r="AK107" s="71">
        <v>0</v>
      </c>
      <c r="AL107" s="71">
        <v>0</v>
      </c>
      <c r="AM107" s="71">
        <v>71948583.755650327</v>
      </c>
      <c r="AN107" s="71">
        <v>0</v>
      </c>
      <c r="AO107" s="71">
        <v>0</v>
      </c>
      <c r="AP107" s="71">
        <v>4154099830.5805192</v>
      </c>
      <c r="AQ107" s="72"/>
      <c r="AR107" s="71">
        <v>16989</v>
      </c>
      <c r="AS107" s="71">
        <v>3473</v>
      </c>
      <c r="AT107" s="71">
        <v>0</v>
      </c>
      <c r="AU107" s="71">
        <v>1</v>
      </c>
      <c r="AV107" s="71">
        <v>0</v>
      </c>
      <c r="AW107" s="71">
        <v>2</v>
      </c>
      <c r="AX107" s="71"/>
      <c r="AY107" s="72"/>
      <c r="AZ107" s="71">
        <v>73525.900000000038</v>
      </c>
      <c r="BA107" s="71">
        <v>170258.5</v>
      </c>
      <c r="BB107" s="71">
        <v>0</v>
      </c>
      <c r="BC107" s="71">
        <v>45</v>
      </c>
      <c r="BD107" s="71">
        <v>0</v>
      </c>
      <c r="BE107" s="71">
        <v>5190</v>
      </c>
      <c r="BF107" s="71"/>
      <c r="BG107" s="72"/>
      <c r="BH107" s="71">
        <v>0</v>
      </c>
      <c r="BI107" s="71">
        <v>0</v>
      </c>
      <c r="BJ107" s="71">
        <v>819.54399999999998</v>
      </c>
      <c r="BK107" s="71">
        <v>0</v>
      </c>
      <c r="BL107" s="71">
        <v>134.51499999999999</v>
      </c>
      <c r="BM107" s="71">
        <v>0</v>
      </c>
      <c r="BN107" s="72"/>
      <c r="BO107" s="71">
        <v>0</v>
      </c>
      <c r="BP107" s="71">
        <v>0</v>
      </c>
      <c r="BQ107" s="71">
        <v>47</v>
      </c>
      <c r="BR107" s="71">
        <v>0</v>
      </c>
      <c r="BS107" s="71">
        <v>24</v>
      </c>
      <c r="BT107" s="71">
        <v>0</v>
      </c>
      <c r="BU107"/>
      <c r="BV107" s="70">
        <v>854.00400000000002</v>
      </c>
      <c r="BW107" s="70">
        <v>44.167000000000002</v>
      </c>
      <c r="BX107" s="70">
        <v>21.024000000000001</v>
      </c>
      <c r="BY107" s="70">
        <v>0</v>
      </c>
      <c r="BZ107" s="70">
        <v>34.863999999999997</v>
      </c>
      <c r="CA107" s="70">
        <v>0</v>
      </c>
      <c r="CB107" s="70">
        <v>0</v>
      </c>
      <c r="CC107" s="70">
        <v>0</v>
      </c>
      <c r="CD107" s="70">
        <v>0</v>
      </c>
    </row>
    <row r="108" spans="1:82">
      <c r="A108" s="70" t="s">
        <v>1813</v>
      </c>
      <c r="B108" s="70">
        <v>67</v>
      </c>
      <c r="C108" s="70">
        <v>16</v>
      </c>
      <c r="D108" s="70">
        <v>4</v>
      </c>
      <c r="E108" s="70">
        <v>2019</v>
      </c>
      <c r="F108" s="70" t="s">
        <v>158</v>
      </c>
      <c r="G108" s="70" t="s">
        <v>1797</v>
      </c>
      <c r="H108" s="70" t="s">
        <v>1798</v>
      </c>
      <c r="I108" s="148"/>
      <c r="J108" s="71">
        <v>1116.7649998424954</v>
      </c>
      <c r="K108" s="71">
        <v>38.98998952691035</v>
      </c>
      <c r="L108" s="71">
        <v>37.554242016218375</v>
      </c>
      <c r="M108" s="71">
        <v>823.59042800758527</v>
      </c>
      <c r="N108" s="71">
        <v>746.40962635494429</v>
      </c>
      <c r="O108" s="71">
        <v>570.1114925037474</v>
      </c>
      <c r="P108" s="71">
        <v>313.64243710020236</v>
      </c>
      <c r="Q108" s="71">
        <v>32.197553887946803</v>
      </c>
      <c r="R108" s="71">
        <v>0</v>
      </c>
      <c r="S108" s="71">
        <v>69.447588947060993</v>
      </c>
      <c r="T108" s="72"/>
      <c r="U108" s="71">
        <v>218826495</v>
      </c>
      <c r="V108" s="71">
        <v>17062</v>
      </c>
      <c r="W108" s="71">
        <v>887</v>
      </c>
      <c r="X108" s="71">
        <v>209226</v>
      </c>
      <c r="Y108" s="71">
        <v>236270</v>
      </c>
      <c r="Z108" s="71">
        <v>356928</v>
      </c>
      <c r="AA108" s="71">
        <v>65126</v>
      </c>
      <c r="AB108" s="71">
        <v>521754</v>
      </c>
      <c r="AC108" s="71">
        <v>0</v>
      </c>
      <c r="AD108" s="71">
        <v>69.447588947060993</v>
      </c>
      <c r="AE108" s="72"/>
      <c r="AF108" s="71">
        <v>1552615673.171241</v>
      </c>
      <c r="AG108" s="71">
        <v>30663054.097283758</v>
      </c>
      <c r="AH108" s="71">
        <v>8809050.959167514</v>
      </c>
      <c r="AI108" s="71">
        <v>1361328279.129091</v>
      </c>
      <c r="AJ108" s="71">
        <v>1080226568.239614</v>
      </c>
      <c r="AK108" s="71">
        <v>0</v>
      </c>
      <c r="AL108" s="71">
        <v>0</v>
      </c>
      <c r="AM108" s="71">
        <v>71058967.037990913</v>
      </c>
      <c r="AN108" s="71">
        <v>0</v>
      </c>
      <c r="AO108" s="71">
        <v>0</v>
      </c>
      <c r="AP108" s="71">
        <v>4104701592.6343884</v>
      </c>
      <c r="AQ108" s="72"/>
      <c r="AR108" s="71">
        <v>17957</v>
      </c>
      <c r="AS108" s="71">
        <v>3691</v>
      </c>
      <c r="AT108" s="71">
        <v>0</v>
      </c>
      <c r="AU108" s="71">
        <v>1</v>
      </c>
      <c r="AV108" s="71">
        <v>0</v>
      </c>
      <c r="AW108" s="71">
        <v>2</v>
      </c>
      <c r="AX108" s="71"/>
      <c r="AY108" s="72"/>
      <c r="AZ108" s="71">
        <v>78643.000000000422</v>
      </c>
      <c r="BA108" s="71">
        <v>175640.89999999979</v>
      </c>
      <c r="BB108" s="71">
        <v>0</v>
      </c>
      <c r="BC108" s="71">
        <v>45</v>
      </c>
      <c r="BD108" s="71">
        <v>0</v>
      </c>
      <c r="BE108" s="71">
        <v>5190</v>
      </c>
      <c r="BF108" s="71"/>
      <c r="BG108" s="72"/>
      <c r="BH108" s="71">
        <v>0</v>
      </c>
      <c r="BI108" s="71">
        <v>0</v>
      </c>
      <c r="BJ108" s="71">
        <v>804.11599999999999</v>
      </c>
      <c r="BK108" s="71">
        <v>0</v>
      </c>
      <c r="BL108" s="71">
        <v>130.953</v>
      </c>
      <c r="BM108" s="71">
        <v>0</v>
      </c>
      <c r="BN108" s="72"/>
      <c r="BO108" s="71">
        <v>0</v>
      </c>
      <c r="BP108" s="71">
        <v>0</v>
      </c>
      <c r="BQ108" s="71">
        <v>47</v>
      </c>
      <c r="BR108" s="71">
        <v>0</v>
      </c>
      <c r="BS108" s="71">
        <v>24</v>
      </c>
      <c r="BT108" s="71">
        <v>0</v>
      </c>
      <c r="BU108"/>
      <c r="BV108" s="70">
        <v>845.60500000000002</v>
      </c>
      <c r="BW108" s="70">
        <v>44.744</v>
      </c>
      <c r="BX108" s="70">
        <v>20.701000000000001</v>
      </c>
      <c r="BY108" s="70">
        <v>0</v>
      </c>
      <c r="BZ108" s="70">
        <v>24.018999999999998</v>
      </c>
      <c r="CA108" s="70">
        <v>0</v>
      </c>
      <c r="CB108" s="70">
        <v>0</v>
      </c>
      <c r="CC108" s="70">
        <v>0</v>
      </c>
      <c r="CD108" s="70">
        <v>0</v>
      </c>
    </row>
    <row r="109" spans="1:82">
      <c r="A109" s="70" t="s">
        <v>1814</v>
      </c>
      <c r="B109" s="70">
        <v>68</v>
      </c>
      <c r="C109" s="70">
        <v>17</v>
      </c>
      <c r="D109" s="70">
        <v>4</v>
      </c>
      <c r="E109" s="70">
        <v>2020</v>
      </c>
      <c r="F109" s="70" t="s">
        <v>159</v>
      </c>
      <c r="G109" s="70" t="s">
        <v>1797</v>
      </c>
      <c r="H109" s="70" t="s">
        <v>1798</v>
      </c>
      <c r="I109" s="148"/>
      <c r="J109" s="71">
        <v>1012.16051858319</v>
      </c>
      <c r="K109" s="71">
        <v>43.287692924990274</v>
      </c>
      <c r="L109" s="71">
        <v>40.52741780145427</v>
      </c>
      <c r="M109" s="71">
        <v>794.82165511239168</v>
      </c>
      <c r="N109" s="71">
        <v>709.71025986620236</v>
      </c>
      <c r="O109" s="71">
        <v>500.85432601121295</v>
      </c>
      <c r="P109" s="71">
        <v>296.47427691781451</v>
      </c>
      <c r="Q109" s="71">
        <v>30.724668806070699</v>
      </c>
      <c r="R109" s="71">
        <v>0</v>
      </c>
      <c r="S109" s="71">
        <v>74.508323306199998</v>
      </c>
      <c r="T109" s="72"/>
      <c r="U109" s="71">
        <v>183994474</v>
      </c>
      <c r="V109" s="71">
        <v>16202</v>
      </c>
      <c r="W109" s="71">
        <v>1158</v>
      </c>
      <c r="X109" s="71">
        <v>211282</v>
      </c>
      <c r="Y109" s="71">
        <v>238424</v>
      </c>
      <c r="Z109" s="71">
        <v>357897</v>
      </c>
      <c r="AA109" s="71">
        <v>65433</v>
      </c>
      <c r="AB109" s="71">
        <v>521104</v>
      </c>
      <c r="AC109" s="71">
        <v>0</v>
      </c>
      <c r="AD109" s="71">
        <v>74.508323306199998</v>
      </c>
      <c r="AE109" s="72"/>
      <c r="AF109" s="71">
        <v>1431408500.1603651</v>
      </c>
      <c r="AG109" s="71">
        <v>32910446.44217829</v>
      </c>
      <c r="AH109" s="71">
        <v>9980810.4954513349</v>
      </c>
      <c r="AI109" s="71">
        <v>1298899852.1327429</v>
      </c>
      <c r="AJ109" s="71">
        <v>989967752.94566536</v>
      </c>
      <c r="AK109" s="71"/>
      <c r="AL109" s="71"/>
      <c r="AM109" s="71">
        <v>68009861.586193666</v>
      </c>
      <c r="AN109" s="71"/>
      <c r="AO109" s="71"/>
      <c r="AP109" s="71">
        <v>3831177223.7625966</v>
      </c>
      <c r="AQ109" s="72"/>
      <c r="AR109" s="71">
        <v>18902</v>
      </c>
      <c r="AS109" s="71">
        <v>3798</v>
      </c>
      <c r="AT109" s="71">
        <v>0</v>
      </c>
      <c r="AU109" s="71">
        <v>1</v>
      </c>
      <c r="AV109" s="71">
        <v>0</v>
      </c>
      <c r="AW109" s="71">
        <v>3</v>
      </c>
      <c r="AX109" s="71"/>
      <c r="AY109" s="72"/>
      <c r="AZ109" s="71">
        <v>84064.200000001132</v>
      </c>
      <c r="BA109" s="71">
        <v>179447.1999999999</v>
      </c>
      <c r="BB109" s="71">
        <v>0</v>
      </c>
      <c r="BC109" s="71">
        <v>45</v>
      </c>
      <c r="BD109" s="71">
        <v>0</v>
      </c>
      <c r="BE109" s="71">
        <v>6925.72</v>
      </c>
      <c r="BF109" s="71"/>
      <c r="BG109" s="72"/>
      <c r="BH109" s="71">
        <v>0</v>
      </c>
      <c r="BI109" s="71">
        <v>0</v>
      </c>
      <c r="BJ109" s="71">
        <v>767.40700000000004</v>
      </c>
      <c r="BK109" s="71">
        <v>2.08</v>
      </c>
      <c r="BL109" s="71">
        <v>125.21599999999999</v>
      </c>
      <c r="BM109" s="71">
        <v>0</v>
      </c>
      <c r="BN109" s="72"/>
      <c r="BO109" s="71">
        <v>0</v>
      </c>
      <c r="BP109" s="71">
        <v>0</v>
      </c>
      <c r="BQ109" s="71">
        <v>46</v>
      </c>
      <c r="BR109" s="71">
        <v>1</v>
      </c>
      <c r="BS109" s="71">
        <v>24</v>
      </c>
      <c r="BT109" s="71">
        <v>0</v>
      </c>
      <c r="BU109"/>
      <c r="BV109" s="70">
        <v>791.14599999999996</v>
      </c>
      <c r="BW109" s="70">
        <v>45.033999999999999</v>
      </c>
      <c r="BX109" s="70">
        <v>21.388000000000002</v>
      </c>
      <c r="BY109" s="70">
        <v>0</v>
      </c>
      <c r="BZ109" s="70">
        <v>37.134999999999998</v>
      </c>
      <c r="CA109" s="70">
        <v>0</v>
      </c>
      <c r="CB109" s="70">
        <v>0</v>
      </c>
      <c r="CC109" s="70">
        <v>0</v>
      </c>
      <c r="CD109" s="70">
        <v>0</v>
      </c>
    </row>
    <row r="110" spans="1:82">
      <c r="A110" s="70" t="s">
        <v>1815</v>
      </c>
      <c r="B110" s="70">
        <v>68</v>
      </c>
      <c r="C110" s="70">
        <v>18</v>
      </c>
      <c r="D110" s="70">
        <v>4</v>
      </c>
      <c r="E110" s="70">
        <v>2021</v>
      </c>
      <c r="F110" s="70" t="s">
        <v>160</v>
      </c>
      <c r="G110" s="70" t="s">
        <v>1797</v>
      </c>
      <c r="H110" s="70" t="s">
        <v>1798</v>
      </c>
      <c r="I110" s="148"/>
      <c r="J110" s="71">
        <v>1117.0262538094084</v>
      </c>
      <c r="K110" s="71">
        <v>49.591452810784659</v>
      </c>
      <c r="L110" s="71">
        <v>33.989032922899554</v>
      </c>
      <c r="M110" s="71">
        <v>885.25128221184286</v>
      </c>
      <c r="N110" s="71">
        <v>683.02389086283483</v>
      </c>
      <c r="O110" s="71">
        <v>487.40643731001518</v>
      </c>
      <c r="P110" s="71">
        <v>305.26833070725121</v>
      </c>
      <c r="Q110" s="71">
        <v>30.310849385875301</v>
      </c>
      <c r="R110" s="71">
        <v>0</v>
      </c>
      <c r="S110" s="71">
        <v>67.450221718799995</v>
      </c>
      <c r="T110" s="72"/>
      <c r="U110" s="71">
        <v>208087827</v>
      </c>
      <c r="V110" s="71">
        <v>16202</v>
      </c>
      <c r="W110" s="71">
        <v>1158</v>
      </c>
      <c r="X110" s="71">
        <v>211282</v>
      </c>
      <c r="Y110" s="71">
        <v>239868</v>
      </c>
      <c r="Z110" s="71">
        <v>358615</v>
      </c>
      <c r="AA110" s="71">
        <v>65697</v>
      </c>
      <c r="AB110" s="71">
        <v>519136</v>
      </c>
      <c r="AC110" s="71">
        <v>0</v>
      </c>
      <c r="AD110" s="71">
        <v>67.450221718799995</v>
      </c>
      <c r="AE110" s="72"/>
      <c r="AF110" s="71">
        <v>1559297672.3255708</v>
      </c>
      <c r="AG110" s="71">
        <v>42917466.242825389</v>
      </c>
      <c r="AH110" s="71">
        <v>8029118.9190002466</v>
      </c>
      <c r="AI110" s="71">
        <v>1451643488.6521037</v>
      </c>
      <c r="AJ110" s="71">
        <v>1024088222.26617</v>
      </c>
      <c r="AK110" s="71">
        <v>0</v>
      </c>
      <c r="AL110" s="71">
        <v>0</v>
      </c>
      <c r="AM110" s="71">
        <v>68143809.660991579</v>
      </c>
      <c r="AN110" s="71">
        <v>0</v>
      </c>
      <c r="AO110" s="71">
        <v>0</v>
      </c>
      <c r="AP110" s="71">
        <v>4154119778.0666618</v>
      </c>
      <c r="AQ110" s="72"/>
      <c r="AR110" s="71">
        <v>19821</v>
      </c>
      <c r="AS110" s="71">
        <v>3868</v>
      </c>
      <c r="AT110" s="71">
        <v>0</v>
      </c>
      <c r="AU110" s="71">
        <v>1</v>
      </c>
      <c r="AV110" s="71">
        <v>0</v>
      </c>
      <c r="AW110" s="71">
        <v>3</v>
      </c>
      <c r="AX110" s="71"/>
      <c r="AY110" s="72"/>
      <c r="AZ110" s="71">
        <v>89355.800000001356</v>
      </c>
      <c r="BA110" s="71">
        <v>182784.89999999991</v>
      </c>
      <c r="BB110" s="71">
        <v>0</v>
      </c>
      <c r="BC110" s="71">
        <v>45</v>
      </c>
      <c r="BD110" s="71">
        <v>0</v>
      </c>
      <c r="BE110" s="71">
        <v>6925.72</v>
      </c>
      <c r="BF110" s="71"/>
      <c r="BG110" s="72"/>
      <c r="BH110" s="71">
        <v>0</v>
      </c>
      <c r="BI110" s="71">
        <v>0</v>
      </c>
      <c r="BJ110" s="71">
        <v>805.38800000000003</v>
      </c>
      <c r="BK110" s="71">
        <v>2.4860000000000002</v>
      </c>
      <c r="BL110" s="71">
        <v>98.817999999999998</v>
      </c>
      <c r="BM110" s="71">
        <v>0</v>
      </c>
      <c r="BN110" s="72"/>
      <c r="BO110" s="71">
        <v>0</v>
      </c>
      <c r="BP110" s="71">
        <v>0</v>
      </c>
      <c r="BQ110" s="71">
        <v>47</v>
      </c>
      <c r="BR110" s="71">
        <v>1</v>
      </c>
      <c r="BS110" s="71">
        <v>20</v>
      </c>
      <c r="BT110" s="71">
        <v>0</v>
      </c>
      <c r="BU110"/>
      <c r="BV110" s="70">
        <v>823.89800000000002</v>
      </c>
      <c r="BW110" s="70">
        <v>45.567</v>
      </c>
      <c r="BX110" s="70">
        <v>0</v>
      </c>
      <c r="BY110" s="70">
        <v>0</v>
      </c>
      <c r="BZ110" s="70">
        <v>37.226999999999997</v>
      </c>
      <c r="CA110" s="70">
        <v>0</v>
      </c>
      <c r="CB110" s="70">
        <v>0</v>
      </c>
      <c r="CC110" s="70">
        <v>0</v>
      </c>
      <c r="CD110" s="70">
        <v>0</v>
      </c>
    </row>
    <row r="111" spans="1:82">
      <c r="A111" s="70" t="s">
        <v>1816</v>
      </c>
      <c r="B111" s="70">
        <v>68</v>
      </c>
      <c r="C111" s="70">
        <v>19</v>
      </c>
      <c r="D111" s="70">
        <v>4</v>
      </c>
      <c r="E111" s="70">
        <v>2022</v>
      </c>
      <c r="F111" s="70" t="s">
        <v>161</v>
      </c>
      <c r="G111" s="70" t="s">
        <v>1797</v>
      </c>
      <c r="H111" s="70" t="s">
        <v>1798</v>
      </c>
      <c r="I111" s="148"/>
      <c r="J111" s="71">
        <v>1057.2781045093675</v>
      </c>
      <c r="K111" s="71">
        <v>40.603231871899069</v>
      </c>
      <c r="L111" s="71">
        <v>38.379228705329687</v>
      </c>
      <c r="M111" s="71">
        <v>841.04109018228621</v>
      </c>
      <c r="N111" s="71">
        <v>776.30151572949364</v>
      </c>
      <c r="O111" s="71">
        <v>516.22409388478479</v>
      </c>
      <c r="P111" s="71">
        <v>302.43292084852504</v>
      </c>
      <c r="Q111" s="71">
        <v>30.46496688788859</v>
      </c>
      <c r="R111" s="71">
        <v>0</v>
      </c>
      <c r="S111" s="71">
        <v>32.8960806728956</v>
      </c>
      <c r="T111" s="72"/>
      <c r="U111" s="71">
        <v>225390983</v>
      </c>
      <c r="V111" s="71">
        <v>16202</v>
      </c>
      <c r="W111" s="71">
        <v>1158</v>
      </c>
      <c r="X111" s="71">
        <v>211282</v>
      </c>
      <c r="Y111" s="71">
        <v>242360</v>
      </c>
      <c r="Z111" s="71">
        <v>360868</v>
      </c>
      <c r="AA111" s="71">
        <v>66079</v>
      </c>
      <c r="AB111" s="71">
        <v>517497</v>
      </c>
      <c r="AC111" s="71">
        <v>0</v>
      </c>
      <c r="AD111" s="71">
        <v>32.8960806728956</v>
      </c>
      <c r="AE111" s="72"/>
      <c r="AF111" s="71">
        <v>1461034073.6119709</v>
      </c>
      <c r="AG111" s="71">
        <v>30568946.032710638</v>
      </c>
      <c r="AH111" s="71">
        <v>10673263.658378305</v>
      </c>
      <c r="AI111" s="71">
        <v>1349543194.7673495</v>
      </c>
      <c r="AJ111" s="71">
        <v>1221491637.804883</v>
      </c>
      <c r="AK111" s="71">
        <v>0</v>
      </c>
      <c r="AL111" s="71">
        <v>0</v>
      </c>
      <c r="AM111" s="71">
        <v>66822987.473799087</v>
      </c>
      <c r="AN111" s="71">
        <v>0</v>
      </c>
      <c r="AO111" s="71">
        <v>0</v>
      </c>
      <c r="AP111" s="71">
        <v>4140134103.3490915</v>
      </c>
      <c r="AQ111" s="72"/>
      <c r="AR111" s="71">
        <v>21043</v>
      </c>
      <c r="AS111" s="71">
        <v>3899</v>
      </c>
      <c r="AT111" s="71">
        <v>0</v>
      </c>
      <c r="AU111" s="71">
        <v>1</v>
      </c>
      <c r="AV111" s="71">
        <v>0</v>
      </c>
      <c r="AW111" s="71">
        <v>3</v>
      </c>
      <c r="AX111" s="71"/>
      <c r="AY111" s="72"/>
      <c r="AZ111" s="71">
        <v>96178.300000001691</v>
      </c>
      <c r="BA111" s="71">
        <v>256301.00000000015</v>
      </c>
      <c r="BB111" s="71">
        <v>0</v>
      </c>
      <c r="BC111" s="71">
        <v>45</v>
      </c>
      <c r="BD111" s="71">
        <v>0</v>
      </c>
      <c r="BE111" s="71">
        <v>6925.72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1817</v>
      </c>
      <c r="B112" s="70">
        <v>68</v>
      </c>
      <c r="C112" s="70">
        <v>20</v>
      </c>
      <c r="D112" s="70">
        <v>4</v>
      </c>
      <c r="E112" s="70">
        <v>2023</v>
      </c>
      <c r="F112" s="70" t="s">
        <v>1539</v>
      </c>
      <c r="G112" s="70" t="s">
        <v>1797</v>
      </c>
      <c r="H112" s="70" t="s">
        <v>1798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22227</v>
      </c>
      <c r="AS112" s="71">
        <v>3995</v>
      </c>
      <c r="AT112" s="71">
        <v>0</v>
      </c>
      <c r="AU112" s="71">
        <v>1</v>
      </c>
      <c r="AV112" s="71">
        <v>0</v>
      </c>
      <c r="AW112" s="71">
        <v>3</v>
      </c>
      <c r="AX112" s="71"/>
      <c r="AY112" s="72"/>
      <c r="AZ112" s="71">
        <v>102356.00000000122</v>
      </c>
      <c r="BA112" s="71">
        <v>267827.00000000012</v>
      </c>
      <c r="BB112" s="71">
        <v>0</v>
      </c>
      <c r="BC112" s="71">
        <v>45</v>
      </c>
      <c r="BD112" s="71">
        <v>0</v>
      </c>
      <c r="BE112" s="71">
        <v>7423.9449999999997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1818</v>
      </c>
      <c r="B113" s="70">
        <v>68</v>
      </c>
      <c r="C113" s="70">
        <v>21</v>
      </c>
      <c r="D113" s="70">
        <v>4</v>
      </c>
      <c r="E113" s="70">
        <v>2024</v>
      </c>
      <c r="F113" s="70" t="s">
        <v>1554</v>
      </c>
      <c r="G113" s="70" t="s">
        <v>1797</v>
      </c>
      <c r="H113" s="70" t="s">
        <v>1798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1819</v>
      </c>
      <c r="B114" s="70">
        <v>86</v>
      </c>
      <c r="C114" s="70">
        <v>1</v>
      </c>
      <c r="D114" s="70">
        <v>6</v>
      </c>
      <c r="E114" s="70">
        <v>1990</v>
      </c>
      <c r="F114" s="70" t="s">
        <v>787</v>
      </c>
      <c r="G114" s="70" t="s">
        <v>1820</v>
      </c>
      <c r="H114" s="70" t="s">
        <v>1821</v>
      </c>
      <c r="I114" s="148"/>
      <c r="J114" s="71">
        <v>2337.4445414439328</v>
      </c>
      <c r="K114" s="71">
        <v>58.20657817923766</v>
      </c>
      <c r="L114" s="71">
        <v>39.459921035075133</v>
      </c>
      <c r="M114" s="71">
        <v>450.72033896292902</v>
      </c>
      <c r="N114" s="71">
        <v>399.90084051501981</v>
      </c>
      <c r="O114" s="71">
        <v>314.71996048140761</v>
      </c>
      <c r="P114" s="71">
        <v>378.49588627540459</v>
      </c>
      <c r="Q114" s="71">
        <v>29.615422102119801</v>
      </c>
      <c r="R114" s="71">
        <v>254.2644766173552</v>
      </c>
      <c r="S114" s="71">
        <v>30.555606019544229</v>
      </c>
      <c r="T114" s="72"/>
      <c r="U114" s="71">
        <v>60188872</v>
      </c>
      <c r="V114" s="71">
        <v>19695</v>
      </c>
      <c r="W114" s="71">
        <v>445</v>
      </c>
      <c r="X114" s="71">
        <v>176829</v>
      </c>
      <c r="Y114" s="71">
        <v>173644</v>
      </c>
      <c r="Z114" s="71">
        <v>129448</v>
      </c>
      <c r="AA114" s="71">
        <v>91903</v>
      </c>
      <c r="AB114" s="71">
        <v>480854</v>
      </c>
      <c r="AC114" s="71">
        <v>44039065</v>
      </c>
      <c r="AD114" s="71">
        <v>30.555606019544229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1822</v>
      </c>
      <c r="B115" s="70">
        <v>87</v>
      </c>
      <c r="C115" s="70">
        <v>2</v>
      </c>
      <c r="D115" s="70">
        <v>6</v>
      </c>
      <c r="E115" s="70">
        <v>2005</v>
      </c>
      <c r="F115" s="70" t="s">
        <v>789</v>
      </c>
      <c r="G115" s="70" t="s">
        <v>1820</v>
      </c>
      <c r="H115" s="70" t="s">
        <v>1821</v>
      </c>
      <c r="I115" s="148"/>
      <c r="J115" s="71">
        <v>1258.3944361612901</v>
      </c>
      <c r="K115" s="71">
        <v>38.697671504720688</v>
      </c>
      <c r="L115" s="71">
        <v>39.609275904038448</v>
      </c>
      <c r="M115" s="71">
        <v>751.55816656603974</v>
      </c>
      <c r="N115" s="71">
        <v>687.79906375712608</v>
      </c>
      <c r="O115" s="71">
        <v>494.7579722380778</v>
      </c>
      <c r="P115" s="71">
        <v>366.3230505697689</v>
      </c>
      <c r="Q115" s="71">
        <v>30.28301936511</v>
      </c>
      <c r="R115" s="71">
        <v>212.77884520444269</v>
      </c>
      <c r="S115" s="71">
        <v>70.899035475000005</v>
      </c>
      <c r="T115" s="72"/>
      <c r="U115" s="71">
        <v>39331215</v>
      </c>
      <c r="V115" s="71">
        <v>17637</v>
      </c>
      <c r="W115" s="71">
        <v>466</v>
      </c>
      <c r="X115" s="71">
        <v>168751</v>
      </c>
      <c r="Y115" s="71">
        <v>222492</v>
      </c>
      <c r="Z115" s="71">
        <v>235488</v>
      </c>
      <c r="AA115" s="71">
        <v>72847</v>
      </c>
      <c r="AB115" s="71">
        <v>514018</v>
      </c>
      <c r="AC115" s="71">
        <v>37625533</v>
      </c>
      <c r="AD115" s="71">
        <v>70.899035475000005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1823</v>
      </c>
      <c r="B116" s="70">
        <v>88</v>
      </c>
      <c r="C116" s="70">
        <v>3</v>
      </c>
      <c r="D116" s="70">
        <v>6</v>
      </c>
      <c r="E116" s="70">
        <v>2006</v>
      </c>
      <c r="F116" s="70" t="s">
        <v>790</v>
      </c>
      <c r="G116" s="70" t="s">
        <v>1820</v>
      </c>
      <c r="H116" s="70" t="s">
        <v>1821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1824</v>
      </c>
      <c r="B117" s="70">
        <v>89</v>
      </c>
      <c r="C117" s="70">
        <v>4</v>
      </c>
      <c r="D117" s="70">
        <v>6</v>
      </c>
      <c r="E117" s="70">
        <v>2007</v>
      </c>
      <c r="F117" s="70" t="s">
        <v>791</v>
      </c>
      <c r="G117" s="70" t="s">
        <v>1820</v>
      </c>
      <c r="H117" s="70" t="s">
        <v>1821</v>
      </c>
      <c r="I117" s="148"/>
      <c r="J117" s="71">
        <v>1101.006183214228</v>
      </c>
      <c r="K117" s="71">
        <v>36.598709418024242</v>
      </c>
      <c r="L117" s="71">
        <v>40.291887013266297</v>
      </c>
      <c r="M117" s="71">
        <v>719.33463774527559</v>
      </c>
      <c r="N117" s="71">
        <v>706.20841226642608</v>
      </c>
      <c r="O117" s="71">
        <v>480.37831231869387</v>
      </c>
      <c r="P117" s="71">
        <v>358.75215008538339</v>
      </c>
      <c r="Q117" s="71">
        <v>31.966256603755301</v>
      </c>
      <c r="R117" s="71">
        <v>201.54274388075709</v>
      </c>
      <c r="S117" s="71">
        <v>39.440566121680007</v>
      </c>
      <c r="T117" s="72"/>
      <c r="U117" s="71">
        <v>44465982</v>
      </c>
      <c r="V117" s="71">
        <v>16467</v>
      </c>
      <c r="W117" s="71">
        <v>455</v>
      </c>
      <c r="X117" s="71">
        <v>182503</v>
      </c>
      <c r="Y117" s="71">
        <v>227329</v>
      </c>
      <c r="Z117" s="71">
        <v>237687</v>
      </c>
      <c r="AA117" s="71">
        <v>70254</v>
      </c>
      <c r="AB117" s="71">
        <v>513897</v>
      </c>
      <c r="AC117" s="71">
        <v>36661226</v>
      </c>
      <c r="AD117" s="71">
        <v>39.440566121680007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1825</v>
      </c>
      <c r="B118" s="70">
        <v>90</v>
      </c>
      <c r="C118" s="70">
        <v>5</v>
      </c>
      <c r="D118" s="70">
        <v>6</v>
      </c>
      <c r="E118" s="70">
        <v>2008</v>
      </c>
      <c r="F118" s="70" t="s">
        <v>792</v>
      </c>
      <c r="G118" s="70" t="s">
        <v>1820</v>
      </c>
      <c r="H118" s="70" t="s">
        <v>1821</v>
      </c>
      <c r="I118" s="148"/>
      <c r="J118" s="71">
        <v>1007.446941945124</v>
      </c>
      <c r="K118" s="71">
        <v>27.0863506742959</v>
      </c>
      <c r="L118" s="71">
        <v>34.983695693006247</v>
      </c>
      <c r="M118" s="71">
        <v>764.64240399940354</v>
      </c>
      <c r="N118" s="71">
        <v>753.29011597613339</v>
      </c>
      <c r="O118" s="71">
        <v>465.76094190074423</v>
      </c>
      <c r="P118" s="71">
        <v>348.10623054264039</v>
      </c>
      <c r="Q118" s="71">
        <v>31.478056426211001</v>
      </c>
      <c r="R118" s="71">
        <v>143.6119214635155</v>
      </c>
      <c r="S118" s="71">
        <v>32.731098139030003</v>
      </c>
      <c r="T118" s="72"/>
      <c r="U118" s="71">
        <v>44172650</v>
      </c>
      <c r="V118" s="71">
        <v>16467</v>
      </c>
      <c r="W118" s="71">
        <v>455</v>
      </c>
      <c r="X118" s="71">
        <v>182503</v>
      </c>
      <c r="Y118" s="71">
        <v>229727</v>
      </c>
      <c r="Z118" s="71">
        <v>238543</v>
      </c>
      <c r="AA118" s="71">
        <v>68247</v>
      </c>
      <c r="AB118" s="71">
        <v>514372</v>
      </c>
      <c r="AC118" s="71">
        <v>27126316</v>
      </c>
      <c r="AD118" s="71">
        <v>32.731098139030003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1826</v>
      </c>
      <c r="B119" s="70">
        <v>91</v>
      </c>
      <c r="C119" s="70">
        <v>6</v>
      </c>
      <c r="D119" s="70">
        <v>6</v>
      </c>
      <c r="E119" s="70">
        <v>2009</v>
      </c>
      <c r="F119" s="70" t="s">
        <v>176</v>
      </c>
      <c r="G119" s="70" t="s">
        <v>1820</v>
      </c>
      <c r="H119" s="70" t="s">
        <v>1821</v>
      </c>
      <c r="I119" s="148"/>
      <c r="J119" s="71">
        <v>965.89531947537796</v>
      </c>
      <c r="K119" s="71">
        <v>29.75188309883444</v>
      </c>
      <c r="L119" s="71">
        <v>41.430729614995357</v>
      </c>
      <c r="M119" s="71">
        <v>888.76055451396871</v>
      </c>
      <c r="N119" s="71">
        <v>701.56017966405295</v>
      </c>
      <c r="O119" s="71">
        <v>473.94940498133337</v>
      </c>
      <c r="P119" s="71">
        <v>329.41862795028271</v>
      </c>
      <c r="Q119" s="71">
        <v>30.018708954411</v>
      </c>
      <c r="R119" s="71">
        <v>130.47191839249149</v>
      </c>
      <c r="S119" s="71">
        <v>46.412591944080013</v>
      </c>
      <c r="T119" s="72"/>
      <c r="U119" s="71">
        <v>36227509</v>
      </c>
      <c r="V119" s="71">
        <v>16342</v>
      </c>
      <c r="W119" s="71">
        <v>645</v>
      </c>
      <c r="X119" s="71">
        <v>210248</v>
      </c>
      <c r="Y119" s="71">
        <v>232013</v>
      </c>
      <c r="Z119" s="71">
        <v>239593</v>
      </c>
      <c r="AA119" s="71">
        <v>66302</v>
      </c>
      <c r="AB119" s="71">
        <v>514924</v>
      </c>
      <c r="AC119" s="71">
        <v>24042539</v>
      </c>
      <c r="AD119" s="71">
        <v>46.412591944080013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1057.239</v>
      </c>
      <c r="BK119" s="71">
        <v>0</v>
      </c>
      <c r="BL119" s="71">
        <v>154.57499999999999</v>
      </c>
      <c r="BM119" s="71">
        <v>0</v>
      </c>
      <c r="BN119" s="72"/>
      <c r="BO119" s="71">
        <v>0</v>
      </c>
      <c r="BP119" s="71">
        <v>0</v>
      </c>
      <c r="BQ119" s="71">
        <v>20</v>
      </c>
      <c r="BR119" s="71">
        <v>0</v>
      </c>
      <c r="BS119" s="71">
        <v>19</v>
      </c>
      <c r="BT119" s="71">
        <v>0</v>
      </c>
      <c r="BU119"/>
      <c r="BV119" s="70">
        <v>1143.992</v>
      </c>
      <c r="BW119" s="70">
        <v>0</v>
      </c>
      <c r="BX119" s="70">
        <v>60.322000000000003</v>
      </c>
      <c r="BY119" s="70">
        <v>0</v>
      </c>
      <c r="BZ119" s="70">
        <v>7.5</v>
      </c>
      <c r="CA119" s="70">
        <v>0</v>
      </c>
      <c r="CB119" s="70">
        <v>0</v>
      </c>
      <c r="CC119" s="70">
        <v>0</v>
      </c>
      <c r="CD119" s="70">
        <v>0</v>
      </c>
    </row>
    <row r="120" spans="1:82">
      <c r="A120" s="70" t="s">
        <v>1827</v>
      </c>
      <c r="B120" s="70">
        <v>92</v>
      </c>
      <c r="C120" s="70">
        <v>7</v>
      </c>
      <c r="D120" s="70">
        <v>6</v>
      </c>
      <c r="E120" s="70">
        <v>2010</v>
      </c>
      <c r="F120" s="70" t="s">
        <v>177</v>
      </c>
      <c r="G120" s="70" t="s">
        <v>1820</v>
      </c>
      <c r="H120" s="70" t="s">
        <v>1821</v>
      </c>
      <c r="I120" s="148"/>
      <c r="J120" s="71">
        <v>1026.6086312626251</v>
      </c>
      <c r="K120" s="71">
        <v>28.697217246305151</v>
      </c>
      <c r="L120" s="71">
        <v>38.597393356481831</v>
      </c>
      <c r="M120" s="71">
        <v>793.49477492502456</v>
      </c>
      <c r="N120" s="71">
        <v>642.45349096226835</v>
      </c>
      <c r="O120" s="71">
        <v>474.94898335026397</v>
      </c>
      <c r="P120" s="71">
        <v>331.99606929178549</v>
      </c>
      <c r="Q120" s="71">
        <v>31.368510134289401</v>
      </c>
      <c r="R120" s="71">
        <v>116.0381458580821</v>
      </c>
      <c r="S120" s="71">
        <v>39.979927770082803</v>
      </c>
      <c r="T120" s="72"/>
      <c r="U120" s="71">
        <v>42375149</v>
      </c>
      <c r="V120" s="71">
        <v>16342</v>
      </c>
      <c r="W120" s="71">
        <v>645</v>
      </c>
      <c r="X120" s="71">
        <v>210248</v>
      </c>
      <c r="Y120" s="71">
        <v>234375</v>
      </c>
      <c r="Z120" s="71">
        <v>241214</v>
      </c>
      <c r="AA120" s="71">
        <v>65152</v>
      </c>
      <c r="AB120" s="71">
        <v>515599</v>
      </c>
      <c r="AC120" s="71">
        <v>20263575</v>
      </c>
      <c r="AD120" s="71">
        <v>39.979927770082803</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1065.4670000000001</v>
      </c>
      <c r="BK120" s="71">
        <v>0</v>
      </c>
      <c r="BL120" s="71">
        <v>96.251999999999995</v>
      </c>
      <c r="BM120" s="71">
        <v>0</v>
      </c>
      <c r="BN120" s="72"/>
      <c r="BO120" s="71">
        <v>0</v>
      </c>
      <c r="BP120" s="71">
        <v>0</v>
      </c>
      <c r="BQ120" s="71">
        <v>21</v>
      </c>
      <c r="BR120" s="71">
        <v>0</v>
      </c>
      <c r="BS120" s="71">
        <v>17</v>
      </c>
      <c r="BT120" s="71">
        <v>0</v>
      </c>
      <c r="BU120"/>
      <c r="BV120" s="70">
        <v>1156.2650000000001</v>
      </c>
      <c r="BW120" s="70">
        <v>5.4539999999999997</v>
      </c>
      <c r="BX120" s="70">
        <v>0</v>
      </c>
      <c r="BY120" s="70">
        <v>0</v>
      </c>
      <c r="BZ120" s="70">
        <v>0</v>
      </c>
      <c r="CA120" s="70">
        <v>0</v>
      </c>
      <c r="CB120" s="70">
        <v>0</v>
      </c>
      <c r="CC120" s="70">
        <v>0</v>
      </c>
      <c r="CD120" s="70">
        <v>0</v>
      </c>
    </row>
    <row r="121" spans="1:82">
      <c r="A121" s="70" t="s">
        <v>1828</v>
      </c>
      <c r="B121" s="70">
        <v>93</v>
      </c>
      <c r="C121" s="70">
        <v>8</v>
      </c>
      <c r="D121" s="70">
        <v>6</v>
      </c>
      <c r="E121" s="70">
        <v>2011</v>
      </c>
      <c r="F121" s="70" t="s">
        <v>178</v>
      </c>
      <c r="G121" s="1064" t="s">
        <v>1820</v>
      </c>
      <c r="H121" s="70" t="s">
        <v>1821</v>
      </c>
      <c r="I121" s="148"/>
      <c r="J121" s="71">
        <v>897.6838631319215</v>
      </c>
      <c r="K121" s="71">
        <v>41.261901310460097</v>
      </c>
      <c r="L121" s="71">
        <v>30.932490542916899</v>
      </c>
      <c r="M121" s="71">
        <v>1101.174748709765</v>
      </c>
      <c r="N121" s="71">
        <v>924.88803582930723</v>
      </c>
      <c r="O121" s="71">
        <v>470.41758644799472</v>
      </c>
      <c r="P121" s="71">
        <v>316.38459394911973</v>
      </c>
      <c r="Q121" s="71">
        <v>36.125807756722303</v>
      </c>
      <c r="R121" s="71">
        <v>95.158303347379587</v>
      </c>
      <c r="S121" s="71">
        <v>43.345726752575999</v>
      </c>
      <c r="T121" s="72"/>
      <c r="U121" s="71">
        <v>34885624</v>
      </c>
      <c r="V121" s="71">
        <v>16342</v>
      </c>
      <c r="W121" s="71">
        <v>645</v>
      </c>
      <c r="X121" s="71">
        <v>210248</v>
      </c>
      <c r="Y121" s="71">
        <v>235704</v>
      </c>
      <c r="Z121" s="71">
        <v>244103</v>
      </c>
      <c r="AA121" s="71">
        <v>63936</v>
      </c>
      <c r="AB121" s="71">
        <v>514781</v>
      </c>
      <c r="AC121" s="71">
        <v>16589875</v>
      </c>
      <c r="AD121" s="71">
        <v>43.345726752575999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1030.252</v>
      </c>
      <c r="BK121" s="71">
        <v>0</v>
      </c>
      <c r="BL121" s="71">
        <v>154.27999999999997</v>
      </c>
      <c r="BM121" s="71">
        <v>0</v>
      </c>
      <c r="BN121" s="72"/>
      <c r="BO121" s="71">
        <v>0</v>
      </c>
      <c r="BP121" s="71">
        <v>0</v>
      </c>
      <c r="BQ121" s="71">
        <v>22</v>
      </c>
      <c r="BR121" s="71">
        <v>0</v>
      </c>
      <c r="BS121" s="71">
        <v>20</v>
      </c>
      <c r="BT121" s="71">
        <v>0</v>
      </c>
      <c r="BU121"/>
      <c r="BV121" s="70">
        <v>1112.5730000000001</v>
      </c>
      <c r="BW121" s="70">
        <v>64.759</v>
      </c>
      <c r="BX121" s="70">
        <v>0</v>
      </c>
      <c r="BY121" s="70">
        <v>0</v>
      </c>
      <c r="BZ121" s="70">
        <v>7.2</v>
      </c>
      <c r="CA121" s="70">
        <v>0</v>
      </c>
      <c r="CB121" s="70">
        <v>0</v>
      </c>
      <c r="CC121" s="70">
        <v>0</v>
      </c>
      <c r="CD121" s="70">
        <v>0</v>
      </c>
    </row>
    <row r="122" spans="1:82">
      <c r="A122" s="70" t="s">
        <v>1829</v>
      </c>
      <c r="B122" s="70">
        <v>94</v>
      </c>
      <c r="C122" s="70">
        <v>9</v>
      </c>
      <c r="D122" s="70">
        <v>6</v>
      </c>
      <c r="E122" s="70">
        <v>2012</v>
      </c>
      <c r="F122" s="70" t="s">
        <v>179</v>
      </c>
      <c r="G122" s="1064" t="s">
        <v>1820</v>
      </c>
      <c r="H122" s="70" t="s">
        <v>1821</v>
      </c>
      <c r="I122" s="148"/>
      <c r="J122" s="71">
        <v>1354.3782002052089</v>
      </c>
      <c r="K122" s="71">
        <v>41.526593963419238</v>
      </c>
      <c r="L122" s="71">
        <v>30.742861623247592</v>
      </c>
      <c r="M122" s="71">
        <v>1234.7499855780441</v>
      </c>
      <c r="N122" s="71">
        <v>1065.783353619807</v>
      </c>
      <c r="O122" s="71">
        <v>472.62185076344838</v>
      </c>
      <c r="P122" s="71">
        <v>312.75020514036925</v>
      </c>
      <c r="Q122" s="71">
        <v>39.416407084099198</v>
      </c>
      <c r="R122" s="71">
        <v>94.23505561939092</v>
      </c>
      <c r="S122" s="71">
        <v>43.0576890432718</v>
      </c>
      <c r="T122" s="72"/>
      <c r="U122" s="71">
        <v>41316338</v>
      </c>
      <c r="V122" s="71">
        <v>16342</v>
      </c>
      <c r="W122" s="71">
        <v>645</v>
      </c>
      <c r="X122" s="71">
        <v>210248</v>
      </c>
      <c r="Y122" s="71">
        <v>238878</v>
      </c>
      <c r="Z122" s="71">
        <v>247192</v>
      </c>
      <c r="AA122" s="71">
        <v>62844</v>
      </c>
      <c r="AB122" s="71">
        <v>516964</v>
      </c>
      <c r="AC122" s="71">
        <v>16003394</v>
      </c>
      <c r="AD122" s="71">
        <v>43.0576890432718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869.46400000000006</v>
      </c>
      <c r="BK122" s="71">
        <v>0</v>
      </c>
      <c r="BL122" s="71">
        <v>165.15800000000002</v>
      </c>
      <c r="BM122" s="71">
        <v>0</v>
      </c>
      <c r="BN122" s="72"/>
      <c r="BO122" s="71">
        <v>0</v>
      </c>
      <c r="BP122" s="71">
        <v>0</v>
      </c>
      <c r="BQ122" s="71">
        <v>16</v>
      </c>
      <c r="BR122" s="71">
        <v>0</v>
      </c>
      <c r="BS122" s="71">
        <v>19</v>
      </c>
      <c r="BT122" s="71">
        <v>0</v>
      </c>
      <c r="BU122"/>
      <c r="BV122" s="70">
        <v>970.78800000000001</v>
      </c>
      <c r="BW122" s="70">
        <v>3.5960000000000001</v>
      </c>
      <c r="BX122" s="70">
        <v>52.438000000000002</v>
      </c>
      <c r="BY122" s="70">
        <v>0</v>
      </c>
      <c r="BZ122" s="70">
        <v>7.8</v>
      </c>
      <c r="CA122" s="70">
        <v>0</v>
      </c>
      <c r="CB122" s="70">
        <v>0</v>
      </c>
      <c r="CC122" s="70">
        <v>0</v>
      </c>
      <c r="CD122" s="70">
        <v>0</v>
      </c>
    </row>
    <row r="123" spans="1:82">
      <c r="A123" s="70" t="s">
        <v>1830</v>
      </c>
      <c r="B123" s="70">
        <v>95</v>
      </c>
      <c r="C123" s="70">
        <v>10</v>
      </c>
      <c r="D123" s="70">
        <v>6</v>
      </c>
      <c r="E123" s="70">
        <v>2013</v>
      </c>
      <c r="F123" s="70" t="s">
        <v>180</v>
      </c>
      <c r="G123" s="70" t="s">
        <v>1820</v>
      </c>
      <c r="H123" s="70" t="s">
        <v>1821</v>
      </c>
      <c r="I123" s="148"/>
      <c r="J123" s="71">
        <v>1289.290755332107</v>
      </c>
      <c r="K123" s="71">
        <v>34.611601588851123</v>
      </c>
      <c r="L123" s="71">
        <v>31.775918657184668</v>
      </c>
      <c r="M123" s="71">
        <v>1253.83022103852</v>
      </c>
      <c r="N123" s="71">
        <v>1123.8089804224039</v>
      </c>
      <c r="O123" s="71">
        <v>459.68628478873961</v>
      </c>
      <c r="P123" s="71">
        <v>310.29202524772143</v>
      </c>
      <c r="Q123" s="71">
        <v>40.073702732054599</v>
      </c>
      <c r="R123" s="71">
        <v>99.011309745457083</v>
      </c>
      <c r="S123" s="71">
        <v>41.752560531176599</v>
      </c>
      <c r="T123" s="72"/>
      <c r="U123" s="71">
        <v>43513696</v>
      </c>
      <c r="V123" s="71">
        <v>16342</v>
      </c>
      <c r="W123" s="71">
        <v>645</v>
      </c>
      <c r="X123" s="71">
        <v>210248</v>
      </c>
      <c r="Y123" s="71">
        <v>240794</v>
      </c>
      <c r="Z123" s="71">
        <v>251161</v>
      </c>
      <c r="AA123" s="71">
        <v>62116</v>
      </c>
      <c r="AB123" s="71">
        <v>518050</v>
      </c>
      <c r="AC123" s="71">
        <v>16413284</v>
      </c>
      <c r="AD123" s="71">
        <v>41.752560531176599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1051.694</v>
      </c>
      <c r="BK123" s="71">
        <v>0</v>
      </c>
      <c r="BL123" s="71">
        <v>203.846</v>
      </c>
      <c r="BM123" s="71">
        <v>0</v>
      </c>
      <c r="BN123" s="72"/>
      <c r="BO123" s="71">
        <v>0</v>
      </c>
      <c r="BP123" s="71">
        <v>0</v>
      </c>
      <c r="BQ123" s="71">
        <v>15</v>
      </c>
      <c r="BR123" s="71">
        <v>0</v>
      </c>
      <c r="BS123" s="71">
        <v>20</v>
      </c>
      <c r="BT123" s="71">
        <v>0</v>
      </c>
      <c r="BU123"/>
      <c r="BV123" s="70">
        <v>1184.9659999999999</v>
      </c>
      <c r="BW123" s="70">
        <v>0</v>
      </c>
      <c r="BX123" s="70">
        <v>65.573999999999998</v>
      </c>
      <c r="BY123" s="70">
        <v>0</v>
      </c>
      <c r="BZ123" s="70">
        <v>5</v>
      </c>
      <c r="CA123" s="70">
        <v>0</v>
      </c>
      <c r="CB123" s="70">
        <v>0</v>
      </c>
      <c r="CC123" s="70">
        <v>0</v>
      </c>
      <c r="CD123" s="70">
        <v>0</v>
      </c>
    </row>
    <row r="124" spans="1:82">
      <c r="A124" s="70" t="s">
        <v>1831</v>
      </c>
      <c r="B124" s="70">
        <v>96</v>
      </c>
      <c r="C124" s="70">
        <v>11</v>
      </c>
      <c r="D124" s="70">
        <v>6</v>
      </c>
      <c r="E124" s="70">
        <v>2014</v>
      </c>
      <c r="F124" s="70" t="s">
        <v>181</v>
      </c>
      <c r="G124" s="70" t="s">
        <v>1820</v>
      </c>
      <c r="H124" s="70" t="s">
        <v>1821</v>
      </c>
      <c r="I124" s="148"/>
      <c r="J124" s="71">
        <v>1042.09936135218</v>
      </c>
      <c r="K124" s="71">
        <v>34.018102271463498</v>
      </c>
      <c r="L124" s="71">
        <v>30.624684221106889</v>
      </c>
      <c r="M124" s="71">
        <v>1171.0297574566071</v>
      </c>
      <c r="N124" s="71">
        <v>1039.4582607929881</v>
      </c>
      <c r="O124" s="71">
        <v>441.9117558890398</v>
      </c>
      <c r="P124" s="71">
        <v>308.71633185213767</v>
      </c>
      <c r="Q124" s="71">
        <v>38.404691010353503</v>
      </c>
      <c r="R124" s="71">
        <v>95.133802627506043</v>
      </c>
      <c r="S124" s="71">
        <v>44.375547635801993</v>
      </c>
      <c r="T124" s="72"/>
      <c r="U124" s="71">
        <v>40373108</v>
      </c>
      <c r="V124" s="71">
        <v>13566</v>
      </c>
      <c r="W124" s="71">
        <v>530</v>
      </c>
      <c r="X124" s="71">
        <v>204764</v>
      </c>
      <c r="Y124" s="71">
        <v>242561</v>
      </c>
      <c r="Z124" s="71">
        <v>254300</v>
      </c>
      <c r="AA124" s="71">
        <v>61481</v>
      </c>
      <c r="AB124" s="71">
        <v>517462</v>
      </c>
      <c r="AC124" s="71">
        <v>15820091</v>
      </c>
      <c r="AD124" s="71">
        <v>44.375547635801993</v>
      </c>
      <c r="AE124" s="72"/>
      <c r="AF124" s="71"/>
      <c r="AG124" s="71"/>
      <c r="AH124" s="71"/>
      <c r="AI124" s="71"/>
      <c r="AJ124" s="71"/>
      <c r="AK124" s="71"/>
      <c r="AL124" s="71"/>
      <c r="AM124" s="71"/>
      <c r="AN124" s="71"/>
      <c r="AO124" s="71"/>
      <c r="AP124" s="71"/>
      <c r="AQ124" s="72"/>
      <c r="AR124" s="71">
        <v>10720</v>
      </c>
      <c r="AS124" s="71">
        <v>1603</v>
      </c>
      <c r="AT124" s="71">
        <v>0</v>
      </c>
      <c r="AU124" s="71">
        <v>1</v>
      </c>
      <c r="AV124" s="71">
        <v>0</v>
      </c>
      <c r="AW124" s="71">
        <v>1</v>
      </c>
      <c r="AX124" s="71"/>
      <c r="AY124" s="72"/>
      <c r="AZ124" s="71">
        <v>44149.482000000004</v>
      </c>
      <c r="BA124" s="71">
        <v>50795.067999999999</v>
      </c>
      <c r="BB124" s="71">
        <v>0</v>
      </c>
      <c r="BC124" s="71">
        <v>75</v>
      </c>
      <c r="BD124" s="71">
        <v>0</v>
      </c>
      <c r="BE124" s="71">
        <v>4488</v>
      </c>
      <c r="BF124" s="71"/>
      <c r="BG124" s="72"/>
      <c r="BH124" s="71">
        <v>0</v>
      </c>
      <c r="BI124" s="71">
        <v>0</v>
      </c>
      <c r="BJ124" s="71">
        <v>878.33299999999997</v>
      </c>
      <c r="BK124" s="71">
        <v>0</v>
      </c>
      <c r="BL124" s="71">
        <v>202.822</v>
      </c>
      <c r="BM124" s="71">
        <v>0</v>
      </c>
      <c r="BN124" s="72"/>
      <c r="BO124" s="71">
        <v>0</v>
      </c>
      <c r="BP124" s="71">
        <v>0</v>
      </c>
      <c r="BQ124" s="71">
        <v>14</v>
      </c>
      <c r="BR124" s="71">
        <v>0</v>
      </c>
      <c r="BS124" s="71">
        <v>20</v>
      </c>
      <c r="BT124" s="71">
        <v>0</v>
      </c>
      <c r="BU124"/>
      <c r="BV124" s="70">
        <v>1012.02</v>
      </c>
      <c r="BW124" s="70">
        <v>0</v>
      </c>
      <c r="BX124" s="70">
        <v>61.134999999999998</v>
      </c>
      <c r="BY124" s="70">
        <v>0</v>
      </c>
      <c r="BZ124" s="70">
        <v>8</v>
      </c>
      <c r="CA124" s="70">
        <v>0</v>
      </c>
      <c r="CB124" s="70">
        <v>0</v>
      </c>
      <c r="CC124" s="70">
        <v>0</v>
      </c>
      <c r="CD124" s="70">
        <v>0</v>
      </c>
    </row>
    <row r="125" spans="1:82">
      <c r="A125" s="70" t="s">
        <v>1832</v>
      </c>
      <c r="B125" s="70">
        <v>97</v>
      </c>
      <c r="C125" s="70">
        <v>12</v>
      </c>
      <c r="D125" s="70">
        <v>6</v>
      </c>
      <c r="E125" s="70">
        <v>2015</v>
      </c>
      <c r="F125" s="70" t="s">
        <v>182</v>
      </c>
      <c r="G125" s="70" t="s">
        <v>1820</v>
      </c>
      <c r="H125" s="70" t="s">
        <v>1821</v>
      </c>
      <c r="I125" s="148"/>
      <c r="J125" s="71">
        <v>893.84318997156106</v>
      </c>
      <c r="K125" s="71">
        <v>31.935866180921568</v>
      </c>
      <c r="L125" s="71">
        <v>24.574416951342869</v>
      </c>
      <c r="M125" s="71">
        <v>1100.2845038042201</v>
      </c>
      <c r="N125" s="71">
        <v>913.14060423645128</v>
      </c>
      <c r="O125" s="71">
        <v>442.38790335148514</v>
      </c>
      <c r="P125" s="71">
        <v>305.45257904551522</v>
      </c>
      <c r="Q125" s="71">
        <v>37.566292465916703</v>
      </c>
      <c r="R125" s="71">
        <v>93.807883296814254</v>
      </c>
      <c r="S125" s="71">
        <v>32.162709205260008</v>
      </c>
      <c r="T125" s="72"/>
      <c r="U125" s="71">
        <v>32966295</v>
      </c>
      <c r="V125" s="71">
        <v>13566</v>
      </c>
      <c r="W125" s="71">
        <v>530</v>
      </c>
      <c r="X125" s="71">
        <v>204764</v>
      </c>
      <c r="Y125" s="71">
        <v>244651</v>
      </c>
      <c r="Z125" s="71">
        <v>257024</v>
      </c>
      <c r="AA125" s="71">
        <v>60783</v>
      </c>
      <c r="AB125" s="71">
        <v>517057</v>
      </c>
      <c r="AC125" s="71">
        <v>16034927</v>
      </c>
      <c r="AD125" s="71">
        <v>32.162709205260008</v>
      </c>
      <c r="AE125" s="72"/>
      <c r="AF125" s="71">
        <v>412844775.58138418</v>
      </c>
      <c r="AG125" s="71">
        <v>22972305.73269904</v>
      </c>
      <c r="AH125" s="71">
        <v>5140614.1696853396</v>
      </c>
      <c r="AI125" s="71">
        <v>1203079329.415333</v>
      </c>
      <c r="AJ125" s="71">
        <v>1222859961.8485041</v>
      </c>
      <c r="AK125" s="71">
        <v>0</v>
      </c>
      <c r="AL125" s="71">
        <v>0</v>
      </c>
      <c r="AM125" s="71">
        <v>70860492.877461612</v>
      </c>
      <c r="AN125" s="71">
        <v>0</v>
      </c>
      <c r="AO125" s="71">
        <v>0</v>
      </c>
      <c r="AP125" s="71">
        <v>2937757479.6250672</v>
      </c>
      <c r="AQ125" s="72"/>
      <c r="AR125" s="71">
        <v>11646</v>
      </c>
      <c r="AS125" s="71">
        <v>1925</v>
      </c>
      <c r="AT125" s="71">
        <v>0</v>
      </c>
      <c r="AU125" s="71">
        <v>2</v>
      </c>
      <c r="AV125" s="71">
        <v>0</v>
      </c>
      <c r="AW125" s="71">
        <v>2</v>
      </c>
      <c r="AX125" s="71"/>
      <c r="AY125" s="72"/>
      <c r="AZ125" s="71">
        <v>48766.557999999997</v>
      </c>
      <c r="BA125" s="71">
        <v>77004.067999999999</v>
      </c>
      <c r="BB125" s="71">
        <v>0</v>
      </c>
      <c r="BC125" s="71">
        <v>605</v>
      </c>
      <c r="BD125" s="71">
        <v>0</v>
      </c>
      <c r="BE125" s="71">
        <v>5148</v>
      </c>
      <c r="BF125" s="71"/>
      <c r="BG125" s="72"/>
      <c r="BH125" s="71">
        <v>0</v>
      </c>
      <c r="BI125" s="71">
        <v>0</v>
      </c>
      <c r="BJ125" s="71">
        <v>860.42399999999998</v>
      </c>
      <c r="BK125" s="71">
        <v>0</v>
      </c>
      <c r="BL125" s="71">
        <v>195.86799999999999</v>
      </c>
      <c r="BM125" s="71">
        <v>0</v>
      </c>
      <c r="BN125" s="72"/>
      <c r="BO125" s="71">
        <v>0</v>
      </c>
      <c r="BP125" s="71">
        <v>0</v>
      </c>
      <c r="BQ125" s="71">
        <v>12</v>
      </c>
      <c r="BR125" s="71">
        <v>0</v>
      </c>
      <c r="BS125" s="71">
        <v>19</v>
      </c>
      <c r="BT125" s="71">
        <v>0</v>
      </c>
      <c r="BU125"/>
      <c r="BV125" s="70">
        <v>988.02200000000005</v>
      </c>
      <c r="BW125" s="70">
        <v>0</v>
      </c>
      <c r="BX125" s="70">
        <v>60.07</v>
      </c>
      <c r="BY125" s="70">
        <v>0</v>
      </c>
      <c r="BZ125" s="70">
        <v>8.1999999999999993</v>
      </c>
      <c r="CA125" s="70">
        <v>0</v>
      </c>
      <c r="CB125" s="70">
        <v>0</v>
      </c>
      <c r="CC125" s="70">
        <v>0</v>
      </c>
      <c r="CD125" s="70">
        <v>0</v>
      </c>
    </row>
    <row r="126" spans="1:82">
      <c r="A126" s="70" t="s">
        <v>1833</v>
      </c>
      <c r="B126" s="70">
        <v>98</v>
      </c>
      <c r="C126" s="70">
        <v>13</v>
      </c>
      <c r="D126" s="70">
        <v>6</v>
      </c>
      <c r="E126" s="70">
        <v>2016</v>
      </c>
      <c r="F126" s="70" t="s">
        <v>155</v>
      </c>
      <c r="G126" s="70" t="s">
        <v>1820</v>
      </c>
      <c r="H126" s="70" t="s">
        <v>1821</v>
      </c>
      <c r="I126" s="148"/>
      <c r="J126" s="71">
        <v>973.27190343577047</v>
      </c>
      <c r="K126" s="71">
        <v>29.645073921189123</v>
      </c>
      <c r="L126" s="71">
        <v>24.563355253688901</v>
      </c>
      <c r="M126" s="71">
        <v>837.54043195744725</v>
      </c>
      <c r="N126" s="71">
        <v>770.95158657149352</v>
      </c>
      <c r="O126" s="71">
        <v>442.43800442304081</v>
      </c>
      <c r="P126" s="71">
        <v>296.59582174280246</v>
      </c>
      <c r="Q126" s="71">
        <v>36.437791791987486</v>
      </c>
      <c r="R126" s="71">
        <v>91.149387877756467</v>
      </c>
      <c r="S126" s="71">
        <v>42.145974257543998</v>
      </c>
      <c r="T126" s="72"/>
      <c r="U126" s="71">
        <v>37143630</v>
      </c>
      <c r="V126" s="71">
        <v>13566</v>
      </c>
      <c r="W126" s="71">
        <v>530</v>
      </c>
      <c r="X126" s="71">
        <v>204764</v>
      </c>
      <c r="Y126" s="71">
        <v>246027</v>
      </c>
      <c r="Z126" s="71">
        <v>260213</v>
      </c>
      <c r="AA126" s="71">
        <v>61044</v>
      </c>
      <c r="AB126" s="71">
        <v>515882</v>
      </c>
      <c r="AC126" s="71">
        <v>15567418.2223399</v>
      </c>
      <c r="AD126" s="71">
        <v>42.145974257543998</v>
      </c>
      <c r="AE126" s="72"/>
      <c r="AF126" s="71">
        <v>446723383.2032336</v>
      </c>
      <c r="AG126" s="71">
        <v>22356404.041373029</v>
      </c>
      <c r="AH126" s="71">
        <v>4172928.532072416</v>
      </c>
      <c r="AI126" s="71">
        <v>1208490306.304889</v>
      </c>
      <c r="AJ126" s="71">
        <v>1286315031.7175691</v>
      </c>
      <c r="AK126" s="71">
        <v>0</v>
      </c>
      <c r="AL126" s="71">
        <v>0</v>
      </c>
      <c r="AM126" s="71">
        <v>70754390.60300383</v>
      </c>
      <c r="AN126" s="71">
        <v>0</v>
      </c>
      <c r="AO126" s="71">
        <v>0</v>
      </c>
      <c r="AP126" s="71">
        <v>3038812444.4021411</v>
      </c>
      <c r="AQ126" s="72"/>
      <c r="AR126" s="71">
        <v>12636</v>
      </c>
      <c r="AS126" s="71">
        <v>2116</v>
      </c>
      <c r="AT126" s="71">
        <v>1</v>
      </c>
      <c r="AU126" s="71">
        <v>2</v>
      </c>
      <c r="AV126" s="71">
        <v>0</v>
      </c>
      <c r="AW126" s="71">
        <v>2</v>
      </c>
      <c r="AX126" s="71"/>
      <c r="AY126" s="72"/>
      <c r="AZ126" s="71">
        <v>53888.186000000002</v>
      </c>
      <c r="BA126" s="71">
        <v>93657.567999999999</v>
      </c>
      <c r="BB126" s="71">
        <v>16.8</v>
      </c>
      <c r="BC126" s="71">
        <v>605</v>
      </c>
      <c r="BD126" s="71">
        <v>0</v>
      </c>
      <c r="BE126" s="71">
        <v>5148</v>
      </c>
      <c r="BF126" s="71"/>
      <c r="BG126" s="72"/>
      <c r="BH126" s="71">
        <v>0</v>
      </c>
      <c r="BI126" s="71">
        <v>0</v>
      </c>
      <c r="BJ126" s="71">
        <v>687.79600000000005</v>
      </c>
      <c r="BK126" s="71">
        <v>0</v>
      </c>
      <c r="BL126" s="71">
        <v>191.77500000000001</v>
      </c>
      <c r="BM126" s="71">
        <v>0</v>
      </c>
      <c r="BN126" s="72"/>
      <c r="BO126" s="71">
        <v>0</v>
      </c>
      <c r="BP126" s="71">
        <v>0</v>
      </c>
      <c r="BQ126" s="71">
        <v>13</v>
      </c>
      <c r="BR126" s="71">
        <v>0</v>
      </c>
      <c r="BS126" s="71">
        <v>19</v>
      </c>
      <c r="BT126" s="71">
        <v>0</v>
      </c>
      <c r="BU126"/>
      <c r="BV126" s="70">
        <v>809.63</v>
      </c>
      <c r="BW126" s="70">
        <v>0</v>
      </c>
      <c r="BX126" s="70">
        <v>61.402999999999999</v>
      </c>
      <c r="BY126" s="70">
        <v>0</v>
      </c>
      <c r="BZ126" s="70">
        <v>8.5380000000000003</v>
      </c>
      <c r="CA126" s="70">
        <v>0</v>
      </c>
      <c r="CB126" s="70">
        <v>0</v>
      </c>
      <c r="CC126" s="70">
        <v>0</v>
      </c>
      <c r="CD126" s="70">
        <v>0</v>
      </c>
    </row>
    <row r="127" spans="1:82">
      <c r="A127" s="70" t="s">
        <v>1834</v>
      </c>
      <c r="B127" s="70">
        <v>99</v>
      </c>
      <c r="C127" s="70">
        <v>14</v>
      </c>
      <c r="D127" s="70">
        <v>6</v>
      </c>
      <c r="E127" s="70">
        <v>2017</v>
      </c>
      <c r="F127" s="70" t="s">
        <v>156</v>
      </c>
      <c r="G127" s="70" t="s">
        <v>1820</v>
      </c>
      <c r="H127" s="70" t="s">
        <v>1821</v>
      </c>
      <c r="I127" s="148"/>
      <c r="J127" s="71">
        <v>910.68560048940651</v>
      </c>
      <c r="K127" s="71">
        <v>29.799849330817761</v>
      </c>
      <c r="L127" s="71">
        <v>22.490144047129448</v>
      </c>
      <c r="M127" s="71">
        <v>812.94403197373742</v>
      </c>
      <c r="N127" s="71">
        <v>826.60074729647965</v>
      </c>
      <c r="O127" s="71">
        <v>439.81964718203801</v>
      </c>
      <c r="P127" s="71">
        <v>292.66511706472426</v>
      </c>
      <c r="Q127" s="71">
        <v>35.167511474660202</v>
      </c>
      <c r="R127" s="71">
        <v>85.926850878502364</v>
      </c>
      <c r="S127" s="71">
        <v>42.1143118501424</v>
      </c>
      <c r="T127" s="72"/>
      <c r="U127" s="71">
        <v>39110035</v>
      </c>
      <c r="V127" s="71">
        <v>13566</v>
      </c>
      <c r="W127" s="71">
        <v>530</v>
      </c>
      <c r="X127" s="71">
        <v>204764</v>
      </c>
      <c r="Y127" s="71">
        <v>247606</v>
      </c>
      <c r="Z127" s="71">
        <v>262964</v>
      </c>
      <c r="AA127" s="71">
        <v>60619</v>
      </c>
      <c r="AB127" s="71">
        <v>514877</v>
      </c>
      <c r="AC127" s="71">
        <v>14966652</v>
      </c>
      <c r="AD127" s="71">
        <v>42.1143118501424</v>
      </c>
      <c r="AE127" s="72"/>
      <c r="AF127" s="71">
        <v>405312153.58233857</v>
      </c>
      <c r="AG127" s="71">
        <v>22506693.21051725</v>
      </c>
      <c r="AH127" s="71">
        <v>4871135.6938056294</v>
      </c>
      <c r="AI127" s="71">
        <v>1184530799.6749289</v>
      </c>
      <c r="AJ127" s="71">
        <v>1361284286.1913719</v>
      </c>
      <c r="AK127" s="71">
        <v>0</v>
      </c>
      <c r="AL127" s="71">
        <v>0</v>
      </c>
      <c r="AM127" s="71">
        <v>70727048.193838418</v>
      </c>
      <c r="AN127" s="71">
        <v>0</v>
      </c>
      <c r="AO127" s="71">
        <v>0</v>
      </c>
      <c r="AP127" s="71">
        <v>3049232116.5468011</v>
      </c>
      <c r="AQ127" s="72"/>
      <c r="AR127" s="71">
        <v>13490</v>
      </c>
      <c r="AS127" s="71">
        <v>2270</v>
      </c>
      <c r="AT127" s="71">
        <v>1</v>
      </c>
      <c r="AU127" s="71">
        <v>2</v>
      </c>
      <c r="AV127" s="71">
        <v>0</v>
      </c>
      <c r="AW127" s="71">
        <v>3</v>
      </c>
      <c r="AX127" s="71"/>
      <c r="AY127" s="72"/>
      <c r="AZ127" s="71">
        <v>58405.595000000001</v>
      </c>
      <c r="BA127" s="71">
        <v>98482.868000000002</v>
      </c>
      <c r="BB127" s="71">
        <v>16.8</v>
      </c>
      <c r="BC127" s="71">
        <v>605</v>
      </c>
      <c r="BD127" s="71">
        <v>0</v>
      </c>
      <c r="BE127" s="71">
        <v>17648</v>
      </c>
      <c r="BF127" s="71"/>
      <c r="BG127" s="72"/>
      <c r="BH127" s="71">
        <v>0</v>
      </c>
      <c r="BI127" s="71">
        <v>0</v>
      </c>
      <c r="BJ127" s="71">
        <v>632.77800000000002</v>
      </c>
      <c r="BK127" s="71">
        <v>0</v>
      </c>
      <c r="BL127" s="71">
        <v>162.09300000000002</v>
      </c>
      <c r="BM127" s="71">
        <v>0</v>
      </c>
      <c r="BN127" s="72"/>
      <c r="BO127" s="71">
        <v>0</v>
      </c>
      <c r="BP127" s="71">
        <v>0</v>
      </c>
      <c r="BQ127" s="71">
        <v>14</v>
      </c>
      <c r="BR127" s="71">
        <v>0</v>
      </c>
      <c r="BS127" s="71">
        <v>19</v>
      </c>
      <c r="BT127" s="71">
        <v>0</v>
      </c>
      <c r="BU127"/>
      <c r="BV127" s="70">
        <v>729.04700000000003</v>
      </c>
      <c r="BW127" s="70">
        <v>0</v>
      </c>
      <c r="BX127" s="70">
        <v>57.847000000000001</v>
      </c>
      <c r="BY127" s="70">
        <v>0.191</v>
      </c>
      <c r="BZ127" s="70">
        <v>7.7859999999999996</v>
      </c>
      <c r="CA127" s="70">
        <v>0</v>
      </c>
      <c r="CB127" s="70">
        <v>0</v>
      </c>
      <c r="CC127" s="70">
        <v>0</v>
      </c>
      <c r="CD127" s="70">
        <v>0</v>
      </c>
    </row>
    <row r="128" spans="1:82">
      <c r="A128" s="70" t="s">
        <v>1835</v>
      </c>
      <c r="B128" s="70">
        <v>100</v>
      </c>
      <c r="C128" s="70">
        <v>15</v>
      </c>
      <c r="D128" s="70">
        <v>6</v>
      </c>
      <c r="E128" s="70">
        <v>2018</v>
      </c>
      <c r="F128" s="70" t="s">
        <v>183</v>
      </c>
      <c r="G128" s="70" t="s">
        <v>1820</v>
      </c>
      <c r="H128" s="70" t="s">
        <v>1821</v>
      </c>
      <c r="I128" s="148"/>
      <c r="J128" s="71">
        <v>947.87997608439241</v>
      </c>
      <c r="K128" s="71">
        <v>28.050838752510437</v>
      </c>
      <c r="L128" s="71">
        <v>20.325815184890466</v>
      </c>
      <c r="M128" s="71">
        <v>811.9509648098508</v>
      </c>
      <c r="N128" s="71">
        <v>715.20609050430585</v>
      </c>
      <c r="O128" s="71">
        <v>434.49400692967839</v>
      </c>
      <c r="P128" s="71">
        <v>291.01374870783604</v>
      </c>
      <c r="Q128" s="71">
        <v>32.528754973219499</v>
      </c>
      <c r="R128" s="71">
        <v>86.927156523705122</v>
      </c>
      <c r="S128" s="71">
        <v>37.306139329863804</v>
      </c>
      <c r="T128" s="72"/>
      <c r="U128" s="71">
        <v>42131820</v>
      </c>
      <c r="V128" s="71">
        <v>13566</v>
      </c>
      <c r="W128" s="71">
        <v>530</v>
      </c>
      <c r="X128" s="71">
        <v>204764</v>
      </c>
      <c r="Y128" s="71">
        <v>248983</v>
      </c>
      <c r="Z128" s="71">
        <v>264754</v>
      </c>
      <c r="AA128" s="71">
        <v>60883</v>
      </c>
      <c r="AB128" s="71">
        <v>513227</v>
      </c>
      <c r="AC128" s="71">
        <v>15081545</v>
      </c>
      <c r="AD128" s="71">
        <v>37.306139329863797</v>
      </c>
      <c r="AE128" s="72"/>
      <c r="AF128" s="71">
        <v>459717687.43653721</v>
      </c>
      <c r="AG128" s="71">
        <v>20070063.635368541</v>
      </c>
      <c r="AH128" s="71">
        <v>4264660.5372650027</v>
      </c>
      <c r="AI128" s="71">
        <v>1163718300.6307509</v>
      </c>
      <c r="AJ128" s="71">
        <v>1157155216.1778629</v>
      </c>
      <c r="AK128" s="71">
        <v>0</v>
      </c>
      <c r="AL128" s="71">
        <v>0</v>
      </c>
      <c r="AM128" s="71">
        <v>70646266.597207412</v>
      </c>
      <c r="AN128" s="71">
        <v>0</v>
      </c>
      <c r="AO128" s="71">
        <v>0</v>
      </c>
      <c r="AP128" s="71">
        <v>2875572195.0149922</v>
      </c>
      <c r="AQ128" s="72"/>
      <c r="AR128" s="71">
        <v>14606</v>
      </c>
      <c r="AS128" s="71">
        <v>2415</v>
      </c>
      <c r="AT128" s="71">
        <v>1</v>
      </c>
      <c r="AU128" s="71">
        <v>2</v>
      </c>
      <c r="AV128" s="71">
        <v>0</v>
      </c>
      <c r="AW128" s="71">
        <v>3</v>
      </c>
      <c r="AX128" s="71"/>
      <c r="AY128" s="72"/>
      <c r="AZ128" s="71">
        <v>64406.840000000171</v>
      </c>
      <c r="BA128" s="71">
        <v>117904.16800000001</v>
      </c>
      <c r="BB128" s="71">
        <v>17</v>
      </c>
      <c r="BC128" s="71">
        <v>605</v>
      </c>
      <c r="BD128" s="71">
        <v>0</v>
      </c>
      <c r="BE128" s="71">
        <v>17648</v>
      </c>
      <c r="BF128" s="71"/>
      <c r="BG128" s="72"/>
      <c r="BH128" s="71">
        <v>0</v>
      </c>
      <c r="BI128" s="71">
        <v>0</v>
      </c>
      <c r="BJ128" s="71">
        <v>629.14400000000001</v>
      </c>
      <c r="BK128" s="71">
        <v>0</v>
      </c>
      <c r="BL128" s="71">
        <v>159.05600000000001</v>
      </c>
      <c r="BM128" s="71">
        <v>0</v>
      </c>
      <c r="BN128" s="72"/>
      <c r="BO128" s="71">
        <v>0</v>
      </c>
      <c r="BP128" s="71">
        <v>0</v>
      </c>
      <c r="BQ128" s="71">
        <v>15</v>
      </c>
      <c r="BR128" s="71">
        <v>0</v>
      </c>
      <c r="BS128" s="71">
        <v>19</v>
      </c>
      <c r="BT128" s="71">
        <v>0</v>
      </c>
      <c r="BU128"/>
      <c r="BV128" s="70">
        <v>724.28099999999995</v>
      </c>
      <c r="BW128" s="70">
        <v>0</v>
      </c>
      <c r="BX128" s="70">
        <v>57.03</v>
      </c>
      <c r="BY128" s="70">
        <v>0</v>
      </c>
      <c r="BZ128" s="70">
        <v>6.8890000000000002</v>
      </c>
      <c r="CA128" s="70">
        <v>0</v>
      </c>
      <c r="CB128" s="70">
        <v>0</v>
      </c>
      <c r="CC128" s="70">
        <v>0</v>
      </c>
      <c r="CD128" s="70">
        <v>0</v>
      </c>
    </row>
    <row r="129" spans="1:82">
      <c r="A129" s="70" t="s">
        <v>1836</v>
      </c>
      <c r="B129" s="70">
        <v>101</v>
      </c>
      <c r="C129" s="70">
        <v>16</v>
      </c>
      <c r="D129" s="70">
        <v>6</v>
      </c>
      <c r="E129" s="70">
        <v>2019</v>
      </c>
      <c r="F129" s="70" t="s">
        <v>158</v>
      </c>
      <c r="G129" s="70" t="s">
        <v>1820</v>
      </c>
      <c r="H129" s="70" t="s">
        <v>1821</v>
      </c>
      <c r="I129" s="148"/>
      <c r="J129" s="71">
        <v>940.88907827958383</v>
      </c>
      <c r="K129" s="71">
        <v>23.51756165816024</v>
      </c>
      <c r="L129" s="71">
        <v>20.011038244330067</v>
      </c>
      <c r="M129" s="71">
        <v>651.74472568027454</v>
      </c>
      <c r="N129" s="71">
        <v>588.90108261665387</v>
      </c>
      <c r="O129" s="71">
        <v>426.36969182294564</v>
      </c>
      <c r="P129" s="71">
        <v>290.2273720082087</v>
      </c>
      <c r="Q129" s="71">
        <v>31.5530523550295</v>
      </c>
      <c r="R129" s="71">
        <v>90.977872798287976</v>
      </c>
      <c r="S129" s="71">
        <v>41.096625168541394</v>
      </c>
      <c r="T129" s="72"/>
      <c r="U129" s="71">
        <v>44038026</v>
      </c>
      <c r="V129" s="71">
        <v>13566</v>
      </c>
      <c r="W129" s="71">
        <v>530</v>
      </c>
      <c r="X129" s="71">
        <v>204764</v>
      </c>
      <c r="Y129" s="71">
        <v>250368</v>
      </c>
      <c r="Z129" s="71">
        <v>266936</v>
      </c>
      <c r="AA129" s="71">
        <v>60264</v>
      </c>
      <c r="AB129" s="71">
        <v>511310</v>
      </c>
      <c r="AC129" s="71">
        <v>16042858</v>
      </c>
      <c r="AD129" s="71">
        <v>41.096625168541387</v>
      </c>
      <c r="AE129" s="72"/>
      <c r="AF129" s="71">
        <v>469314355.65519482</v>
      </c>
      <c r="AG129" s="71">
        <v>19371805.788406011</v>
      </c>
      <c r="AH129" s="71">
        <v>4977605.5594911911</v>
      </c>
      <c r="AI129" s="71">
        <v>1167541331.2714269</v>
      </c>
      <c r="AJ129" s="71">
        <v>1159404906.7620251</v>
      </c>
      <c r="AK129" s="71">
        <v>0</v>
      </c>
      <c r="AL129" s="71">
        <v>0</v>
      </c>
      <c r="AM129" s="71">
        <v>69636572.860380828</v>
      </c>
      <c r="AN129" s="71">
        <v>0</v>
      </c>
      <c r="AO129" s="71">
        <v>0</v>
      </c>
      <c r="AP129" s="71">
        <v>2890246577.8969245</v>
      </c>
      <c r="AQ129" s="72"/>
      <c r="AR129" s="71">
        <v>15747</v>
      </c>
      <c r="AS129" s="71">
        <v>2532</v>
      </c>
      <c r="AT129" s="71">
        <v>1</v>
      </c>
      <c r="AU129" s="71">
        <v>2</v>
      </c>
      <c r="AV129" s="71">
        <v>0</v>
      </c>
      <c r="AW129" s="71">
        <v>4</v>
      </c>
      <c r="AX129" s="71"/>
      <c r="AY129" s="72"/>
      <c r="AZ129" s="71">
        <v>70552.295000000318</v>
      </c>
      <c r="BA129" s="71">
        <v>121122.96799999991</v>
      </c>
      <c r="BB129" s="71">
        <v>16.8</v>
      </c>
      <c r="BC129" s="71">
        <v>605</v>
      </c>
      <c r="BD129" s="71">
        <v>0</v>
      </c>
      <c r="BE129" s="71">
        <v>17375.655999999999</v>
      </c>
      <c r="BF129" s="71"/>
      <c r="BG129" s="72"/>
      <c r="BH129" s="71">
        <v>0</v>
      </c>
      <c r="BI129" s="71">
        <v>0</v>
      </c>
      <c r="BJ129" s="71">
        <v>628.07299999999998</v>
      </c>
      <c r="BK129" s="71">
        <v>0</v>
      </c>
      <c r="BL129" s="71">
        <v>156.995</v>
      </c>
      <c r="BM129" s="71">
        <v>0</v>
      </c>
      <c r="BN129" s="72"/>
      <c r="BO129" s="71">
        <v>0</v>
      </c>
      <c r="BP129" s="71">
        <v>0</v>
      </c>
      <c r="BQ129" s="71">
        <v>15</v>
      </c>
      <c r="BR129" s="71">
        <v>0</v>
      </c>
      <c r="BS129" s="71">
        <v>19</v>
      </c>
      <c r="BT129" s="71">
        <v>0</v>
      </c>
      <c r="BU129"/>
      <c r="BV129" s="70">
        <v>719.58299999999997</v>
      </c>
      <c r="BW129" s="70">
        <v>0</v>
      </c>
      <c r="BX129" s="70">
        <v>58.182000000000002</v>
      </c>
      <c r="BY129" s="70">
        <v>0</v>
      </c>
      <c r="BZ129" s="70">
        <v>7.3029999999999999</v>
      </c>
      <c r="CA129" s="70">
        <v>0</v>
      </c>
      <c r="CB129" s="70">
        <v>0</v>
      </c>
      <c r="CC129" s="70">
        <v>0</v>
      </c>
      <c r="CD129" s="70">
        <v>0</v>
      </c>
    </row>
    <row r="130" spans="1:82">
      <c r="A130" s="70" t="s">
        <v>1837</v>
      </c>
      <c r="B130" s="70">
        <v>102</v>
      </c>
      <c r="C130" s="70">
        <v>17</v>
      </c>
      <c r="D130" s="70">
        <v>6</v>
      </c>
      <c r="E130" s="70">
        <v>2020</v>
      </c>
      <c r="F130" s="70" t="s">
        <v>159</v>
      </c>
      <c r="G130" s="70" t="s">
        <v>1820</v>
      </c>
      <c r="H130" s="70" t="s">
        <v>1821</v>
      </c>
      <c r="I130" s="148"/>
      <c r="J130" s="71">
        <v>998.98593099275956</v>
      </c>
      <c r="K130" s="71">
        <v>30.117808573850557</v>
      </c>
      <c r="L130" s="71">
        <v>28.048586551672809</v>
      </c>
      <c r="M130" s="71">
        <v>829.3422869822956</v>
      </c>
      <c r="N130" s="71">
        <v>812.70443667502548</v>
      </c>
      <c r="O130" s="71">
        <v>376.17847819930347</v>
      </c>
      <c r="P130" s="71">
        <v>274.02790325542929</v>
      </c>
      <c r="Q130" s="71">
        <v>30.0394862394519</v>
      </c>
      <c r="R130" s="71">
        <v>92.18855709421814</v>
      </c>
      <c r="S130" s="71">
        <v>38.567980384050003</v>
      </c>
      <c r="T130" s="72"/>
      <c r="U130" s="71">
        <v>40800562</v>
      </c>
      <c r="V130" s="71">
        <v>13933</v>
      </c>
      <c r="W130" s="71">
        <v>610</v>
      </c>
      <c r="X130" s="71">
        <v>207315</v>
      </c>
      <c r="Y130" s="71">
        <v>252103</v>
      </c>
      <c r="Z130" s="71">
        <v>268807</v>
      </c>
      <c r="AA130" s="71">
        <v>60479</v>
      </c>
      <c r="AB130" s="71">
        <v>509483</v>
      </c>
      <c r="AC130" s="71">
        <v>16342243.999999996</v>
      </c>
      <c r="AD130" s="71">
        <v>38.567980384050003</v>
      </c>
      <c r="AE130" s="72"/>
      <c r="AF130" s="71">
        <v>479576564.16009122</v>
      </c>
      <c r="AG130" s="71">
        <v>20545238.494653832</v>
      </c>
      <c r="AH130" s="71">
        <v>7949072.2118427847</v>
      </c>
      <c r="AI130" s="71">
        <v>1146533231.3463578</v>
      </c>
      <c r="AJ130" s="71">
        <v>1290978857.5850599</v>
      </c>
      <c r="AK130" s="71"/>
      <c r="AL130" s="71"/>
      <c r="AM130" s="71">
        <v>66493191.974190779</v>
      </c>
      <c r="AN130" s="71"/>
      <c r="AO130" s="71"/>
      <c r="AP130" s="71">
        <v>3012076155.7721963</v>
      </c>
      <c r="AQ130" s="72"/>
      <c r="AR130" s="71">
        <v>16656</v>
      </c>
      <c r="AS130" s="71">
        <v>2582</v>
      </c>
      <c r="AT130" s="71">
        <v>0</v>
      </c>
      <c r="AU130" s="71">
        <v>2</v>
      </c>
      <c r="AV130" s="71">
        <v>0</v>
      </c>
      <c r="AW130" s="71">
        <v>4</v>
      </c>
      <c r="AX130" s="71"/>
      <c r="AY130" s="72"/>
      <c r="AZ130" s="71">
        <v>75757.386000000639</v>
      </c>
      <c r="BA130" s="71">
        <v>124968.5679999999</v>
      </c>
      <c r="BB130" s="71">
        <v>0</v>
      </c>
      <c r="BC130" s="71">
        <v>605</v>
      </c>
      <c r="BD130" s="71">
        <v>0</v>
      </c>
      <c r="BE130" s="71">
        <v>17375.655999999999</v>
      </c>
      <c r="BF130" s="71"/>
      <c r="BG130" s="72"/>
      <c r="BH130" s="71">
        <v>0</v>
      </c>
      <c r="BI130" s="71">
        <v>0</v>
      </c>
      <c r="BJ130" s="71">
        <v>545.97299999999996</v>
      </c>
      <c r="BK130" s="71">
        <v>0</v>
      </c>
      <c r="BL130" s="71">
        <v>106.07600000000001</v>
      </c>
      <c r="BM130" s="71">
        <v>0</v>
      </c>
      <c r="BN130" s="72"/>
      <c r="BO130" s="71">
        <v>0</v>
      </c>
      <c r="BP130" s="71">
        <v>0</v>
      </c>
      <c r="BQ130" s="71">
        <v>14</v>
      </c>
      <c r="BR130" s="71">
        <v>0</v>
      </c>
      <c r="BS130" s="71">
        <v>19</v>
      </c>
      <c r="BT130" s="71">
        <v>0</v>
      </c>
      <c r="BU130"/>
      <c r="BV130" s="70">
        <v>614.33900000000006</v>
      </c>
      <c r="BW130" s="70">
        <v>0</v>
      </c>
      <c r="BX130" s="70">
        <v>30.75</v>
      </c>
      <c r="BY130" s="70">
        <v>0</v>
      </c>
      <c r="BZ130" s="70">
        <v>6.96</v>
      </c>
      <c r="CA130" s="70">
        <v>0</v>
      </c>
      <c r="CB130" s="70">
        <v>0</v>
      </c>
      <c r="CC130" s="70">
        <v>0</v>
      </c>
      <c r="CD130" s="70">
        <v>0</v>
      </c>
    </row>
    <row r="131" spans="1:82">
      <c r="A131" s="70" t="s">
        <v>1838</v>
      </c>
      <c r="B131" s="70">
        <v>102</v>
      </c>
      <c r="C131" s="70">
        <v>18</v>
      </c>
      <c r="D131" s="70">
        <v>6</v>
      </c>
      <c r="E131" s="70">
        <v>2021</v>
      </c>
      <c r="F131" s="70" t="s">
        <v>160</v>
      </c>
      <c r="G131" s="70" t="s">
        <v>1820</v>
      </c>
      <c r="H131" s="70" t="s">
        <v>1821</v>
      </c>
      <c r="I131" s="148"/>
      <c r="J131" s="71">
        <v>914.87329864892365</v>
      </c>
      <c r="K131" s="71">
        <v>30.774114254198441</v>
      </c>
      <c r="L131" s="71">
        <v>25.993905386037433</v>
      </c>
      <c r="M131" s="71">
        <v>797.78539182429074</v>
      </c>
      <c r="N131" s="71">
        <v>777.49920579401783</v>
      </c>
      <c r="O131" s="71">
        <v>366.78178770611925</v>
      </c>
      <c r="P131" s="71">
        <v>281.83547697334143</v>
      </c>
      <c r="Q131" s="71">
        <v>29.614583130160899</v>
      </c>
      <c r="R131" s="71">
        <v>98.115125655905999</v>
      </c>
      <c r="S131" s="71">
        <v>40.010125185117737</v>
      </c>
      <c r="T131" s="72"/>
      <c r="U131" s="71">
        <v>46910361</v>
      </c>
      <c r="V131" s="71">
        <v>13933</v>
      </c>
      <c r="W131" s="71">
        <v>610</v>
      </c>
      <c r="X131" s="71">
        <v>207315</v>
      </c>
      <c r="Y131" s="71">
        <v>253278</v>
      </c>
      <c r="Z131" s="71">
        <v>269864</v>
      </c>
      <c r="AA131" s="71">
        <v>60654</v>
      </c>
      <c r="AB131" s="71">
        <v>507211</v>
      </c>
      <c r="AC131" s="71">
        <v>16873100</v>
      </c>
      <c r="AD131" s="71">
        <v>40.010125185117737</v>
      </c>
      <c r="AE131" s="72"/>
      <c r="AF131" s="71">
        <v>435972440.88020074</v>
      </c>
      <c r="AG131" s="71">
        <v>21961773.206474435</v>
      </c>
      <c r="AH131" s="71">
        <v>7814904.0667368155</v>
      </c>
      <c r="AI131" s="71">
        <v>1236686682.6022663</v>
      </c>
      <c r="AJ131" s="71">
        <v>1250453201.8581259</v>
      </c>
      <c r="AK131" s="71">
        <v>0</v>
      </c>
      <c r="AL131" s="71">
        <v>0</v>
      </c>
      <c r="AM131" s="71">
        <v>66578487.798883528</v>
      </c>
      <c r="AN131" s="71">
        <v>0</v>
      </c>
      <c r="AO131" s="71">
        <v>0</v>
      </c>
      <c r="AP131" s="71">
        <v>3019467490.4126873</v>
      </c>
      <c r="AQ131" s="72"/>
      <c r="AR131" s="71">
        <v>17593</v>
      </c>
      <c r="AS131" s="71">
        <v>2616</v>
      </c>
      <c r="AT131" s="71">
        <v>0</v>
      </c>
      <c r="AU131" s="71">
        <v>2</v>
      </c>
      <c r="AV131" s="71">
        <v>0</v>
      </c>
      <c r="AW131" s="71">
        <v>4</v>
      </c>
      <c r="AX131" s="71"/>
      <c r="AY131" s="72"/>
      <c r="AZ131" s="71">
        <v>81370.244000000821</v>
      </c>
      <c r="BA131" s="71">
        <v>127642.8679999999</v>
      </c>
      <c r="BB131" s="71">
        <v>0</v>
      </c>
      <c r="BC131" s="71">
        <v>605</v>
      </c>
      <c r="BD131" s="71">
        <v>0</v>
      </c>
      <c r="BE131" s="71">
        <v>17375.655999999999</v>
      </c>
      <c r="BF131" s="71"/>
      <c r="BG131" s="72"/>
      <c r="BH131" s="71">
        <v>0</v>
      </c>
      <c r="BI131" s="71">
        <v>0</v>
      </c>
      <c r="BJ131" s="71">
        <v>618.10599999999999</v>
      </c>
      <c r="BK131" s="71">
        <v>0</v>
      </c>
      <c r="BL131" s="71">
        <v>123.16699999999999</v>
      </c>
      <c r="BM131" s="71">
        <v>0</v>
      </c>
      <c r="BN131" s="72"/>
      <c r="BO131" s="71">
        <v>0</v>
      </c>
      <c r="BP131" s="71">
        <v>0</v>
      </c>
      <c r="BQ131" s="71">
        <v>15</v>
      </c>
      <c r="BR131" s="71">
        <v>0</v>
      </c>
      <c r="BS131" s="71">
        <v>19</v>
      </c>
      <c r="BT131" s="71">
        <v>0</v>
      </c>
      <c r="BU131"/>
      <c r="BV131" s="70">
        <v>706.06100000000004</v>
      </c>
      <c r="BW131" s="70">
        <v>0</v>
      </c>
      <c r="BX131" s="70">
        <v>31.991</v>
      </c>
      <c r="BY131" s="70">
        <v>0</v>
      </c>
      <c r="BZ131" s="70">
        <v>3.2210000000000001</v>
      </c>
      <c r="CA131" s="70">
        <v>0</v>
      </c>
      <c r="CB131" s="70">
        <v>0</v>
      </c>
      <c r="CC131" s="70">
        <v>0</v>
      </c>
      <c r="CD131" s="70">
        <v>0</v>
      </c>
    </row>
    <row r="132" spans="1:82">
      <c r="A132" s="70" t="s">
        <v>1839</v>
      </c>
      <c r="B132" s="70">
        <v>102</v>
      </c>
      <c r="C132" s="70">
        <v>19</v>
      </c>
      <c r="D132" s="70">
        <v>6</v>
      </c>
      <c r="E132" s="70">
        <v>2022</v>
      </c>
      <c r="F132" s="70" t="s">
        <v>161</v>
      </c>
      <c r="G132" s="70" t="s">
        <v>1820</v>
      </c>
      <c r="H132" s="70" t="s">
        <v>1821</v>
      </c>
      <c r="I132" s="148"/>
      <c r="J132" s="71">
        <v>751.1012582620483</v>
      </c>
      <c r="K132" s="71">
        <v>26.159460093891727</v>
      </c>
      <c r="L132" s="71">
        <v>24.142402806266727</v>
      </c>
      <c r="M132" s="71">
        <v>657.91883136594572</v>
      </c>
      <c r="N132" s="71">
        <v>650.43242567438381</v>
      </c>
      <c r="O132" s="71">
        <v>388.39258415369682</v>
      </c>
      <c r="P132" s="71">
        <v>279.62653387856182</v>
      </c>
      <c r="Q132" s="71">
        <v>29.662453194832011</v>
      </c>
      <c r="R132" s="71">
        <v>97.482217576369294</v>
      </c>
      <c r="S132" s="71">
        <v>42.077674959680003</v>
      </c>
      <c r="T132" s="72"/>
      <c r="U132" s="71">
        <v>52718573</v>
      </c>
      <c r="V132" s="71">
        <v>13933</v>
      </c>
      <c r="W132" s="71">
        <v>610</v>
      </c>
      <c r="X132" s="71">
        <v>207315</v>
      </c>
      <c r="Y132" s="71">
        <v>254249</v>
      </c>
      <c r="Z132" s="71">
        <v>271507</v>
      </c>
      <c r="AA132" s="71">
        <v>61096</v>
      </c>
      <c r="AB132" s="71">
        <v>503865</v>
      </c>
      <c r="AC132" s="71">
        <v>16974806.999999996</v>
      </c>
      <c r="AD132" s="71">
        <v>42.077674959680003</v>
      </c>
      <c r="AE132" s="72"/>
      <c r="AF132" s="71">
        <v>469684707.03794569</v>
      </c>
      <c r="AG132" s="71">
        <v>21700094.171004448</v>
      </c>
      <c r="AH132" s="71">
        <v>8444290.8357932214</v>
      </c>
      <c r="AI132" s="71">
        <v>1132311087.5334558</v>
      </c>
      <c r="AJ132" s="71">
        <v>1334704414.7042048</v>
      </c>
      <c r="AK132" s="71">
        <v>0</v>
      </c>
      <c r="AL132" s="71">
        <v>0</v>
      </c>
      <c r="AM132" s="71">
        <v>65062724.196441278</v>
      </c>
      <c r="AN132" s="71">
        <v>0</v>
      </c>
      <c r="AO132" s="71">
        <v>0</v>
      </c>
      <c r="AP132" s="71">
        <v>3031907318.4788451</v>
      </c>
      <c r="AQ132" s="72"/>
      <c r="AR132" s="71">
        <v>18560</v>
      </c>
      <c r="AS132" s="71">
        <v>2633</v>
      </c>
      <c r="AT132" s="71">
        <v>0</v>
      </c>
      <c r="AU132" s="71">
        <v>2</v>
      </c>
      <c r="AV132" s="71">
        <v>0</v>
      </c>
      <c r="AW132" s="71">
        <v>4</v>
      </c>
      <c r="AX132" s="71"/>
      <c r="AY132" s="72"/>
      <c r="AZ132" s="71">
        <v>86996.763000001112</v>
      </c>
      <c r="BA132" s="71">
        <v>128986.16799999989</v>
      </c>
      <c r="BB132" s="71">
        <v>0</v>
      </c>
      <c r="BC132" s="71">
        <v>605</v>
      </c>
      <c r="BD132" s="71">
        <v>0</v>
      </c>
      <c r="BE132" s="71">
        <v>17375.655999999999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1840</v>
      </c>
      <c r="B133" s="70">
        <v>102</v>
      </c>
      <c r="C133" s="70">
        <v>20</v>
      </c>
      <c r="D133" s="70">
        <v>6</v>
      </c>
      <c r="E133" s="70">
        <v>2023</v>
      </c>
      <c r="F133" s="70" t="s">
        <v>1539</v>
      </c>
      <c r="G133" s="70" t="s">
        <v>1820</v>
      </c>
      <c r="H133" s="70" t="s">
        <v>1821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19641</v>
      </c>
      <c r="AS133" s="71">
        <v>2649</v>
      </c>
      <c r="AT133" s="71">
        <v>0</v>
      </c>
      <c r="AU133" s="71">
        <v>2</v>
      </c>
      <c r="AV133" s="71">
        <v>0</v>
      </c>
      <c r="AW133" s="71">
        <v>4</v>
      </c>
      <c r="AX133" s="71"/>
      <c r="AY133" s="72"/>
      <c r="AZ133" s="71">
        <v>92826.528000001708</v>
      </c>
      <c r="BA133" s="71">
        <v>129805.66799999989</v>
      </c>
      <c r="BB133" s="71">
        <v>0</v>
      </c>
      <c r="BC133" s="71">
        <v>605</v>
      </c>
      <c r="BD133" s="71">
        <v>0</v>
      </c>
      <c r="BE133" s="71">
        <v>17375.655999999999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1841</v>
      </c>
      <c r="B134" s="70">
        <v>102</v>
      </c>
      <c r="C134" s="70">
        <v>21</v>
      </c>
      <c r="D134" s="70">
        <v>6</v>
      </c>
      <c r="E134" s="70">
        <v>2024</v>
      </c>
      <c r="F134" s="70" t="s">
        <v>1554</v>
      </c>
      <c r="G134" s="70" t="s">
        <v>1820</v>
      </c>
      <c r="H134" s="70" t="s">
        <v>1821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1842</v>
      </c>
      <c r="B135" s="70">
        <v>103</v>
      </c>
      <c r="C135" s="70">
        <v>1</v>
      </c>
      <c r="D135" s="70">
        <v>7</v>
      </c>
      <c r="E135" s="70">
        <v>1990</v>
      </c>
      <c r="F135" s="70" t="s">
        <v>787</v>
      </c>
      <c r="G135" s="70" t="s">
        <v>1843</v>
      </c>
      <c r="H135" s="70" t="s">
        <v>1844</v>
      </c>
      <c r="I135" s="148"/>
      <c r="J135" s="71">
        <v>2059.8976723641999</v>
      </c>
      <c r="K135" s="71">
        <v>30.205290057377329</v>
      </c>
      <c r="L135" s="71">
        <v>2.5849637997708368</v>
      </c>
      <c r="M135" s="71">
        <v>273.32593729274538</v>
      </c>
      <c r="N135" s="71">
        <v>357.11656615740839</v>
      </c>
      <c r="O135" s="71">
        <v>279.99203949756532</v>
      </c>
      <c r="P135" s="71">
        <v>148.41578896996569</v>
      </c>
      <c r="Q135" s="71">
        <v>28.097617399892801</v>
      </c>
      <c r="R135" s="71">
        <v>0</v>
      </c>
      <c r="S135" s="71">
        <v>29.990544717194659</v>
      </c>
      <c r="T135" s="72"/>
      <c r="U135" s="71">
        <v>49825070</v>
      </c>
      <c r="V135" s="71">
        <v>10262</v>
      </c>
      <c r="W135" s="71">
        <v>25</v>
      </c>
      <c r="X135" s="71">
        <v>92079</v>
      </c>
      <c r="Y135" s="71">
        <v>160724</v>
      </c>
      <c r="Z135" s="71">
        <v>115164</v>
      </c>
      <c r="AA135" s="71">
        <v>36037</v>
      </c>
      <c r="AB135" s="71">
        <v>456210</v>
      </c>
      <c r="AC135" s="71">
        <v>0</v>
      </c>
      <c r="AD135" s="71">
        <v>29.990544717194659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1845</v>
      </c>
      <c r="B136" s="70">
        <v>104</v>
      </c>
      <c r="C136" s="70">
        <v>2</v>
      </c>
      <c r="D136" s="70">
        <v>7</v>
      </c>
      <c r="E136" s="70">
        <v>2005</v>
      </c>
      <c r="F136" s="70" t="s">
        <v>789</v>
      </c>
      <c r="G136" s="70" t="s">
        <v>1843</v>
      </c>
      <c r="H136" s="70" t="s">
        <v>1844</v>
      </c>
      <c r="I136" s="148"/>
      <c r="J136" s="71">
        <v>1704.5889550134841</v>
      </c>
      <c r="K136" s="71">
        <v>19.589649671227811</v>
      </c>
      <c r="L136" s="71">
        <v>18.103338751360329</v>
      </c>
      <c r="M136" s="71">
        <v>488.6512370959594</v>
      </c>
      <c r="N136" s="71">
        <v>521.88021626841817</v>
      </c>
      <c r="O136" s="71">
        <v>338.88971379434179</v>
      </c>
      <c r="P136" s="71">
        <v>144.83556635840159</v>
      </c>
      <c r="Q136" s="71">
        <v>27.636116933608299</v>
      </c>
      <c r="R136" s="71">
        <v>0</v>
      </c>
      <c r="S136" s="71">
        <v>48.814102370000008</v>
      </c>
      <c r="T136" s="72"/>
      <c r="U136" s="71">
        <v>43270721</v>
      </c>
      <c r="V136" s="71">
        <v>8280</v>
      </c>
      <c r="W136" s="71">
        <v>193</v>
      </c>
      <c r="X136" s="71">
        <v>91467</v>
      </c>
      <c r="Y136" s="71">
        <v>198767</v>
      </c>
      <c r="Z136" s="71">
        <v>161300</v>
      </c>
      <c r="AA136" s="71">
        <v>28802</v>
      </c>
      <c r="AB136" s="71">
        <v>469090</v>
      </c>
      <c r="AC136" s="71">
        <v>0</v>
      </c>
      <c r="AD136" s="71">
        <v>48.814102370000008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1846</v>
      </c>
      <c r="B137" s="70">
        <v>105</v>
      </c>
      <c r="C137" s="70">
        <v>3</v>
      </c>
      <c r="D137" s="70">
        <v>7</v>
      </c>
      <c r="E137" s="70">
        <v>2006</v>
      </c>
      <c r="F137" s="70" t="s">
        <v>790</v>
      </c>
      <c r="G137" s="70" t="s">
        <v>1843</v>
      </c>
      <c r="H137" s="70" t="s">
        <v>1844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1847</v>
      </c>
      <c r="B138" s="70">
        <v>106</v>
      </c>
      <c r="C138" s="70">
        <v>4</v>
      </c>
      <c r="D138" s="70">
        <v>7</v>
      </c>
      <c r="E138" s="70">
        <v>2007</v>
      </c>
      <c r="F138" s="70" t="s">
        <v>791</v>
      </c>
      <c r="G138" s="70" t="s">
        <v>1843</v>
      </c>
      <c r="H138" s="70" t="s">
        <v>1844</v>
      </c>
      <c r="I138" s="148"/>
      <c r="J138" s="71">
        <v>1686.6400891781909</v>
      </c>
      <c r="K138" s="71">
        <v>20.005759019709458</v>
      </c>
      <c r="L138" s="71">
        <v>13.85313140727699</v>
      </c>
      <c r="M138" s="71">
        <v>447.07701961364228</v>
      </c>
      <c r="N138" s="71">
        <v>644.3667023325371</v>
      </c>
      <c r="O138" s="71">
        <v>324.62981163411501</v>
      </c>
      <c r="P138" s="71">
        <v>146.32169141325161</v>
      </c>
      <c r="Q138" s="71">
        <v>29.4675369619344</v>
      </c>
      <c r="R138" s="71">
        <v>0</v>
      </c>
      <c r="S138" s="71">
        <v>32.882328884279993</v>
      </c>
      <c r="T138" s="72"/>
      <c r="U138" s="71">
        <v>48105726</v>
      </c>
      <c r="V138" s="71">
        <v>8247</v>
      </c>
      <c r="W138" s="71">
        <v>170</v>
      </c>
      <c r="X138" s="71">
        <v>100204</v>
      </c>
      <c r="Y138" s="71">
        <v>205681</v>
      </c>
      <c r="Z138" s="71">
        <v>160624</v>
      </c>
      <c r="AA138" s="71">
        <v>28654</v>
      </c>
      <c r="AB138" s="71">
        <v>473727</v>
      </c>
      <c r="AC138" s="71">
        <v>0</v>
      </c>
      <c r="AD138" s="71">
        <v>32.882328884279993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1848</v>
      </c>
      <c r="B139" s="70">
        <v>107</v>
      </c>
      <c r="C139" s="70">
        <v>5</v>
      </c>
      <c r="D139" s="70">
        <v>7</v>
      </c>
      <c r="E139" s="70">
        <v>2008</v>
      </c>
      <c r="F139" s="70" t="s">
        <v>792</v>
      </c>
      <c r="G139" s="70" t="s">
        <v>1843</v>
      </c>
      <c r="H139" s="70" t="s">
        <v>1844</v>
      </c>
      <c r="I139" s="148"/>
      <c r="J139" s="71">
        <v>1437.7093329125739</v>
      </c>
      <c r="K139" s="71">
        <v>15.743237617661521</v>
      </c>
      <c r="L139" s="71">
        <v>12.15582428050919</v>
      </c>
      <c r="M139" s="71">
        <v>504.69916351888838</v>
      </c>
      <c r="N139" s="71">
        <v>621.15986808466243</v>
      </c>
      <c r="O139" s="71">
        <v>312.69867741390891</v>
      </c>
      <c r="P139" s="71">
        <v>143.85962937894161</v>
      </c>
      <c r="Q139" s="71">
        <v>29.179555883195299</v>
      </c>
      <c r="R139" s="71">
        <v>0</v>
      </c>
      <c r="S139" s="71">
        <v>53.105914076300003</v>
      </c>
      <c r="T139" s="72"/>
      <c r="U139" s="71">
        <v>47370740</v>
      </c>
      <c r="V139" s="71">
        <v>8247</v>
      </c>
      <c r="W139" s="71">
        <v>170</v>
      </c>
      <c r="X139" s="71">
        <v>100204</v>
      </c>
      <c r="Y139" s="71">
        <v>209175</v>
      </c>
      <c r="Z139" s="71">
        <v>160151</v>
      </c>
      <c r="AA139" s="71">
        <v>28204</v>
      </c>
      <c r="AB139" s="71">
        <v>476813</v>
      </c>
      <c r="AC139" s="71">
        <v>0</v>
      </c>
      <c r="AD139" s="71">
        <v>53.105914076300003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1849</v>
      </c>
      <c r="B140" s="70">
        <v>108</v>
      </c>
      <c r="C140" s="70">
        <v>6</v>
      </c>
      <c r="D140" s="70">
        <v>7</v>
      </c>
      <c r="E140" s="70">
        <v>2009</v>
      </c>
      <c r="F140" s="70" t="s">
        <v>176</v>
      </c>
      <c r="G140" s="1064" t="s">
        <v>1843</v>
      </c>
      <c r="H140" s="70" t="s">
        <v>1844</v>
      </c>
      <c r="I140" s="148"/>
      <c r="J140" s="71">
        <v>1527.526951441007</v>
      </c>
      <c r="K140" s="71">
        <v>14.63335784019036</v>
      </c>
      <c r="L140" s="71">
        <v>13.52905772063956</v>
      </c>
      <c r="M140" s="71">
        <v>507.38841816736499</v>
      </c>
      <c r="N140" s="71">
        <v>578.03606615163699</v>
      </c>
      <c r="O140" s="71">
        <v>316.1627656039891</v>
      </c>
      <c r="P140" s="71">
        <v>137.81505689247601</v>
      </c>
      <c r="Q140" s="71">
        <v>27.859957774466299</v>
      </c>
      <c r="R140" s="71">
        <v>0</v>
      </c>
      <c r="S140" s="71">
        <v>39.101217433600013</v>
      </c>
      <c r="T140" s="72"/>
      <c r="U140" s="71">
        <v>43491090</v>
      </c>
      <c r="V140" s="71">
        <v>9853</v>
      </c>
      <c r="W140" s="71">
        <v>244</v>
      </c>
      <c r="X140" s="71">
        <v>114660</v>
      </c>
      <c r="Y140" s="71">
        <v>211255</v>
      </c>
      <c r="Z140" s="71">
        <v>159828</v>
      </c>
      <c r="AA140" s="71">
        <v>27738</v>
      </c>
      <c r="AB140" s="71">
        <v>477894</v>
      </c>
      <c r="AC140" s="71">
        <v>0</v>
      </c>
      <c r="AD140" s="71">
        <v>39.101217433600013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189.1</v>
      </c>
      <c r="BK140" s="71">
        <v>0</v>
      </c>
      <c r="BL140" s="71">
        <v>68.460999999999999</v>
      </c>
      <c r="BM140" s="71">
        <v>0</v>
      </c>
      <c r="BN140" s="72"/>
      <c r="BO140" s="71">
        <v>0</v>
      </c>
      <c r="BP140" s="71">
        <v>0</v>
      </c>
      <c r="BQ140" s="71">
        <v>9</v>
      </c>
      <c r="BR140" s="71">
        <v>0</v>
      </c>
      <c r="BS140" s="71">
        <v>14</v>
      </c>
      <c r="BT140" s="71">
        <v>0</v>
      </c>
      <c r="BU140"/>
      <c r="BV140" s="70">
        <v>257.56099999999998</v>
      </c>
      <c r="BW140" s="70">
        <v>0</v>
      </c>
      <c r="BX140" s="70">
        <v>0</v>
      </c>
      <c r="BY140" s="70">
        <v>0</v>
      </c>
      <c r="BZ140" s="70">
        <v>0</v>
      </c>
      <c r="CA140" s="70">
        <v>0</v>
      </c>
      <c r="CB140" s="70">
        <v>0</v>
      </c>
      <c r="CC140" s="70">
        <v>0</v>
      </c>
      <c r="CD140" s="70">
        <v>0</v>
      </c>
    </row>
    <row r="141" spans="1:82">
      <c r="A141" s="70" t="s">
        <v>1850</v>
      </c>
      <c r="B141" s="70">
        <v>109</v>
      </c>
      <c r="C141" s="70">
        <v>7</v>
      </c>
      <c r="D141" s="70">
        <v>7</v>
      </c>
      <c r="E141" s="70">
        <v>2010</v>
      </c>
      <c r="F141" s="70" t="s">
        <v>177</v>
      </c>
      <c r="G141" s="1064" t="s">
        <v>1843</v>
      </c>
      <c r="H141" s="70" t="s">
        <v>1844</v>
      </c>
      <c r="I141" s="148"/>
      <c r="J141" s="71">
        <v>1559.2663047452129</v>
      </c>
      <c r="K141" s="71">
        <v>15.59513856257766</v>
      </c>
      <c r="L141" s="71">
        <v>12.808725575259601</v>
      </c>
      <c r="M141" s="71">
        <v>506.47674901422329</v>
      </c>
      <c r="N141" s="71">
        <v>595.33216113220533</v>
      </c>
      <c r="O141" s="71">
        <v>314.49170246615392</v>
      </c>
      <c r="P141" s="71">
        <v>141.44178068719441</v>
      </c>
      <c r="Q141" s="71">
        <v>29.1410130647707</v>
      </c>
      <c r="R141" s="71">
        <v>0</v>
      </c>
      <c r="S141" s="71">
        <v>53.809299289674001</v>
      </c>
      <c r="T141" s="72"/>
      <c r="U141" s="71">
        <v>40286284</v>
      </c>
      <c r="V141" s="71">
        <v>9853</v>
      </c>
      <c r="W141" s="71">
        <v>244</v>
      </c>
      <c r="X141" s="71">
        <v>114660</v>
      </c>
      <c r="Y141" s="71">
        <v>212992</v>
      </c>
      <c r="Z141" s="71">
        <v>159722</v>
      </c>
      <c r="AA141" s="71">
        <v>27757</v>
      </c>
      <c r="AB141" s="71">
        <v>478986</v>
      </c>
      <c r="AC141" s="71">
        <v>0</v>
      </c>
      <c r="AD141" s="71">
        <v>53.809299289674001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192.07300000000001</v>
      </c>
      <c r="BK141" s="71">
        <v>0</v>
      </c>
      <c r="BL141" s="71">
        <v>56.466999999999999</v>
      </c>
      <c r="BM141" s="71">
        <v>0</v>
      </c>
      <c r="BN141" s="72"/>
      <c r="BO141" s="71">
        <v>0</v>
      </c>
      <c r="BP141" s="71">
        <v>0</v>
      </c>
      <c r="BQ141" s="71">
        <v>10</v>
      </c>
      <c r="BR141" s="71">
        <v>0</v>
      </c>
      <c r="BS141" s="71">
        <v>12</v>
      </c>
      <c r="BT141" s="71">
        <v>0</v>
      </c>
      <c r="BU141"/>
      <c r="BV141" s="70">
        <v>238.64</v>
      </c>
      <c r="BW141" s="70">
        <v>0</v>
      </c>
      <c r="BX141" s="70">
        <v>0</v>
      </c>
      <c r="BY141" s="70">
        <v>0</v>
      </c>
      <c r="BZ141" s="70">
        <v>0</v>
      </c>
      <c r="CA141" s="70">
        <v>0</v>
      </c>
      <c r="CB141" s="70">
        <v>5.0999999999999996</v>
      </c>
      <c r="CC141" s="70">
        <v>4.8</v>
      </c>
      <c r="CD141" s="70">
        <v>0</v>
      </c>
    </row>
    <row r="142" spans="1:82">
      <c r="A142" s="70" t="s">
        <v>1851</v>
      </c>
      <c r="B142" s="70">
        <v>110</v>
      </c>
      <c r="C142" s="70">
        <v>8</v>
      </c>
      <c r="D142" s="70">
        <v>7</v>
      </c>
      <c r="E142" s="70">
        <v>2011</v>
      </c>
      <c r="F142" s="70" t="s">
        <v>178</v>
      </c>
      <c r="G142" s="70" t="s">
        <v>1843</v>
      </c>
      <c r="H142" s="70" t="s">
        <v>1844</v>
      </c>
      <c r="I142" s="148"/>
      <c r="J142" s="71">
        <v>1704.326928212708</v>
      </c>
      <c r="K142" s="71">
        <v>24.618428563295371</v>
      </c>
      <c r="L142" s="71">
        <v>12.48776243553047</v>
      </c>
      <c r="M142" s="71">
        <v>586.77848445120298</v>
      </c>
      <c r="N142" s="71">
        <v>627.47235049400967</v>
      </c>
      <c r="O142" s="71">
        <v>308.74508516828234</v>
      </c>
      <c r="P142" s="71">
        <v>138.47764134559819</v>
      </c>
      <c r="Q142" s="71">
        <v>33.467150527991201</v>
      </c>
      <c r="R142" s="71">
        <v>0</v>
      </c>
      <c r="S142" s="71">
        <v>57.779760902871587</v>
      </c>
      <c r="T142" s="72"/>
      <c r="U142" s="71">
        <v>46101038</v>
      </c>
      <c r="V142" s="71">
        <v>9853</v>
      </c>
      <c r="W142" s="71">
        <v>244</v>
      </c>
      <c r="X142" s="71">
        <v>114660</v>
      </c>
      <c r="Y142" s="71">
        <v>213641</v>
      </c>
      <c r="Z142" s="71">
        <v>160210</v>
      </c>
      <c r="AA142" s="71">
        <v>27984</v>
      </c>
      <c r="AB142" s="71">
        <v>476896</v>
      </c>
      <c r="AC142" s="71">
        <v>0</v>
      </c>
      <c r="AD142" s="71">
        <v>57.779760902871587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176.46199999999999</v>
      </c>
      <c r="BK142" s="71">
        <v>0</v>
      </c>
      <c r="BL142" s="71">
        <v>51.896999999999998</v>
      </c>
      <c r="BM142" s="71">
        <v>0</v>
      </c>
      <c r="BN142" s="72"/>
      <c r="BO142" s="71">
        <v>0</v>
      </c>
      <c r="BP142" s="71">
        <v>0</v>
      </c>
      <c r="BQ142" s="71">
        <v>10</v>
      </c>
      <c r="BR142" s="71">
        <v>0</v>
      </c>
      <c r="BS142" s="71">
        <v>12</v>
      </c>
      <c r="BT142" s="71">
        <v>0</v>
      </c>
      <c r="BU142"/>
      <c r="BV142" s="70">
        <v>228.35900000000001</v>
      </c>
      <c r="BW142" s="70">
        <v>0</v>
      </c>
      <c r="BX142" s="70">
        <v>0</v>
      </c>
      <c r="BY142" s="70">
        <v>0</v>
      </c>
      <c r="BZ142" s="70">
        <v>0</v>
      </c>
      <c r="CA142" s="70">
        <v>0</v>
      </c>
      <c r="CB142" s="70">
        <v>0</v>
      </c>
      <c r="CC142" s="70">
        <v>0</v>
      </c>
      <c r="CD142" s="70">
        <v>0</v>
      </c>
    </row>
    <row r="143" spans="1:82">
      <c r="A143" s="70" t="s">
        <v>1852</v>
      </c>
      <c r="B143" s="70">
        <v>111</v>
      </c>
      <c r="C143" s="70">
        <v>9</v>
      </c>
      <c r="D143" s="70">
        <v>7</v>
      </c>
      <c r="E143" s="70">
        <v>2012</v>
      </c>
      <c r="F143" s="70" t="s">
        <v>179</v>
      </c>
      <c r="G143" s="70" t="s">
        <v>1843</v>
      </c>
      <c r="H143" s="70" t="s">
        <v>1844</v>
      </c>
      <c r="I143" s="148"/>
      <c r="J143" s="71">
        <v>1346.3656399705569</v>
      </c>
      <c r="K143" s="71">
        <v>24.425767235829881</v>
      </c>
      <c r="L143" s="71">
        <v>12.537597879153619</v>
      </c>
      <c r="M143" s="71">
        <v>655.72660466891421</v>
      </c>
      <c r="N143" s="71">
        <v>708.3433681395486</v>
      </c>
      <c r="O143" s="71">
        <v>307.83553303573342</v>
      </c>
      <c r="P143" s="71">
        <v>139.30532337676175</v>
      </c>
      <c r="Q143" s="71">
        <v>37.046073243772803</v>
      </c>
      <c r="R143" s="71">
        <v>0</v>
      </c>
      <c r="S143" s="71">
        <v>58.724286102943992</v>
      </c>
      <c r="T143" s="72"/>
      <c r="U143" s="71">
        <v>36593587</v>
      </c>
      <c r="V143" s="71">
        <v>9853</v>
      </c>
      <c r="W143" s="71">
        <v>244</v>
      </c>
      <c r="X143" s="71">
        <v>114660</v>
      </c>
      <c r="Y143" s="71">
        <v>219384</v>
      </c>
      <c r="Z143" s="71">
        <v>161005</v>
      </c>
      <c r="AA143" s="71">
        <v>27992</v>
      </c>
      <c r="AB143" s="71">
        <v>485876</v>
      </c>
      <c r="AC143" s="71">
        <v>0</v>
      </c>
      <c r="AD143" s="71">
        <v>58.724286102943992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196.77500000000001</v>
      </c>
      <c r="BK143" s="71">
        <v>0</v>
      </c>
      <c r="BL143" s="71">
        <v>64.793000000000006</v>
      </c>
      <c r="BM143" s="71">
        <v>0</v>
      </c>
      <c r="BN143" s="72"/>
      <c r="BO143" s="71">
        <v>0</v>
      </c>
      <c r="BP143" s="71">
        <v>0</v>
      </c>
      <c r="BQ143" s="71">
        <v>10</v>
      </c>
      <c r="BR143" s="71">
        <v>0</v>
      </c>
      <c r="BS143" s="71">
        <v>13</v>
      </c>
      <c r="BT143" s="71">
        <v>0</v>
      </c>
      <c r="BU143"/>
      <c r="BV143" s="70">
        <v>261.56799999999998</v>
      </c>
      <c r="BW143" s="70">
        <v>0</v>
      </c>
      <c r="BX143" s="70">
        <v>0</v>
      </c>
      <c r="BY143" s="70">
        <v>0</v>
      </c>
      <c r="BZ143" s="70">
        <v>0</v>
      </c>
      <c r="CA143" s="70">
        <v>0</v>
      </c>
      <c r="CB143" s="70">
        <v>0</v>
      </c>
      <c r="CC143" s="70">
        <v>0</v>
      </c>
      <c r="CD143" s="70">
        <v>0</v>
      </c>
    </row>
    <row r="144" spans="1:82">
      <c r="A144" s="70" t="s">
        <v>1853</v>
      </c>
      <c r="B144" s="70">
        <v>112</v>
      </c>
      <c r="C144" s="70">
        <v>10</v>
      </c>
      <c r="D144" s="70">
        <v>7</v>
      </c>
      <c r="E144" s="70">
        <v>2013</v>
      </c>
      <c r="F144" s="70" t="s">
        <v>180</v>
      </c>
      <c r="G144" s="70" t="s">
        <v>1843</v>
      </c>
      <c r="H144" s="70" t="s">
        <v>1844</v>
      </c>
      <c r="I144" s="148"/>
      <c r="J144" s="71">
        <v>1235.9146479866361</v>
      </c>
      <c r="K144" s="71">
        <v>21.770370710932909</v>
      </c>
      <c r="L144" s="71">
        <v>12.54078162893515</v>
      </c>
      <c r="M144" s="71">
        <v>650.14413236873975</v>
      </c>
      <c r="N144" s="71">
        <v>748.31119213667989</v>
      </c>
      <c r="O144" s="71">
        <v>296.5199003225361</v>
      </c>
      <c r="P144" s="71">
        <v>138.95603815950588</v>
      </c>
      <c r="Q144" s="71">
        <v>37.591538899864297</v>
      </c>
      <c r="R144" s="71">
        <v>0</v>
      </c>
      <c r="S144" s="71">
        <v>31.9815729276702</v>
      </c>
      <c r="T144" s="72"/>
      <c r="U144" s="71">
        <v>32721928</v>
      </c>
      <c r="V144" s="71">
        <v>9853</v>
      </c>
      <c r="W144" s="71">
        <v>244</v>
      </c>
      <c r="X144" s="71">
        <v>114660</v>
      </c>
      <c r="Y144" s="71">
        <v>220519</v>
      </c>
      <c r="Z144" s="71">
        <v>162011</v>
      </c>
      <c r="AA144" s="71">
        <v>27817</v>
      </c>
      <c r="AB144" s="71">
        <v>485962</v>
      </c>
      <c r="AC144" s="71">
        <v>0</v>
      </c>
      <c r="AD144" s="71">
        <v>31.9815729276702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180.303</v>
      </c>
      <c r="BK144" s="71">
        <v>0</v>
      </c>
      <c r="BL144" s="71">
        <v>74.213999999999999</v>
      </c>
      <c r="BM144" s="71">
        <v>0</v>
      </c>
      <c r="BN144" s="72"/>
      <c r="BO144" s="71">
        <v>0</v>
      </c>
      <c r="BP144" s="71">
        <v>0</v>
      </c>
      <c r="BQ144" s="71">
        <v>9</v>
      </c>
      <c r="BR144" s="71">
        <v>0</v>
      </c>
      <c r="BS144" s="71">
        <v>13</v>
      </c>
      <c r="BT144" s="71">
        <v>0</v>
      </c>
      <c r="BU144"/>
      <c r="BV144" s="70">
        <v>254.517</v>
      </c>
      <c r="BW144" s="70">
        <v>0</v>
      </c>
      <c r="BX144" s="70">
        <v>0</v>
      </c>
      <c r="BY144" s="70">
        <v>0</v>
      </c>
      <c r="BZ144" s="70">
        <v>0</v>
      </c>
      <c r="CA144" s="70">
        <v>0</v>
      </c>
      <c r="CB144" s="70">
        <v>0</v>
      </c>
      <c r="CC144" s="70">
        <v>0</v>
      </c>
      <c r="CD144" s="70">
        <v>0</v>
      </c>
    </row>
    <row r="145" spans="1:82">
      <c r="A145" s="70" t="s">
        <v>1854</v>
      </c>
      <c r="B145" s="70">
        <v>113</v>
      </c>
      <c r="C145" s="70">
        <v>11</v>
      </c>
      <c r="D145" s="70">
        <v>7</v>
      </c>
      <c r="E145" s="70">
        <v>2014</v>
      </c>
      <c r="F145" s="70" t="s">
        <v>181</v>
      </c>
      <c r="G145" s="70" t="s">
        <v>1843</v>
      </c>
      <c r="H145" s="70" t="s">
        <v>1844</v>
      </c>
      <c r="I145" s="148"/>
      <c r="J145" s="71">
        <v>1147.332378266676</v>
      </c>
      <c r="K145" s="71">
        <v>20.487846298205181</v>
      </c>
      <c r="L145" s="71">
        <v>7.6217775799534344</v>
      </c>
      <c r="M145" s="71">
        <v>599.22692456712969</v>
      </c>
      <c r="N145" s="71">
        <v>623.83766573603509</v>
      </c>
      <c r="O145" s="71">
        <v>282.2135708538575</v>
      </c>
      <c r="P145" s="71">
        <v>139.80384364970021</v>
      </c>
      <c r="Q145" s="71">
        <v>36.171785920245398</v>
      </c>
      <c r="R145" s="71">
        <v>0</v>
      </c>
      <c r="S145" s="71">
        <v>36.580726520910098</v>
      </c>
      <c r="T145" s="72"/>
      <c r="U145" s="71">
        <v>33439990</v>
      </c>
      <c r="V145" s="71">
        <v>8569</v>
      </c>
      <c r="W145" s="71">
        <v>133</v>
      </c>
      <c r="X145" s="71">
        <v>114913</v>
      </c>
      <c r="Y145" s="71">
        <v>223461</v>
      </c>
      <c r="Z145" s="71">
        <v>162401</v>
      </c>
      <c r="AA145" s="71">
        <v>27842</v>
      </c>
      <c r="AB145" s="71">
        <v>487376</v>
      </c>
      <c r="AC145" s="71">
        <v>0</v>
      </c>
      <c r="AD145" s="71">
        <v>36.580726520910098</v>
      </c>
      <c r="AE145" s="72"/>
      <c r="AF145" s="71"/>
      <c r="AG145" s="71"/>
      <c r="AH145" s="71"/>
      <c r="AI145" s="71"/>
      <c r="AJ145" s="71"/>
      <c r="AK145" s="71"/>
      <c r="AL145" s="71"/>
      <c r="AM145" s="71"/>
      <c r="AN145" s="71"/>
      <c r="AO145" s="71"/>
      <c r="AP145" s="71"/>
      <c r="AQ145" s="72"/>
      <c r="AR145" s="71">
        <v>4633</v>
      </c>
      <c r="AS145" s="71">
        <v>301</v>
      </c>
      <c r="AT145" s="71">
        <v>0</v>
      </c>
      <c r="AU145" s="71">
        <v>0</v>
      </c>
      <c r="AV145" s="71">
        <v>0</v>
      </c>
      <c r="AW145" s="71">
        <v>0</v>
      </c>
      <c r="AX145" s="71"/>
      <c r="AY145" s="72"/>
      <c r="AZ145" s="71">
        <v>17165.099999999999</v>
      </c>
      <c r="BA145" s="71">
        <v>6829.6</v>
      </c>
      <c r="BB145" s="71">
        <v>0</v>
      </c>
      <c r="BC145" s="71">
        <v>0</v>
      </c>
      <c r="BD145" s="71">
        <v>0</v>
      </c>
      <c r="BE145" s="71">
        <v>0</v>
      </c>
      <c r="BF145" s="71"/>
      <c r="BG145" s="72"/>
      <c r="BH145" s="71">
        <v>0</v>
      </c>
      <c r="BI145" s="71">
        <v>0</v>
      </c>
      <c r="BJ145" s="71">
        <v>178.96899999999999</v>
      </c>
      <c r="BK145" s="71">
        <v>0</v>
      </c>
      <c r="BL145" s="71">
        <v>81.774000000000001</v>
      </c>
      <c r="BM145" s="71">
        <v>0</v>
      </c>
      <c r="BN145" s="72"/>
      <c r="BO145" s="71">
        <v>0</v>
      </c>
      <c r="BP145" s="71">
        <v>0</v>
      </c>
      <c r="BQ145" s="71">
        <v>9</v>
      </c>
      <c r="BR145" s="71">
        <v>0</v>
      </c>
      <c r="BS145" s="71">
        <v>15</v>
      </c>
      <c r="BT145" s="71">
        <v>0</v>
      </c>
      <c r="BU145"/>
      <c r="BV145" s="70">
        <v>260.74299999999999</v>
      </c>
      <c r="BW145" s="70">
        <v>0</v>
      </c>
      <c r="BX145" s="70">
        <v>0</v>
      </c>
      <c r="BY145" s="70">
        <v>0</v>
      </c>
      <c r="BZ145" s="70">
        <v>0</v>
      </c>
      <c r="CA145" s="70">
        <v>0</v>
      </c>
      <c r="CB145" s="70">
        <v>0</v>
      </c>
      <c r="CC145" s="70">
        <v>0</v>
      </c>
      <c r="CD145" s="70">
        <v>0</v>
      </c>
    </row>
    <row r="146" spans="1:82">
      <c r="A146" s="70" t="s">
        <v>1855</v>
      </c>
      <c r="B146" s="70">
        <v>114</v>
      </c>
      <c r="C146" s="70">
        <v>12</v>
      </c>
      <c r="D146" s="70">
        <v>7</v>
      </c>
      <c r="E146" s="70">
        <v>2015</v>
      </c>
      <c r="F146" s="70" t="s">
        <v>182</v>
      </c>
      <c r="G146" s="70" t="s">
        <v>1843</v>
      </c>
      <c r="H146" s="70" t="s">
        <v>1844</v>
      </c>
      <c r="I146" s="148"/>
      <c r="J146" s="71">
        <v>1222.1024741949809</v>
      </c>
      <c r="K146" s="71">
        <v>20.346134045558699</v>
      </c>
      <c r="L146" s="71">
        <v>8.0060460640932725</v>
      </c>
      <c r="M146" s="71">
        <v>608.79301859529392</v>
      </c>
      <c r="N146" s="71">
        <v>588.90877826166536</v>
      </c>
      <c r="O146" s="71">
        <v>281.54069859200882</v>
      </c>
      <c r="P146" s="71">
        <v>139.91429685578589</v>
      </c>
      <c r="Q146" s="71">
        <v>35.579930351066402</v>
      </c>
      <c r="R146" s="71">
        <v>0</v>
      </c>
      <c r="S146" s="71">
        <v>40.453662354332003</v>
      </c>
      <c r="T146" s="72"/>
      <c r="U146" s="71">
        <v>35216066</v>
      </c>
      <c r="V146" s="71">
        <v>8569</v>
      </c>
      <c r="W146" s="71">
        <v>133</v>
      </c>
      <c r="X146" s="71">
        <v>114913</v>
      </c>
      <c r="Y146" s="71">
        <v>226966</v>
      </c>
      <c r="Z146" s="71">
        <v>163573</v>
      </c>
      <c r="AA146" s="71">
        <v>27842</v>
      </c>
      <c r="AB146" s="71">
        <v>489717</v>
      </c>
      <c r="AC146" s="71">
        <v>0</v>
      </c>
      <c r="AD146" s="71">
        <v>40.453662354332003</v>
      </c>
      <c r="AE146" s="72"/>
      <c r="AF146" s="71">
        <v>378220562.55707657</v>
      </c>
      <c r="AG146" s="71">
        <v>17508755.917858168</v>
      </c>
      <c r="AH146" s="71">
        <v>1673045.04734669</v>
      </c>
      <c r="AI146" s="71">
        <v>863770403.189116</v>
      </c>
      <c r="AJ146" s="71">
        <v>812348583.48626709</v>
      </c>
      <c r="AK146" s="71">
        <v>0</v>
      </c>
      <c r="AL146" s="71">
        <v>0</v>
      </c>
      <c r="AM146" s="71">
        <v>67113660.564448163</v>
      </c>
      <c r="AN146" s="71">
        <v>0</v>
      </c>
      <c r="AO146" s="71">
        <v>0</v>
      </c>
      <c r="AP146" s="71">
        <v>2140635010.7621126</v>
      </c>
      <c r="AQ146" s="72"/>
      <c r="AR146" s="71">
        <v>5107</v>
      </c>
      <c r="AS146" s="71">
        <v>419</v>
      </c>
      <c r="AT146" s="71">
        <v>0</v>
      </c>
      <c r="AU146" s="71">
        <v>0</v>
      </c>
      <c r="AV146" s="71">
        <v>0</v>
      </c>
      <c r="AW146" s="71">
        <v>0</v>
      </c>
      <c r="AX146" s="71"/>
      <c r="AY146" s="72"/>
      <c r="AZ146" s="71">
        <v>19206.400000000001</v>
      </c>
      <c r="BA146" s="71">
        <v>8967.7000000000007</v>
      </c>
      <c r="BB146" s="71">
        <v>0</v>
      </c>
      <c r="BC146" s="71">
        <v>0</v>
      </c>
      <c r="BD146" s="71">
        <v>0</v>
      </c>
      <c r="BE146" s="71">
        <v>0</v>
      </c>
      <c r="BF146" s="71"/>
      <c r="BG146" s="72"/>
      <c r="BH146" s="71">
        <v>0</v>
      </c>
      <c r="BI146" s="71">
        <v>0</v>
      </c>
      <c r="BJ146" s="71">
        <v>204.12799999999999</v>
      </c>
      <c r="BK146" s="71">
        <v>0</v>
      </c>
      <c r="BL146" s="71">
        <v>113.021</v>
      </c>
      <c r="BM146" s="71">
        <v>0</v>
      </c>
      <c r="BN146" s="72"/>
      <c r="BO146" s="71">
        <v>0</v>
      </c>
      <c r="BP146" s="71">
        <v>0</v>
      </c>
      <c r="BQ146" s="71">
        <v>10</v>
      </c>
      <c r="BR146" s="71">
        <v>0</v>
      </c>
      <c r="BS146" s="71">
        <v>17</v>
      </c>
      <c r="BT146" s="71">
        <v>0</v>
      </c>
      <c r="BU146"/>
      <c r="BV146" s="70">
        <v>287.09899999999999</v>
      </c>
      <c r="BW146" s="70">
        <v>0</v>
      </c>
      <c r="BX146" s="70">
        <v>30.05</v>
      </c>
      <c r="BY146" s="70">
        <v>0</v>
      </c>
      <c r="BZ146" s="70">
        <v>0</v>
      </c>
      <c r="CA146" s="70">
        <v>0</v>
      </c>
      <c r="CB146" s="70">
        <v>0</v>
      </c>
      <c r="CC146" s="70">
        <v>0</v>
      </c>
      <c r="CD146" s="70">
        <v>0</v>
      </c>
    </row>
    <row r="147" spans="1:82">
      <c r="A147" s="70" t="s">
        <v>1856</v>
      </c>
      <c r="B147" s="70">
        <v>115</v>
      </c>
      <c r="C147" s="70">
        <v>13</v>
      </c>
      <c r="D147" s="70">
        <v>7</v>
      </c>
      <c r="E147" s="70">
        <v>2016</v>
      </c>
      <c r="F147" s="70" t="s">
        <v>155</v>
      </c>
      <c r="G147" s="70" t="s">
        <v>1843</v>
      </c>
      <c r="H147" s="70" t="s">
        <v>1844</v>
      </c>
      <c r="I147" s="148"/>
      <c r="J147" s="71">
        <v>1147.6361704863175</v>
      </c>
      <c r="K147" s="71">
        <v>19.607672335524004</v>
      </c>
      <c r="L147" s="71">
        <v>9.3124445613333187</v>
      </c>
      <c r="M147" s="71">
        <v>523.57687385250563</v>
      </c>
      <c r="N147" s="71">
        <v>626.55277840066424</v>
      </c>
      <c r="O147" s="71">
        <v>279.7404921264532</v>
      </c>
      <c r="P147" s="71">
        <v>137.44352607070962</v>
      </c>
      <c r="Q147" s="71">
        <v>34.765013476385001</v>
      </c>
      <c r="R147" s="71">
        <v>0</v>
      </c>
      <c r="S147" s="71">
        <v>40.268742356263601</v>
      </c>
      <c r="T147" s="72"/>
      <c r="U147" s="71">
        <v>31243956</v>
      </c>
      <c r="V147" s="71">
        <v>8569</v>
      </c>
      <c r="W147" s="71">
        <v>133</v>
      </c>
      <c r="X147" s="71">
        <v>114913</v>
      </c>
      <c r="Y147" s="71">
        <v>230406</v>
      </c>
      <c r="Z147" s="71">
        <v>164525</v>
      </c>
      <c r="AA147" s="71">
        <v>28288</v>
      </c>
      <c r="AB147" s="71">
        <v>492199</v>
      </c>
      <c r="AC147" s="71">
        <v>0</v>
      </c>
      <c r="AD147" s="71">
        <v>40.268742356263601</v>
      </c>
      <c r="AE147" s="72"/>
      <c r="AF147" s="71">
        <v>368587920.82046312</v>
      </c>
      <c r="AG147" s="71">
        <v>16683081.40773651</v>
      </c>
      <c r="AH147" s="71">
        <v>1540583.065580511</v>
      </c>
      <c r="AI147" s="71">
        <v>803784658.75659001</v>
      </c>
      <c r="AJ147" s="71">
        <v>865570235.38124013</v>
      </c>
      <c r="AK147" s="71">
        <v>0</v>
      </c>
      <c r="AL147" s="71">
        <v>0</v>
      </c>
      <c r="AM147" s="71">
        <v>67506213.243353888</v>
      </c>
      <c r="AN147" s="71">
        <v>0</v>
      </c>
      <c r="AO147" s="71">
        <v>0</v>
      </c>
      <c r="AP147" s="71">
        <v>2123672692.6749642</v>
      </c>
      <c r="AQ147" s="72"/>
      <c r="AR147" s="71">
        <v>5607</v>
      </c>
      <c r="AS147" s="71">
        <v>489</v>
      </c>
      <c r="AT147" s="71">
        <v>0</v>
      </c>
      <c r="AU147" s="71">
        <v>0</v>
      </c>
      <c r="AV147" s="71">
        <v>0</v>
      </c>
      <c r="AW147" s="71">
        <v>0</v>
      </c>
      <c r="AX147" s="71"/>
      <c r="AY147" s="72"/>
      <c r="AZ147" s="71">
        <v>21372.799999999999</v>
      </c>
      <c r="BA147" s="71">
        <v>10173.1</v>
      </c>
      <c r="BB147" s="71">
        <v>0</v>
      </c>
      <c r="BC147" s="71">
        <v>0</v>
      </c>
      <c r="BD147" s="71">
        <v>0</v>
      </c>
      <c r="BE147" s="71">
        <v>0</v>
      </c>
      <c r="BF147" s="71"/>
      <c r="BG147" s="72"/>
      <c r="BH147" s="71">
        <v>0</v>
      </c>
      <c r="BI147" s="71">
        <v>0</v>
      </c>
      <c r="BJ147" s="71">
        <v>202.29400000000001</v>
      </c>
      <c r="BK147" s="71">
        <v>0</v>
      </c>
      <c r="BL147" s="71">
        <v>118.276</v>
      </c>
      <c r="BM147" s="71">
        <v>0</v>
      </c>
      <c r="BN147" s="72"/>
      <c r="BO147" s="71">
        <v>0</v>
      </c>
      <c r="BP147" s="71">
        <v>0</v>
      </c>
      <c r="BQ147" s="71">
        <v>10</v>
      </c>
      <c r="BR147" s="71">
        <v>0</v>
      </c>
      <c r="BS147" s="71">
        <v>17</v>
      </c>
      <c r="BT147" s="71">
        <v>0</v>
      </c>
      <c r="BU147"/>
      <c r="BV147" s="70">
        <v>283.31599999999997</v>
      </c>
      <c r="BW147" s="70">
        <v>0</v>
      </c>
      <c r="BX147" s="70">
        <v>37.253999999999998</v>
      </c>
      <c r="BY147" s="70">
        <v>0</v>
      </c>
      <c r="BZ147" s="70">
        <v>0</v>
      </c>
      <c r="CA147" s="70">
        <v>0</v>
      </c>
      <c r="CB147" s="70">
        <v>0</v>
      </c>
      <c r="CC147" s="70">
        <v>0</v>
      </c>
      <c r="CD147" s="70">
        <v>0</v>
      </c>
    </row>
    <row r="148" spans="1:82">
      <c r="A148" s="70" t="s">
        <v>1857</v>
      </c>
      <c r="B148" s="70">
        <v>116</v>
      </c>
      <c r="C148" s="70">
        <v>14</v>
      </c>
      <c r="D148" s="70">
        <v>7</v>
      </c>
      <c r="E148" s="70">
        <v>2017</v>
      </c>
      <c r="F148" s="70" t="s">
        <v>156</v>
      </c>
      <c r="G148" s="70" t="s">
        <v>1843</v>
      </c>
      <c r="H148" s="70" t="s">
        <v>1844</v>
      </c>
      <c r="I148" s="148"/>
      <c r="J148" s="71">
        <v>1050.5105278180558</v>
      </c>
      <c r="K148" s="71">
        <v>19.626743675477595</v>
      </c>
      <c r="L148" s="71">
        <v>8.5420264177792777</v>
      </c>
      <c r="M148" s="71">
        <v>531.22911168845485</v>
      </c>
      <c r="N148" s="71">
        <v>703.4584753671636</v>
      </c>
      <c r="O148" s="71">
        <v>276.64763519776471</v>
      </c>
      <c r="P148" s="71">
        <v>137.63984596245774</v>
      </c>
      <c r="Q148" s="71">
        <v>33.769012809068897</v>
      </c>
      <c r="R148" s="71">
        <v>0</v>
      </c>
      <c r="S148" s="71">
        <v>44.178704724938498</v>
      </c>
      <c r="T148" s="72"/>
      <c r="U148" s="71">
        <v>30468304</v>
      </c>
      <c r="V148" s="71">
        <v>8569</v>
      </c>
      <c r="W148" s="71">
        <v>133</v>
      </c>
      <c r="X148" s="71">
        <v>114913</v>
      </c>
      <c r="Y148" s="71">
        <v>233812</v>
      </c>
      <c r="Z148" s="71">
        <v>165405</v>
      </c>
      <c r="AA148" s="71">
        <v>28509</v>
      </c>
      <c r="AB148" s="71">
        <v>494402</v>
      </c>
      <c r="AC148" s="71">
        <v>0</v>
      </c>
      <c r="AD148" s="71">
        <v>44.178704724938498</v>
      </c>
      <c r="AE148" s="72"/>
      <c r="AF148" s="71">
        <v>337004438.50271201</v>
      </c>
      <c r="AG148" s="71">
        <v>16858358.17217401</v>
      </c>
      <c r="AH148" s="71">
        <v>1894338.514626591</v>
      </c>
      <c r="AI148" s="71">
        <v>854886571.59493792</v>
      </c>
      <c r="AJ148" s="71">
        <v>984875605.92395067</v>
      </c>
      <c r="AK148" s="71">
        <v>0</v>
      </c>
      <c r="AL148" s="71">
        <v>0</v>
      </c>
      <c r="AM148" s="71">
        <v>67914461.281296507</v>
      </c>
      <c r="AN148" s="71">
        <v>0</v>
      </c>
      <c r="AO148" s="71">
        <v>0</v>
      </c>
      <c r="AP148" s="71">
        <v>2263433773.9896979</v>
      </c>
      <c r="AQ148" s="72"/>
      <c r="AR148" s="71">
        <v>6027</v>
      </c>
      <c r="AS148" s="71">
        <v>539</v>
      </c>
      <c r="AT148" s="71">
        <v>0</v>
      </c>
      <c r="AU148" s="71">
        <v>0</v>
      </c>
      <c r="AV148" s="71">
        <v>0</v>
      </c>
      <c r="AW148" s="71">
        <v>0</v>
      </c>
      <c r="AX148" s="71"/>
      <c r="AY148" s="72"/>
      <c r="AZ148" s="71">
        <v>23186.9</v>
      </c>
      <c r="BA148" s="71">
        <v>11123.6</v>
      </c>
      <c r="BB148" s="71">
        <v>0</v>
      </c>
      <c r="BC148" s="71">
        <v>0</v>
      </c>
      <c r="BD148" s="71">
        <v>0</v>
      </c>
      <c r="BE148" s="71">
        <v>0</v>
      </c>
      <c r="BF148" s="71"/>
      <c r="BG148" s="72"/>
      <c r="BH148" s="71">
        <v>0</v>
      </c>
      <c r="BI148" s="71">
        <v>0</v>
      </c>
      <c r="BJ148" s="71">
        <v>197.18700000000001</v>
      </c>
      <c r="BK148" s="71">
        <v>0</v>
      </c>
      <c r="BL148" s="71">
        <v>112.06100000000001</v>
      </c>
      <c r="BM148" s="71">
        <v>0</v>
      </c>
      <c r="BN148" s="72"/>
      <c r="BO148" s="71">
        <v>0</v>
      </c>
      <c r="BP148" s="71">
        <v>0</v>
      </c>
      <c r="BQ148" s="71">
        <v>9</v>
      </c>
      <c r="BR148" s="71">
        <v>0</v>
      </c>
      <c r="BS148" s="71">
        <v>15</v>
      </c>
      <c r="BT148" s="71">
        <v>0</v>
      </c>
      <c r="BU148"/>
      <c r="BV148" s="70">
        <v>270.43099999999998</v>
      </c>
      <c r="BW148" s="70">
        <v>0</v>
      </c>
      <c r="BX148" s="70">
        <v>38.817</v>
      </c>
      <c r="BY148" s="70">
        <v>0</v>
      </c>
      <c r="BZ148" s="70">
        <v>0</v>
      </c>
      <c r="CA148" s="70">
        <v>0</v>
      </c>
      <c r="CB148" s="70">
        <v>0</v>
      </c>
      <c r="CC148" s="70">
        <v>0</v>
      </c>
      <c r="CD148" s="70">
        <v>0</v>
      </c>
    </row>
    <row r="149" spans="1:82">
      <c r="A149" s="70" t="s">
        <v>1858</v>
      </c>
      <c r="B149" s="70">
        <v>117</v>
      </c>
      <c r="C149" s="70">
        <v>15</v>
      </c>
      <c r="D149" s="70">
        <v>7</v>
      </c>
      <c r="E149" s="70">
        <v>2018</v>
      </c>
      <c r="F149" s="70" t="s">
        <v>183</v>
      </c>
      <c r="G149" s="70" t="s">
        <v>1843</v>
      </c>
      <c r="H149" s="70" t="s">
        <v>1844</v>
      </c>
      <c r="I149" s="148"/>
      <c r="J149" s="71">
        <v>1094.8485432903894</v>
      </c>
      <c r="K149" s="71">
        <v>18.53267842238046</v>
      </c>
      <c r="L149" s="71">
        <v>7.9884664691159113</v>
      </c>
      <c r="M149" s="71">
        <v>541.99020291597606</v>
      </c>
      <c r="N149" s="71">
        <v>597.49114568521247</v>
      </c>
      <c r="O149" s="71">
        <v>271.51895708655769</v>
      </c>
      <c r="P149" s="71">
        <v>138.00006469694225</v>
      </c>
      <c r="Q149" s="71">
        <v>31.473083812438901</v>
      </c>
      <c r="R149" s="71">
        <v>0</v>
      </c>
      <c r="S149" s="71">
        <v>46.620989384002598</v>
      </c>
      <c r="T149" s="72"/>
      <c r="U149" s="71">
        <v>35227099</v>
      </c>
      <c r="V149" s="71">
        <v>8569</v>
      </c>
      <c r="W149" s="71">
        <v>133</v>
      </c>
      <c r="X149" s="71">
        <v>114913</v>
      </c>
      <c r="Y149" s="71">
        <v>237151</v>
      </c>
      <c r="Z149" s="71">
        <v>165447</v>
      </c>
      <c r="AA149" s="71">
        <v>28871</v>
      </c>
      <c r="AB149" s="71">
        <v>496571</v>
      </c>
      <c r="AC149" s="71">
        <v>0</v>
      </c>
      <c r="AD149" s="71">
        <v>46.620989384002598</v>
      </c>
      <c r="AE149" s="72"/>
      <c r="AF149" s="71">
        <v>362654154.16182852</v>
      </c>
      <c r="AG149" s="71">
        <v>15372068.510586111</v>
      </c>
      <c r="AH149" s="71">
        <v>1788997.1802229821</v>
      </c>
      <c r="AI149" s="71">
        <v>852624586.01677096</v>
      </c>
      <c r="AJ149" s="71">
        <v>896738465.21984434</v>
      </c>
      <c r="AK149" s="71">
        <v>0</v>
      </c>
      <c r="AL149" s="71">
        <v>0</v>
      </c>
      <c r="AM149" s="71">
        <v>68353549.697194189</v>
      </c>
      <c r="AN149" s="71">
        <v>0</v>
      </c>
      <c r="AO149" s="71">
        <v>0</v>
      </c>
      <c r="AP149" s="71">
        <v>2197531820.786447</v>
      </c>
      <c r="AQ149" s="72"/>
      <c r="AR149" s="71">
        <v>6407</v>
      </c>
      <c r="AS149" s="71">
        <v>578</v>
      </c>
      <c r="AT149" s="71">
        <v>0</v>
      </c>
      <c r="AU149" s="71">
        <v>0</v>
      </c>
      <c r="AV149" s="71">
        <v>0</v>
      </c>
      <c r="AW149" s="71">
        <v>0</v>
      </c>
      <c r="AX149" s="71"/>
      <c r="AY149" s="72"/>
      <c r="AZ149" s="71">
        <v>24855.900000000009</v>
      </c>
      <c r="BA149" s="71">
        <v>11740.6</v>
      </c>
      <c r="BB149" s="71">
        <v>0</v>
      </c>
      <c r="BC149" s="71">
        <v>0</v>
      </c>
      <c r="BD149" s="71">
        <v>0</v>
      </c>
      <c r="BE149" s="71">
        <v>0</v>
      </c>
      <c r="BF149" s="71"/>
      <c r="BG149" s="72"/>
      <c r="BH149" s="71">
        <v>0</v>
      </c>
      <c r="BI149" s="71">
        <v>0</v>
      </c>
      <c r="BJ149" s="71">
        <v>174.28</v>
      </c>
      <c r="BK149" s="71">
        <v>0</v>
      </c>
      <c r="BL149" s="71">
        <v>119.43</v>
      </c>
      <c r="BM149" s="71">
        <v>0</v>
      </c>
      <c r="BN149" s="72"/>
      <c r="BO149" s="71">
        <v>0</v>
      </c>
      <c r="BP149" s="71">
        <v>0</v>
      </c>
      <c r="BQ149" s="71">
        <v>9</v>
      </c>
      <c r="BR149" s="71">
        <v>0</v>
      </c>
      <c r="BS149" s="71">
        <v>15</v>
      </c>
      <c r="BT149" s="71">
        <v>0</v>
      </c>
      <c r="BU149"/>
      <c r="BV149" s="70">
        <v>241.441</v>
      </c>
      <c r="BW149" s="70">
        <v>0</v>
      </c>
      <c r="BX149" s="70">
        <v>52.268999999999998</v>
      </c>
      <c r="BY149" s="70">
        <v>0</v>
      </c>
      <c r="BZ149" s="70">
        <v>0</v>
      </c>
      <c r="CA149" s="70">
        <v>0</v>
      </c>
      <c r="CB149" s="70">
        <v>0</v>
      </c>
      <c r="CC149" s="70">
        <v>0</v>
      </c>
      <c r="CD149" s="70">
        <v>0</v>
      </c>
    </row>
    <row r="150" spans="1:82">
      <c r="A150" s="70" t="s">
        <v>1859</v>
      </c>
      <c r="B150" s="70">
        <v>118</v>
      </c>
      <c r="C150" s="70">
        <v>16</v>
      </c>
      <c r="D150" s="70">
        <v>7</v>
      </c>
      <c r="E150" s="70">
        <v>2019</v>
      </c>
      <c r="F150" s="70" t="s">
        <v>158</v>
      </c>
      <c r="G150" s="70" t="s">
        <v>1843</v>
      </c>
      <c r="H150" s="70" t="s">
        <v>1844</v>
      </c>
      <c r="I150" s="148"/>
      <c r="J150" s="71">
        <v>1044.0869542564776</v>
      </c>
      <c r="K150" s="71">
        <v>16.88858291369419</v>
      </c>
      <c r="L150" s="71">
        <v>8.0548672472511367</v>
      </c>
      <c r="M150" s="71">
        <v>494.76352941486567</v>
      </c>
      <c r="N150" s="71">
        <v>576.33226470145541</v>
      </c>
      <c r="O150" s="71">
        <v>264.89177065632697</v>
      </c>
      <c r="P150" s="71">
        <v>139.03597885764276</v>
      </c>
      <c r="Q150" s="71">
        <v>30.7608782667435</v>
      </c>
      <c r="R150" s="71">
        <v>0</v>
      </c>
      <c r="S150" s="71">
        <v>54.953138907205599</v>
      </c>
      <c r="T150" s="72"/>
      <c r="U150" s="71">
        <v>33725563</v>
      </c>
      <c r="V150" s="71">
        <v>8569</v>
      </c>
      <c r="W150" s="71">
        <v>133</v>
      </c>
      <c r="X150" s="71">
        <v>114913</v>
      </c>
      <c r="Y150" s="71">
        <v>240518</v>
      </c>
      <c r="Z150" s="71">
        <v>165840</v>
      </c>
      <c r="AA150" s="71">
        <v>28870</v>
      </c>
      <c r="AB150" s="71">
        <v>498473</v>
      </c>
      <c r="AC150" s="71">
        <v>0</v>
      </c>
      <c r="AD150" s="71">
        <v>54.953138907205599</v>
      </c>
      <c r="AE150" s="72"/>
      <c r="AF150" s="71">
        <v>349990161.83808237</v>
      </c>
      <c r="AG150" s="71">
        <v>14847141.61970835</v>
      </c>
      <c r="AH150" s="71">
        <v>1864365.9516816861</v>
      </c>
      <c r="AI150" s="71">
        <v>809943556.29431975</v>
      </c>
      <c r="AJ150" s="71">
        <v>860025258.41934836</v>
      </c>
      <c r="AK150" s="71">
        <v>0</v>
      </c>
      <c r="AL150" s="71">
        <v>0</v>
      </c>
      <c r="AM150" s="71">
        <v>67888270.09726508</v>
      </c>
      <c r="AN150" s="71">
        <v>0</v>
      </c>
      <c r="AO150" s="71">
        <v>0</v>
      </c>
      <c r="AP150" s="71">
        <v>2104558754.2204053</v>
      </c>
      <c r="AQ150" s="72"/>
      <c r="AR150" s="71">
        <v>6804</v>
      </c>
      <c r="AS150" s="71">
        <v>606</v>
      </c>
      <c r="AT150" s="71">
        <v>0</v>
      </c>
      <c r="AU150" s="71">
        <v>0</v>
      </c>
      <c r="AV150" s="71">
        <v>0</v>
      </c>
      <c r="AW150" s="71">
        <v>0</v>
      </c>
      <c r="AX150" s="71"/>
      <c r="AY150" s="72"/>
      <c r="AZ150" s="71">
        <v>26656.099999999969</v>
      </c>
      <c r="BA150" s="71">
        <v>11950.8</v>
      </c>
      <c r="BB150" s="71">
        <v>0</v>
      </c>
      <c r="BC150" s="71">
        <v>0</v>
      </c>
      <c r="BD150" s="71">
        <v>0</v>
      </c>
      <c r="BE150" s="71">
        <v>0</v>
      </c>
      <c r="BF150" s="71"/>
      <c r="BG150" s="72"/>
      <c r="BH150" s="71">
        <v>0</v>
      </c>
      <c r="BI150" s="71">
        <v>0</v>
      </c>
      <c r="BJ150" s="71">
        <v>189.898</v>
      </c>
      <c r="BK150" s="71">
        <v>0</v>
      </c>
      <c r="BL150" s="71">
        <v>111.702</v>
      </c>
      <c r="BM150" s="71">
        <v>0</v>
      </c>
      <c r="BN150" s="72"/>
      <c r="BO150" s="71">
        <v>0</v>
      </c>
      <c r="BP150" s="71">
        <v>0</v>
      </c>
      <c r="BQ150" s="71">
        <v>9</v>
      </c>
      <c r="BR150" s="71">
        <v>0</v>
      </c>
      <c r="BS150" s="71">
        <v>14</v>
      </c>
      <c r="BT150" s="71">
        <v>0</v>
      </c>
      <c r="BU150"/>
      <c r="BV150" s="70">
        <v>252.167</v>
      </c>
      <c r="BW150" s="70">
        <v>0</v>
      </c>
      <c r="BX150" s="70">
        <v>49.433</v>
      </c>
      <c r="BY150" s="70">
        <v>0</v>
      </c>
      <c r="BZ150" s="70">
        <v>0</v>
      </c>
      <c r="CA150" s="70">
        <v>0</v>
      </c>
      <c r="CB150" s="70">
        <v>0</v>
      </c>
      <c r="CC150" s="70">
        <v>0</v>
      </c>
      <c r="CD150" s="70">
        <v>0</v>
      </c>
    </row>
    <row r="151" spans="1:82">
      <c r="A151" s="70" t="s">
        <v>1860</v>
      </c>
      <c r="B151" s="70">
        <v>119</v>
      </c>
      <c r="C151" s="70">
        <v>17</v>
      </c>
      <c r="D151" s="70">
        <v>7</v>
      </c>
      <c r="E151" s="70">
        <v>2020</v>
      </c>
      <c r="F151" s="70" t="s">
        <v>159</v>
      </c>
      <c r="G151" s="70" t="s">
        <v>1843</v>
      </c>
      <c r="H151" s="70" t="s">
        <v>1844</v>
      </c>
      <c r="I151" s="148"/>
      <c r="J151" s="71">
        <v>1081.4163746010049</v>
      </c>
      <c r="K151" s="71">
        <v>18.695581339932286</v>
      </c>
      <c r="L151" s="71">
        <v>9.7443667316345319</v>
      </c>
      <c r="M151" s="71">
        <v>489.49983896641618</v>
      </c>
      <c r="N151" s="71">
        <v>569.31462298440761</v>
      </c>
      <c r="O151" s="71">
        <v>234.4798779709156</v>
      </c>
      <c r="P151" s="71">
        <v>132.38104547717185</v>
      </c>
      <c r="Q151" s="71">
        <v>29.389385303255398</v>
      </c>
      <c r="R151" s="71">
        <v>0</v>
      </c>
      <c r="S151" s="71">
        <v>49.66972645030399</v>
      </c>
      <c r="T151" s="72"/>
      <c r="U151" s="71">
        <v>37105572</v>
      </c>
      <c r="V151" s="71">
        <v>8903</v>
      </c>
      <c r="W151" s="71">
        <v>171</v>
      </c>
      <c r="X151" s="71">
        <v>119296</v>
      </c>
      <c r="Y151" s="71">
        <v>243039</v>
      </c>
      <c r="Z151" s="71">
        <v>167553</v>
      </c>
      <c r="AA151" s="71">
        <v>29217</v>
      </c>
      <c r="AB151" s="71">
        <v>498457</v>
      </c>
      <c r="AC151" s="71">
        <v>0</v>
      </c>
      <c r="AD151" s="71">
        <v>49.66972645030399</v>
      </c>
      <c r="AE151" s="72"/>
      <c r="AF151" s="71">
        <v>376835176.86869723</v>
      </c>
      <c r="AG151" s="71">
        <v>15030971.467955135</v>
      </c>
      <c r="AH151" s="71">
        <v>2386154.8882725518</v>
      </c>
      <c r="AI151" s="71">
        <v>819517148.76972091</v>
      </c>
      <c r="AJ151" s="71">
        <v>874486798.92614877</v>
      </c>
      <c r="AK151" s="71"/>
      <c r="AL151" s="71"/>
      <c r="AM151" s="71">
        <v>65054176.47277575</v>
      </c>
      <c r="AN151" s="71"/>
      <c r="AO151" s="71"/>
      <c r="AP151" s="71">
        <v>2153310427.3935704</v>
      </c>
      <c r="AQ151" s="72"/>
      <c r="AR151" s="71">
        <v>7189</v>
      </c>
      <c r="AS151" s="71">
        <v>613</v>
      </c>
      <c r="AT151" s="71">
        <v>0</v>
      </c>
      <c r="AU151" s="71">
        <v>0</v>
      </c>
      <c r="AV151" s="71">
        <v>0</v>
      </c>
      <c r="AW151" s="71">
        <v>0</v>
      </c>
      <c r="AX151" s="71"/>
      <c r="AY151" s="72"/>
      <c r="AZ151" s="71">
        <v>28488.39999999994</v>
      </c>
      <c r="BA151" s="71">
        <v>12068.999999999991</v>
      </c>
      <c r="BB151" s="71">
        <v>0</v>
      </c>
      <c r="BC151" s="71">
        <v>0</v>
      </c>
      <c r="BD151" s="71">
        <v>0</v>
      </c>
      <c r="BE151" s="71">
        <v>0</v>
      </c>
      <c r="BF151" s="71"/>
      <c r="BG151" s="72"/>
      <c r="BH151" s="71">
        <v>0</v>
      </c>
      <c r="BI151" s="71">
        <v>0</v>
      </c>
      <c r="BJ151" s="71">
        <v>180.273</v>
      </c>
      <c r="BK151" s="71">
        <v>0</v>
      </c>
      <c r="BL151" s="71">
        <v>96.62</v>
      </c>
      <c r="BM151" s="71">
        <v>0</v>
      </c>
      <c r="BN151" s="72"/>
      <c r="BO151" s="71">
        <v>0</v>
      </c>
      <c r="BP151" s="71">
        <v>0</v>
      </c>
      <c r="BQ151" s="71">
        <v>9</v>
      </c>
      <c r="BR151" s="71">
        <v>0</v>
      </c>
      <c r="BS151" s="71">
        <v>12</v>
      </c>
      <c r="BT151" s="71">
        <v>0</v>
      </c>
      <c r="BU151"/>
      <c r="BV151" s="70">
        <v>230.36099999999999</v>
      </c>
      <c r="BW151" s="70">
        <v>0</v>
      </c>
      <c r="BX151" s="70">
        <v>46.531999999999996</v>
      </c>
      <c r="BY151" s="70">
        <v>0</v>
      </c>
      <c r="BZ151" s="70">
        <v>0</v>
      </c>
      <c r="CA151" s="70">
        <v>0</v>
      </c>
      <c r="CB151" s="70">
        <v>0</v>
      </c>
      <c r="CC151" s="70">
        <v>0</v>
      </c>
      <c r="CD151" s="70">
        <v>0</v>
      </c>
    </row>
    <row r="152" spans="1:82">
      <c r="A152" s="70" t="s">
        <v>1861</v>
      </c>
      <c r="B152" s="70">
        <v>119</v>
      </c>
      <c r="C152" s="70">
        <v>18</v>
      </c>
      <c r="D152" s="70">
        <v>7</v>
      </c>
      <c r="E152" s="70">
        <v>2021</v>
      </c>
      <c r="F152" s="70" t="s">
        <v>160</v>
      </c>
      <c r="G152" s="70" t="s">
        <v>1843</v>
      </c>
      <c r="H152" s="70" t="s">
        <v>1844</v>
      </c>
      <c r="I152" s="148"/>
      <c r="J152" s="71">
        <v>1064.9962504598889</v>
      </c>
      <c r="K152" s="71">
        <v>20.342310515384806</v>
      </c>
      <c r="L152" s="71">
        <v>9.0527426724431699</v>
      </c>
      <c r="M152" s="71">
        <v>539.73943549159276</v>
      </c>
      <c r="N152" s="71">
        <v>588.11759316263817</v>
      </c>
      <c r="O152" s="71">
        <v>228.7901025461328</v>
      </c>
      <c r="P152" s="71">
        <v>137.61399884661324</v>
      </c>
      <c r="Q152" s="71">
        <v>29.0124952786785</v>
      </c>
      <c r="R152" s="71">
        <v>0</v>
      </c>
      <c r="S152" s="71">
        <v>49.389942409499987</v>
      </c>
      <c r="T152" s="72"/>
      <c r="U152" s="71">
        <v>35413370</v>
      </c>
      <c r="V152" s="71">
        <v>8903</v>
      </c>
      <c r="W152" s="71">
        <v>171</v>
      </c>
      <c r="X152" s="71">
        <v>119296</v>
      </c>
      <c r="Y152" s="71">
        <v>244471</v>
      </c>
      <c r="Z152" s="71">
        <v>168335</v>
      </c>
      <c r="AA152" s="71">
        <v>29616</v>
      </c>
      <c r="AB152" s="71">
        <v>496899</v>
      </c>
      <c r="AC152" s="71">
        <v>0</v>
      </c>
      <c r="AD152" s="71">
        <v>49.389942409499987</v>
      </c>
      <c r="AE152" s="72"/>
      <c r="AF152" s="71">
        <v>354072752.80243665</v>
      </c>
      <c r="AG152" s="71">
        <v>16310796.182279076</v>
      </c>
      <c r="AH152" s="71">
        <v>1945756.9926272724</v>
      </c>
      <c r="AI152" s="71">
        <v>895682125.69241023</v>
      </c>
      <c r="AJ152" s="71">
        <v>881460794.7188623</v>
      </c>
      <c r="AK152" s="71">
        <v>0</v>
      </c>
      <c r="AL152" s="71">
        <v>0</v>
      </c>
      <c r="AM152" s="71">
        <v>65224894.587809458</v>
      </c>
      <c r="AN152" s="71">
        <v>0</v>
      </c>
      <c r="AO152" s="71">
        <v>0</v>
      </c>
      <c r="AP152" s="71">
        <v>2214697120.9764252</v>
      </c>
      <c r="AQ152" s="72"/>
      <c r="AR152" s="71">
        <v>7573</v>
      </c>
      <c r="AS152" s="71">
        <v>617</v>
      </c>
      <c r="AT152" s="71">
        <v>0</v>
      </c>
      <c r="AU152" s="71">
        <v>0</v>
      </c>
      <c r="AV152" s="71">
        <v>0</v>
      </c>
      <c r="AW152" s="71">
        <v>0</v>
      </c>
      <c r="AX152" s="71"/>
      <c r="AY152" s="72"/>
      <c r="AZ152" s="71">
        <v>30375.599999999991</v>
      </c>
      <c r="BA152" s="71">
        <v>12116.099999999989</v>
      </c>
      <c r="BB152" s="71">
        <v>0</v>
      </c>
      <c r="BC152" s="71">
        <v>0</v>
      </c>
      <c r="BD152" s="71">
        <v>0</v>
      </c>
      <c r="BE152" s="71">
        <v>0</v>
      </c>
      <c r="BF152" s="71"/>
      <c r="BG152" s="72"/>
      <c r="BH152" s="71">
        <v>0</v>
      </c>
      <c r="BI152" s="71">
        <v>0</v>
      </c>
      <c r="BJ152" s="71">
        <v>178.58500000000001</v>
      </c>
      <c r="BK152" s="71">
        <v>0</v>
      </c>
      <c r="BL152" s="71">
        <v>107.964</v>
      </c>
      <c r="BM152" s="71">
        <v>0</v>
      </c>
      <c r="BN152" s="72"/>
      <c r="BO152" s="71">
        <v>0</v>
      </c>
      <c r="BP152" s="71">
        <v>0</v>
      </c>
      <c r="BQ152" s="71">
        <v>10</v>
      </c>
      <c r="BR152" s="71">
        <v>0</v>
      </c>
      <c r="BS152" s="71">
        <v>14</v>
      </c>
      <c r="BT152" s="71">
        <v>0</v>
      </c>
      <c r="BU152"/>
      <c r="BV152" s="70">
        <v>236.31299999999999</v>
      </c>
      <c r="BW152" s="70">
        <v>0</v>
      </c>
      <c r="BX152" s="70">
        <v>46.344000000000001</v>
      </c>
      <c r="BY152" s="70">
        <v>0</v>
      </c>
      <c r="BZ152" s="70">
        <v>0</v>
      </c>
      <c r="CA152" s="70">
        <v>0</v>
      </c>
      <c r="CB152" s="70">
        <v>3.8919999999999999</v>
      </c>
      <c r="CC152" s="70">
        <v>0</v>
      </c>
      <c r="CD152" s="70">
        <v>0</v>
      </c>
    </row>
    <row r="153" spans="1:82">
      <c r="A153" s="70" t="s">
        <v>1862</v>
      </c>
      <c r="B153" s="70">
        <v>119</v>
      </c>
      <c r="C153" s="70">
        <v>19</v>
      </c>
      <c r="D153" s="70">
        <v>7</v>
      </c>
      <c r="E153" s="70">
        <v>2022</v>
      </c>
      <c r="F153" s="70" t="s">
        <v>161</v>
      </c>
      <c r="G153" s="70" t="s">
        <v>1843</v>
      </c>
      <c r="H153" s="70" t="s">
        <v>1844</v>
      </c>
      <c r="I153" s="148"/>
      <c r="J153" s="71">
        <v>770.68004531747999</v>
      </c>
      <c r="K153" s="71">
        <v>19.505942836025131</v>
      </c>
      <c r="L153" s="71">
        <v>7.6553377678515728</v>
      </c>
      <c r="M153" s="71">
        <v>533.04269836671529</v>
      </c>
      <c r="N153" s="71">
        <v>637.51909806394951</v>
      </c>
      <c r="O153" s="71">
        <v>241.86149076525516</v>
      </c>
      <c r="P153" s="71">
        <v>136.73763136958087</v>
      </c>
      <c r="Q153" s="71">
        <v>29.265376107121728</v>
      </c>
      <c r="R153" s="71">
        <v>0</v>
      </c>
      <c r="S153" s="71">
        <v>47.733418823999997</v>
      </c>
      <c r="T153" s="72"/>
      <c r="U153" s="71">
        <v>34551387</v>
      </c>
      <c r="V153" s="71">
        <v>8903</v>
      </c>
      <c r="W153" s="71">
        <v>171</v>
      </c>
      <c r="X153" s="71">
        <v>119296</v>
      </c>
      <c r="Y153" s="71">
        <v>247529</v>
      </c>
      <c r="Z153" s="71">
        <v>169074</v>
      </c>
      <c r="AA153" s="71">
        <v>29876</v>
      </c>
      <c r="AB153" s="71">
        <v>497120</v>
      </c>
      <c r="AC153" s="71">
        <v>0</v>
      </c>
      <c r="AD153" s="71">
        <v>47.733418823999997</v>
      </c>
      <c r="AE153" s="72"/>
      <c r="AF153" s="71">
        <v>271004696.94638866</v>
      </c>
      <c r="AG153" s="71">
        <v>16104558.248806324</v>
      </c>
      <c r="AH153" s="71">
        <v>1945205.9584124193</v>
      </c>
      <c r="AI153" s="71">
        <v>869894153.95610166</v>
      </c>
      <c r="AJ153" s="71">
        <v>1007148876.9388264</v>
      </c>
      <c r="AK153" s="71">
        <v>0</v>
      </c>
      <c r="AL153" s="71">
        <v>0</v>
      </c>
      <c r="AM153" s="71">
        <v>64191760.595665284</v>
      </c>
      <c r="AN153" s="71">
        <v>0</v>
      </c>
      <c r="AO153" s="71">
        <v>0</v>
      </c>
      <c r="AP153" s="71">
        <v>2230289252.6442008</v>
      </c>
      <c r="AQ153" s="72"/>
      <c r="AR153" s="71">
        <v>8100</v>
      </c>
      <c r="AS153" s="71">
        <v>619</v>
      </c>
      <c r="AT153" s="71">
        <v>0</v>
      </c>
      <c r="AU153" s="71">
        <v>0</v>
      </c>
      <c r="AV153" s="71">
        <v>0</v>
      </c>
      <c r="AW153" s="71">
        <v>0</v>
      </c>
      <c r="AX153" s="71"/>
      <c r="AY153" s="72"/>
      <c r="AZ153" s="71">
        <v>32837.100000000093</v>
      </c>
      <c r="BA153" s="71">
        <v>12142.599999999995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1863</v>
      </c>
      <c r="B154" s="70">
        <v>119</v>
      </c>
      <c r="C154" s="70">
        <v>20</v>
      </c>
      <c r="D154" s="70">
        <v>7</v>
      </c>
      <c r="E154" s="70">
        <v>2023</v>
      </c>
      <c r="F154" s="70" t="s">
        <v>1539</v>
      </c>
      <c r="G154" s="70" t="s">
        <v>1843</v>
      </c>
      <c r="H154" s="70" t="s">
        <v>1844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8756</v>
      </c>
      <c r="AS154" s="71">
        <v>623</v>
      </c>
      <c r="AT154" s="71">
        <v>0</v>
      </c>
      <c r="AU154" s="71">
        <v>0</v>
      </c>
      <c r="AV154" s="71">
        <v>0</v>
      </c>
      <c r="AW154" s="71">
        <v>0</v>
      </c>
      <c r="AX154" s="71"/>
      <c r="AY154" s="72"/>
      <c r="AZ154" s="71">
        <v>35688.400000000242</v>
      </c>
      <c r="BA154" s="71">
        <v>13573.499999999995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1864</v>
      </c>
      <c r="B155" s="70">
        <v>119</v>
      </c>
      <c r="C155" s="70">
        <v>21</v>
      </c>
      <c r="D155" s="70">
        <v>7</v>
      </c>
      <c r="E155" s="70">
        <v>2024</v>
      </c>
      <c r="F155" s="70" t="s">
        <v>1554</v>
      </c>
      <c r="G155" s="70" t="s">
        <v>1843</v>
      </c>
      <c r="H155" s="70" t="s">
        <v>1844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1865</v>
      </c>
      <c r="B156" s="70">
        <v>137</v>
      </c>
      <c r="C156" s="70">
        <v>1</v>
      </c>
      <c r="D156" s="70">
        <v>9</v>
      </c>
      <c r="E156" s="70">
        <v>1990</v>
      </c>
      <c r="F156" s="70" t="s">
        <v>787</v>
      </c>
      <c r="G156" s="70" t="s">
        <v>1866</v>
      </c>
      <c r="H156" s="70" t="s">
        <v>1867</v>
      </c>
      <c r="I156" s="148"/>
      <c r="J156" s="71">
        <v>3048.5293395930871</v>
      </c>
      <c r="K156" s="71">
        <v>30.237667585211199</v>
      </c>
      <c r="L156" s="71">
        <v>1.550978279862502</v>
      </c>
      <c r="M156" s="71">
        <v>284.51081258156319</v>
      </c>
      <c r="N156" s="71">
        <v>377.36274066044649</v>
      </c>
      <c r="O156" s="71">
        <v>245.54857432127741</v>
      </c>
      <c r="P156" s="71">
        <v>138.14854802587701</v>
      </c>
      <c r="Q156" s="71">
        <v>26.889606467029701</v>
      </c>
      <c r="R156" s="71">
        <v>43.564137350109412</v>
      </c>
      <c r="S156" s="71">
        <v>28.701150481901571</v>
      </c>
      <c r="T156" s="72"/>
      <c r="U156" s="71">
        <v>73738220</v>
      </c>
      <c r="V156" s="71">
        <v>10273</v>
      </c>
      <c r="W156" s="71">
        <v>15</v>
      </c>
      <c r="X156" s="71">
        <v>95847</v>
      </c>
      <c r="Y156" s="71">
        <v>169836</v>
      </c>
      <c r="Z156" s="71">
        <v>100997</v>
      </c>
      <c r="AA156" s="71">
        <v>33544</v>
      </c>
      <c r="AB156" s="71">
        <v>436596</v>
      </c>
      <c r="AC156" s="71">
        <v>7545387</v>
      </c>
      <c r="AD156" s="71">
        <v>28.701150481901571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1868</v>
      </c>
      <c r="B157" s="70">
        <v>138</v>
      </c>
      <c r="C157" s="70">
        <v>2</v>
      </c>
      <c r="D157" s="70">
        <v>9</v>
      </c>
      <c r="E157" s="70">
        <v>2005</v>
      </c>
      <c r="F157" s="70" t="s">
        <v>789</v>
      </c>
      <c r="G157" s="70" t="s">
        <v>1866</v>
      </c>
      <c r="H157" s="70" t="s">
        <v>1867</v>
      </c>
      <c r="I157" s="148"/>
      <c r="J157" s="71">
        <v>1445.4192093320689</v>
      </c>
      <c r="K157" s="71">
        <v>18.740291672197529</v>
      </c>
      <c r="L157" s="71">
        <v>3.3767885753832729</v>
      </c>
      <c r="M157" s="71">
        <v>466.2025671026588</v>
      </c>
      <c r="N157" s="71">
        <v>545.09041268841156</v>
      </c>
      <c r="O157" s="71">
        <v>295.35509656227379</v>
      </c>
      <c r="P157" s="71">
        <v>138.50950766529459</v>
      </c>
      <c r="Q157" s="71">
        <v>26.694194834363898</v>
      </c>
      <c r="R157" s="71">
        <v>49.929005697531537</v>
      </c>
      <c r="S157" s="71">
        <v>62.411208191999989</v>
      </c>
      <c r="T157" s="72"/>
      <c r="U157" s="71">
        <v>36691738</v>
      </c>
      <c r="V157" s="71">
        <v>7921</v>
      </c>
      <c r="W157" s="71">
        <v>36</v>
      </c>
      <c r="X157" s="71">
        <v>87265</v>
      </c>
      <c r="Y157" s="71">
        <v>207607</v>
      </c>
      <c r="Z157" s="71">
        <v>140579</v>
      </c>
      <c r="AA157" s="71">
        <v>27544</v>
      </c>
      <c r="AB157" s="71">
        <v>453102</v>
      </c>
      <c r="AC157" s="71">
        <v>8828910.833333334</v>
      </c>
      <c r="AD157" s="71">
        <v>62.411208191999989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1869</v>
      </c>
      <c r="B158" s="70">
        <v>139</v>
      </c>
      <c r="C158" s="70">
        <v>3</v>
      </c>
      <c r="D158" s="70">
        <v>9</v>
      </c>
      <c r="E158" s="70">
        <v>2006</v>
      </c>
      <c r="F158" s="70" t="s">
        <v>790</v>
      </c>
      <c r="G158" s="1064" t="s">
        <v>1866</v>
      </c>
      <c r="H158" s="70" t="s">
        <v>1867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1870</v>
      </c>
      <c r="B159" s="70">
        <v>140</v>
      </c>
      <c r="C159" s="70">
        <v>4</v>
      </c>
      <c r="D159" s="70">
        <v>9</v>
      </c>
      <c r="E159" s="70">
        <v>2007</v>
      </c>
      <c r="F159" s="70" t="s">
        <v>791</v>
      </c>
      <c r="G159" s="1064" t="s">
        <v>1866</v>
      </c>
      <c r="H159" s="70" t="s">
        <v>1867</v>
      </c>
      <c r="I159" s="148"/>
      <c r="J159" s="71">
        <v>1403.9701029330361</v>
      </c>
      <c r="K159" s="71">
        <v>17.61874957683397</v>
      </c>
      <c r="L159" s="71">
        <v>1.629780165561999</v>
      </c>
      <c r="M159" s="71">
        <v>433.25030926492678</v>
      </c>
      <c r="N159" s="71">
        <v>668.3267012601932</v>
      </c>
      <c r="O159" s="71">
        <v>280.86186163443631</v>
      </c>
      <c r="P159" s="71">
        <v>140.0151621714227</v>
      </c>
      <c r="Q159" s="71">
        <v>28.462139760770601</v>
      </c>
      <c r="R159" s="71">
        <v>47.817872093274893</v>
      </c>
      <c r="S159" s="71">
        <v>44.362258864803003</v>
      </c>
      <c r="T159" s="72"/>
      <c r="U159" s="71">
        <v>40043517</v>
      </c>
      <c r="V159" s="71">
        <v>7263</v>
      </c>
      <c r="W159" s="71">
        <v>20</v>
      </c>
      <c r="X159" s="71">
        <v>97105</v>
      </c>
      <c r="Y159" s="71">
        <v>213329</v>
      </c>
      <c r="Z159" s="71">
        <v>138968</v>
      </c>
      <c r="AA159" s="71">
        <v>27419</v>
      </c>
      <c r="AB159" s="71">
        <v>457564</v>
      </c>
      <c r="AC159" s="71">
        <v>8698213.5</v>
      </c>
      <c r="AD159" s="71">
        <v>44.362258864803003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1871</v>
      </c>
      <c r="B160" s="70">
        <v>141</v>
      </c>
      <c r="C160" s="70">
        <v>5</v>
      </c>
      <c r="D160" s="70">
        <v>9</v>
      </c>
      <c r="E160" s="70">
        <v>2008</v>
      </c>
      <c r="F160" s="70" t="s">
        <v>792</v>
      </c>
      <c r="G160" s="70" t="s">
        <v>1866</v>
      </c>
      <c r="H160" s="70" t="s">
        <v>1867</v>
      </c>
      <c r="I160" s="148"/>
      <c r="J160" s="71">
        <v>1302.390584121991</v>
      </c>
      <c r="K160" s="71">
        <v>13.864815668373421</v>
      </c>
      <c r="L160" s="71">
        <v>1.430096974177552</v>
      </c>
      <c r="M160" s="71">
        <v>489.09037836315571</v>
      </c>
      <c r="N160" s="71">
        <v>642.01812989141126</v>
      </c>
      <c r="O160" s="71">
        <v>268.59115936668968</v>
      </c>
      <c r="P160" s="71">
        <v>135.46900782425581</v>
      </c>
      <c r="Q160" s="71">
        <v>28.1691923494168</v>
      </c>
      <c r="R160" s="71">
        <v>46.499638033103508</v>
      </c>
      <c r="S160" s="71">
        <v>56.1276360942</v>
      </c>
      <c r="T160" s="72"/>
      <c r="U160" s="71">
        <v>42912155</v>
      </c>
      <c r="V160" s="71">
        <v>7263</v>
      </c>
      <c r="W160" s="71">
        <v>20</v>
      </c>
      <c r="X160" s="71">
        <v>97105</v>
      </c>
      <c r="Y160" s="71">
        <v>216199</v>
      </c>
      <c r="Z160" s="71">
        <v>137561</v>
      </c>
      <c r="AA160" s="71">
        <v>26559</v>
      </c>
      <c r="AB160" s="71">
        <v>460303</v>
      </c>
      <c r="AC160" s="71">
        <v>8783141.833333334</v>
      </c>
      <c r="AD160" s="71">
        <v>56.1276360942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1872</v>
      </c>
      <c r="B161" s="70">
        <v>142</v>
      </c>
      <c r="C161" s="70">
        <v>6</v>
      </c>
      <c r="D161" s="70">
        <v>9</v>
      </c>
      <c r="E161" s="70">
        <v>2009</v>
      </c>
      <c r="F161" s="70" t="s">
        <v>176</v>
      </c>
      <c r="G161" s="70" t="s">
        <v>1866</v>
      </c>
      <c r="H161" s="70" t="s">
        <v>1867</v>
      </c>
      <c r="I161" s="148"/>
      <c r="J161" s="71">
        <v>1273.167880712045</v>
      </c>
      <c r="K161" s="71">
        <v>13.04125801225125</v>
      </c>
      <c r="L161" s="71">
        <v>4.1030748824890448</v>
      </c>
      <c r="M161" s="71">
        <v>479.35505318314858</v>
      </c>
      <c r="N161" s="71">
        <v>596.04573876251038</v>
      </c>
      <c r="O161" s="71">
        <v>269.99288955475419</v>
      </c>
      <c r="P161" s="71">
        <v>131.10267164978589</v>
      </c>
      <c r="Q161" s="71">
        <v>26.9122759170215</v>
      </c>
      <c r="R161" s="71">
        <v>42.188528122538621</v>
      </c>
      <c r="S161" s="71">
        <v>44.481675624099999</v>
      </c>
      <c r="T161" s="72"/>
      <c r="U161" s="71">
        <v>36249088</v>
      </c>
      <c r="V161" s="71">
        <v>8781</v>
      </c>
      <c r="W161" s="71">
        <v>74</v>
      </c>
      <c r="X161" s="71">
        <v>108325</v>
      </c>
      <c r="Y161" s="71">
        <v>217837</v>
      </c>
      <c r="Z161" s="71">
        <v>136488</v>
      </c>
      <c r="AA161" s="71">
        <v>26387</v>
      </c>
      <c r="AB161" s="71">
        <v>461638</v>
      </c>
      <c r="AC161" s="71">
        <v>7774234.833333333</v>
      </c>
      <c r="AD161" s="71">
        <v>44.481675624099999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276.01600000000002</v>
      </c>
      <c r="BK161" s="71">
        <v>32.6</v>
      </c>
      <c r="BL161" s="71">
        <v>123.649</v>
      </c>
      <c r="BM161" s="71">
        <v>0</v>
      </c>
      <c r="BN161" s="72"/>
      <c r="BO161" s="71">
        <v>0</v>
      </c>
      <c r="BP161" s="71">
        <v>0</v>
      </c>
      <c r="BQ161" s="71">
        <v>13</v>
      </c>
      <c r="BR161" s="71">
        <v>1</v>
      </c>
      <c r="BS161" s="71">
        <v>13</v>
      </c>
      <c r="BT161" s="71">
        <v>0</v>
      </c>
      <c r="BU161"/>
      <c r="BV161" s="70">
        <v>366.12299999999999</v>
      </c>
      <c r="BW161" s="70">
        <v>3.01</v>
      </c>
      <c r="BX161" s="70">
        <v>57.118000000000002</v>
      </c>
      <c r="BY161" s="70">
        <v>0</v>
      </c>
      <c r="BZ161" s="70">
        <v>6.0140000000000002</v>
      </c>
      <c r="CA161" s="70">
        <v>0</v>
      </c>
      <c r="CB161" s="70">
        <v>0</v>
      </c>
      <c r="CC161" s="70">
        <v>0</v>
      </c>
      <c r="CD161" s="70">
        <v>0</v>
      </c>
    </row>
    <row r="162" spans="1:82">
      <c r="A162" s="70" t="s">
        <v>1873</v>
      </c>
      <c r="B162" s="70">
        <v>143</v>
      </c>
      <c r="C162" s="70">
        <v>7</v>
      </c>
      <c r="D162" s="70">
        <v>9</v>
      </c>
      <c r="E162" s="70">
        <v>2010</v>
      </c>
      <c r="F162" s="70" t="s">
        <v>177</v>
      </c>
      <c r="G162" s="70" t="s">
        <v>1866</v>
      </c>
      <c r="H162" s="70" t="s">
        <v>1867</v>
      </c>
      <c r="I162" s="148"/>
      <c r="J162" s="71">
        <v>1304.120333303234</v>
      </c>
      <c r="K162" s="71">
        <v>13.8983976167659</v>
      </c>
      <c r="L162" s="71">
        <v>3.884613494136107</v>
      </c>
      <c r="M162" s="71">
        <v>478.49375402900529</v>
      </c>
      <c r="N162" s="71">
        <v>609.76321933122483</v>
      </c>
      <c r="O162" s="71">
        <v>267.05469256260551</v>
      </c>
      <c r="P162" s="71">
        <v>134.97531746378951</v>
      </c>
      <c r="Q162" s="71">
        <v>28.047615164205698</v>
      </c>
      <c r="R162" s="71">
        <v>47.331816100257349</v>
      </c>
      <c r="S162" s="71">
        <v>47.608617981469997</v>
      </c>
      <c r="T162" s="72"/>
      <c r="U162" s="71">
        <v>33694156</v>
      </c>
      <c r="V162" s="71">
        <v>8781</v>
      </c>
      <c r="W162" s="71">
        <v>74</v>
      </c>
      <c r="X162" s="71">
        <v>108325</v>
      </c>
      <c r="Y162" s="71">
        <v>218155</v>
      </c>
      <c r="Z162" s="71">
        <v>135630</v>
      </c>
      <c r="AA162" s="71">
        <v>26488</v>
      </c>
      <c r="AB162" s="71">
        <v>461014</v>
      </c>
      <c r="AC162" s="71">
        <v>8265487.166666667</v>
      </c>
      <c r="AD162" s="71">
        <v>47.608617981469997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275.00700000000001</v>
      </c>
      <c r="BK162" s="71">
        <v>28.818999999999999</v>
      </c>
      <c r="BL162" s="71">
        <v>117.633</v>
      </c>
      <c r="BM162" s="71">
        <v>0</v>
      </c>
      <c r="BN162" s="72"/>
      <c r="BO162" s="71">
        <v>0</v>
      </c>
      <c r="BP162" s="71">
        <v>0</v>
      </c>
      <c r="BQ162" s="71">
        <v>14</v>
      </c>
      <c r="BR162" s="71">
        <v>1</v>
      </c>
      <c r="BS162" s="71">
        <v>13</v>
      </c>
      <c r="BT162" s="71">
        <v>0</v>
      </c>
      <c r="BU162"/>
      <c r="BV162" s="70">
        <v>359.709</v>
      </c>
      <c r="BW162" s="70">
        <v>0</v>
      </c>
      <c r="BX162" s="70">
        <v>55.593000000000004</v>
      </c>
      <c r="BY162" s="70">
        <v>0</v>
      </c>
      <c r="BZ162" s="70">
        <v>6.157</v>
      </c>
      <c r="CA162" s="70">
        <v>0</v>
      </c>
      <c r="CB162" s="70">
        <v>0</v>
      </c>
      <c r="CC162" s="70">
        <v>0</v>
      </c>
      <c r="CD162" s="70">
        <v>0</v>
      </c>
    </row>
    <row r="163" spans="1:82">
      <c r="A163" s="70" t="s">
        <v>1874</v>
      </c>
      <c r="B163" s="70">
        <v>144</v>
      </c>
      <c r="C163" s="70">
        <v>8</v>
      </c>
      <c r="D163" s="70">
        <v>9</v>
      </c>
      <c r="E163" s="70">
        <v>2011</v>
      </c>
      <c r="F163" s="70" t="s">
        <v>178</v>
      </c>
      <c r="G163" s="70" t="s">
        <v>1866</v>
      </c>
      <c r="H163" s="70" t="s">
        <v>1867</v>
      </c>
      <c r="I163" s="148"/>
      <c r="J163" s="71">
        <v>1238.795333975851</v>
      </c>
      <c r="K163" s="71">
        <v>21.939959526468751</v>
      </c>
      <c r="L163" s="71">
        <v>3.787272214054322</v>
      </c>
      <c r="M163" s="71">
        <v>554.35879407096263</v>
      </c>
      <c r="N163" s="71">
        <v>639.53771442616403</v>
      </c>
      <c r="O163" s="71">
        <v>260.20652665050244</v>
      </c>
      <c r="P163" s="71">
        <v>132.52959514429</v>
      </c>
      <c r="Q163" s="71">
        <v>32.188735357454199</v>
      </c>
      <c r="R163" s="71">
        <v>45.395209137479718</v>
      </c>
      <c r="S163" s="71">
        <v>37.382788279840007</v>
      </c>
      <c r="T163" s="72"/>
      <c r="U163" s="71">
        <v>33508683</v>
      </c>
      <c r="V163" s="71">
        <v>8781</v>
      </c>
      <c r="W163" s="71">
        <v>74</v>
      </c>
      <c r="X163" s="71">
        <v>108325</v>
      </c>
      <c r="Y163" s="71">
        <v>217749</v>
      </c>
      <c r="Z163" s="71">
        <v>135023</v>
      </c>
      <c r="AA163" s="71">
        <v>26782</v>
      </c>
      <c r="AB163" s="71">
        <v>458679</v>
      </c>
      <c r="AC163" s="71">
        <v>7914189.5</v>
      </c>
      <c r="AD163" s="71">
        <v>37.382788279840007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287.63799999999998</v>
      </c>
      <c r="BK163" s="71">
        <v>28.960999999999999</v>
      </c>
      <c r="BL163" s="71">
        <v>104.892</v>
      </c>
      <c r="BM163" s="71">
        <v>0</v>
      </c>
      <c r="BN163" s="72"/>
      <c r="BO163" s="71">
        <v>0</v>
      </c>
      <c r="BP163" s="71">
        <v>0</v>
      </c>
      <c r="BQ163" s="71">
        <v>15</v>
      </c>
      <c r="BR163" s="71">
        <v>1</v>
      </c>
      <c r="BS163" s="71">
        <v>14</v>
      </c>
      <c r="BT163" s="71">
        <v>0</v>
      </c>
      <c r="BU163"/>
      <c r="BV163" s="70">
        <v>369.5</v>
      </c>
      <c r="BW163" s="70">
        <v>3.0449999999999999</v>
      </c>
      <c r="BX163" s="70">
        <v>42.917999999999999</v>
      </c>
      <c r="BY163" s="70">
        <v>0</v>
      </c>
      <c r="BZ163" s="70">
        <v>6.0279999999999996</v>
      </c>
      <c r="CA163" s="70">
        <v>0</v>
      </c>
      <c r="CB163" s="70">
        <v>0</v>
      </c>
      <c r="CC163" s="70">
        <v>0</v>
      </c>
      <c r="CD163" s="70">
        <v>0</v>
      </c>
    </row>
    <row r="164" spans="1:82">
      <c r="A164" s="70" t="s">
        <v>1875</v>
      </c>
      <c r="B164" s="70">
        <v>145</v>
      </c>
      <c r="C164" s="70">
        <v>9</v>
      </c>
      <c r="D164" s="70">
        <v>9</v>
      </c>
      <c r="E164" s="70">
        <v>2012</v>
      </c>
      <c r="F164" s="70" t="s">
        <v>179</v>
      </c>
      <c r="G164" s="70" t="s">
        <v>1866</v>
      </c>
      <c r="H164" s="70" t="s">
        <v>1867</v>
      </c>
      <c r="I164" s="148"/>
      <c r="J164" s="71">
        <v>1223.544758036554</v>
      </c>
      <c r="K164" s="71">
        <v>21.768259626288661</v>
      </c>
      <c r="L164" s="71">
        <v>3.802386242038394</v>
      </c>
      <c r="M164" s="71">
        <v>619.49750960021038</v>
      </c>
      <c r="N164" s="71">
        <v>720.88719077575786</v>
      </c>
      <c r="O164" s="71">
        <v>257.86830332016024</v>
      </c>
      <c r="P164" s="71">
        <v>133.56231311751688</v>
      </c>
      <c r="Q164" s="71">
        <v>35.711083047868499</v>
      </c>
      <c r="R164" s="71">
        <v>48.377190168754943</v>
      </c>
      <c r="S164" s="71">
        <v>57.821757281999993</v>
      </c>
      <c r="T164" s="72"/>
      <c r="U164" s="71">
        <v>33255373</v>
      </c>
      <c r="V164" s="71">
        <v>8781</v>
      </c>
      <c r="W164" s="71">
        <v>74</v>
      </c>
      <c r="X164" s="71">
        <v>108325</v>
      </c>
      <c r="Y164" s="71">
        <v>223269</v>
      </c>
      <c r="Z164" s="71">
        <v>134871</v>
      </c>
      <c r="AA164" s="71">
        <v>26838</v>
      </c>
      <c r="AB164" s="71">
        <v>468367</v>
      </c>
      <c r="AC164" s="71">
        <v>8215618.166666667</v>
      </c>
      <c r="AD164" s="71">
        <v>57.821757281999993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307.73899999999998</v>
      </c>
      <c r="BK164" s="71">
        <v>27.675000000000001</v>
      </c>
      <c r="BL164" s="71">
        <v>139.97000000000003</v>
      </c>
      <c r="BM164" s="71">
        <v>0</v>
      </c>
      <c r="BN164" s="72"/>
      <c r="BO164" s="71">
        <v>0</v>
      </c>
      <c r="BP164" s="71">
        <v>0</v>
      </c>
      <c r="BQ164" s="71">
        <v>16</v>
      </c>
      <c r="BR164" s="71">
        <v>1</v>
      </c>
      <c r="BS164" s="71">
        <v>16</v>
      </c>
      <c r="BT164" s="71">
        <v>0</v>
      </c>
      <c r="BU164"/>
      <c r="BV164" s="70">
        <v>409.83699999999999</v>
      </c>
      <c r="BW164" s="70">
        <v>0</v>
      </c>
      <c r="BX164" s="70">
        <v>57.220999999999997</v>
      </c>
      <c r="BY164" s="70">
        <v>2.2599999999999998</v>
      </c>
      <c r="BZ164" s="70">
        <v>6.0659999999999998</v>
      </c>
      <c r="CA164" s="70">
        <v>0</v>
      </c>
      <c r="CB164" s="70">
        <v>0</v>
      </c>
      <c r="CC164" s="70">
        <v>0</v>
      </c>
      <c r="CD164" s="70">
        <v>0</v>
      </c>
    </row>
    <row r="165" spans="1:82">
      <c r="A165" s="70" t="s">
        <v>1876</v>
      </c>
      <c r="B165" s="70">
        <v>146</v>
      </c>
      <c r="C165" s="70">
        <v>10</v>
      </c>
      <c r="D165" s="70">
        <v>9</v>
      </c>
      <c r="E165" s="70">
        <v>2013</v>
      </c>
      <c r="F165" s="70" t="s">
        <v>180</v>
      </c>
      <c r="G165" s="70" t="s">
        <v>1866</v>
      </c>
      <c r="H165" s="70" t="s">
        <v>1867</v>
      </c>
      <c r="I165" s="148"/>
      <c r="J165" s="71">
        <v>1281.1165070644331</v>
      </c>
      <c r="K165" s="71">
        <v>19.40176851849202</v>
      </c>
      <c r="L165" s="71">
        <v>3.8033518054967268</v>
      </c>
      <c r="M165" s="71">
        <v>614.22347059867207</v>
      </c>
      <c r="N165" s="71">
        <v>761.07041053706234</v>
      </c>
      <c r="O165" s="71">
        <v>247.07398845782546</v>
      </c>
      <c r="P165" s="71">
        <v>137.69221108777438</v>
      </c>
      <c r="Q165" s="71">
        <v>36.290893715544797</v>
      </c>
      <c r="R165" s="71">
        <v>45.208233408221759</v>
      </c>
      <c r="S165" s="71">
        <v>52.739816186879999</v>
      </c>
      <c r="T165" s="72"/>
      <c r="U165" s="71">
        <v>33918687</v>
      </c>
      <c r="V165" s="71">
        <v>8781</v>
      </c>
      <c r="W165" s="71">
        <v>74</v>
      </c>
      <c r="X165" s="71">
        <v>108325</v>
      </c>
      <c r="Y165" s="71">
        <v>224279</v>
      </c>
      <c r="Z165" s="71">
        <v>134995</v>
      </c>
      <c r="AA165" s="71">
        <v>27564</v>
      </c>
      <c r="AB165" s="71">
        <v>469148</v>
      </c>
      <c r="AC165" s="71">
        <v>7494250.666666667</v>
      </c>
      <c r="AD165" s="71">
        <v>52.739816186879999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271.20800000000003</v>
      </c>
      <c r="BK165" s="71">
        <v>27.472000000000001</v>
      </c>
      <c r="BL165" s="71">
        <v>144.267</v>
      </c>
      <c r="BM165" s="71">
        <v>0</v>
      </c>
      <c r="BN165" s="72"/>
      <c r="BO165" s="71">
        <v>0</v>
      </c>
      <c r="BP165" s="71">
        <v>0</v>
      </c>
      <c r="BQ165" s="71">
        <v>15</v>
      </c>
      <c r="BR165" s="71">
        <v>1</v>
      </c>
      <c r="BS165" s="71">
        <v>14</v>
      </c>
      <c r="BT165" s="71">
        <v>0</v>
      </c>
      <c r="BU165"/>
      <c r="BV165" s="70">
        <v>368.56</v>
      </c>
      <c r="BW165" s="70">
        <v>0</v>
      </c>
      <c r="BX165" s="70">
        <v>66.046000000000006</v>
      </c>
      <c r="BY165" s="70">
        <v>2.2599999999999998</v>
      </c>
      <c r="BZ165" s="70">
        <v>6.0810000000000004</v>
      </c>
      <c r="CA165" s="70">
        <v>0</v>
      </c>
      <c r="CB165" s="70">
        <v>0</v>
      </c>
      <c r="CC165" s="70">
        <v>0</v>
      </c>
      <c r="CD165" s="70">
        <v>0</v>
      </c>
    </row>
    <row r="166" spans="1:82">
      <c r="A166" s="70" t="s">
        <v>1877</v>
      </c>
      <c r="B166" s="70">
        <v>147</v>
      </c>
      <c r="C166" s="70">
        <v>11</v>
      </c>
      <c r="D166" s="70">
        <v>9</v>
      </c>
      <c r="E166" s="70">
        <v>2014</v>
      </c>
      <c r="F166" s="70" t="s">
        <v>181</v>
      </c>
      <c r="G166" s="70" t="s">
        <v>1866</v>
      </c>
      <c r="H166" s="70" t="s">
        <v>1867</v>
      </c>
      <c r="I166" s="148"/>
      <c r="J166" s="71">
        <v>1245.9047279229731</v>
      </c>
      <c r="K166" s="71">
        <v>18.206902737872841</v>
      </c>
      <c r="L166" s="71">
        <v>4.699141064332192</v>
      </c>
      <c r="M166" s="71">
        <v>561.92157688363659</v>
      </c>
      <c r="N166" s="71">
        <v>636.09046830523266</v>
      </c>
      <c r="O166" s="71">
        <v>234.73629565667122</v>
      </c>
      <c r="P166" s="71">
        <v>139.98461149581001</v>
      </c>
      <c r="Q166" s="71">
        <v>35.0868015583399</v>
      </c>
      <c r="R166" s="71">
        <v>47.523889897238853</v>
      </c>
      <c r="S166" s="71">
        <v>60.354168845639613</v>
      </c>
      <c r="T166" s="72"/>
      <c r="U166" s="71">
        <v>36312966</v>
      </c>
      <c r="V166" s="71">
        <v>7615</v>
      </c>
      <c r="W166" s="71">
        <v>82</v>
      </c>
      <c r="X166" s="71">
        <v>107759</v>
      </c>
      <c r="Y166" s="71">
        <v>227850</v>
      </c>
      <c r="Z166" s="71">
        <v>135080</v>
      </c>
      <c r="AA166" s="71">
        <v>27878</v>
      </c>
      <c r="AB166" s="71">
        <v>472757</v>
      </c>
      <c r="AC166" s="71">
        <v>7902893</v>
      </c>
      <c r="AD166" s="71">
        <v>60.354168845639613</v>
      </c>
      <c r="AE166" s="72"/>
      <c r="AF166" s="71"/>
      <c r="AG166" s="71"/>
      <c r="AH166" s="71"/>
      <c r="AI166" s="71"/>
      <c r="AJ166" s="71"/>
      <c r="AK166" s="71"/>
      <c r="AL166" s="71"/>
      <c r="AM166" s="71"/>
      <c r="AN166" s="71"/>
      <c r="AO166" s="71"/>
      <c r="AP166" s="71"/>
      <c r="AQ166" s="72"/>
      <c r="AR166" s="71">
        <v>3257</v>
      </c>
      <c r="AS166" s="71">
        <v>215</v>
      </c>
      <c r="AT166" s="71">
        <v>0</v>
      </c>
      <c r="AU166" s="71">
        <v>1</v>
      </c>
      <c r="AV166" s="71">
        <v>0</v>
      </c>
      <c r="AW166" s="71">
        <v>0</v>
      </c>
      <c r="AX166" s="71"/>
      <c r="AY166" s="72"/>
      <c r="AZ166" s="71">
        <v>11763.5</v>
      </c>
      <c r="BA166" s="71">
        <v>16902.5</v>
      </c>
      <c r="BB166" s="71">
        <v>0</v>
      </c>
      <c r="BC166" s="71">
        <v>300</v>
      </c>
      <c r="BD166" s="71">
        <v>0</v>
      </c>
      <c r="BE166" s="71">
        <v>0</v>
      </c>
      <c r="BF166" s="71"/>
      <c r="BG166" s="72"/>
      <c r="BH166" s="71">
        <v>0</v>
      </c>
      <c r="BI166" s="71">
        <v>0</v>
      </c>
      <c r="BJ166" s="71">
        <v>327.483</v>
      </c>
      <c r="BK166" s="71">
        <v>27.17</v>
      </c>
      <c r="BL166" s="71">
        <v>140.76499999999999</v>
      </c>
      <c r="BM166" s="71">
        <v>0</v>
      </c>
      <c r="BN166" s="72"/>
      <c r="BO166" s="71">
        <v>0</v>
      </c>
      <c r="BP166" s="71">
        <v>0</v>
      </c>
      <c r="BQ166" s="71">
        <v>16</v>
      </c>
      <c r="BR166" s="71">
        <v>1</v>
      </c>
      <c r="BS166" s="71">
        <v>11</v>
      </c>
      <c r="BT166" s="71">
        <v>0</v>
      </c>
      <c r="BU166"/>
      <c r="BV166" s="70">
        <v>421.92200000000003</v>
      </c>
      <c r="BW166" s="70">
        <v>0</v>
      </c>
      <c r="BX166" s="70">
        <v>64.887</v>
      </c>
      <c r="BY166" s="70">
        <v>2.3370000000000002</v>
      </c>
      <c r="BZ166" s="70">
        <v>6.2720000000000002</v>
      </c>
      <c r="CA166" s="70">
        <v>0</v>
      </c>
      <c r="CB166" s="70">
        <v>0</v>
      </c>
      <c r="CC166" s="70">
        <v>0</v>
      </c>
      <c r="CD166" s="70">
        <v>0</v>
      </c>
    </row>
    <row r="167" spans="1:82">
      <c r="A167" s="70" t="s">
        <v>1878</v>
      </c>
      <c r="B167" s="70">
        <v>148</v>
      </c>
      <c r="C167" s="70">
        <v>12</v>
      </c>
      <c r="D167" s="70">
        <v>9</v>
      </c>
      <c r="E167" s="70">
        <v>2015</v>
      </c>
      <c r="F167" s="70" t="s">
        <v>182</v>
      </c>
      <c r="G167" s="70" t="s">
        <v>1866</v>
      </c>
      <c r="H167" s="70" t="s">
        <v>1867</v>
      </c>
      <c r="I167" s="148"/>
      <c r="J167" s="71">
        <v>1266.022046580041</v>
      </c>
      <c r="K167" s="71">
        <v>18.08096752910836</v>
      </c>
      <c r="L167" s="71">
        <v>4.9360584756063792</v>
      </c>
      <c r="M167" s="71">
        <v>570.89212613725408</v>
      </c>
      <c r="N167" s="71">
        <v>600.89110485689275</v>
      </c>
      <c r="O167" s="71">
        <v>232.30425233301128</v>
      </c>
      <c r="P167" s="71">
        <v>141.12036794426334</v>
      </c>
      <c r="Q167" s="71">
        <v>34.624020828568703</v>
      </c>
      <c r="R167" s="71">
        <v>46.465843871019629</v>
      </c>
      <c r="S167" s="71">
        <v>51.132665839199987</v>
      </c>
      <c r="T167" s="72"/>
      <c r="U167" s="71">
        <v>36481651</v>
      </c>
      <c r="V167" s="71">
        <v>7615</v>
      </c>
      <c r="W167" s="71">
        <v>82</v>
      </c>
      <c r="X167" s="71">
        <v>107759</v>
      </c>
      <c r="Y167" s="71">
        <v>231584</v>
      </c>
      <c r="Z167" s="71">
        <v>134967</v>
      </c>
      <c r="AA167" s="71">
        <v>28082</v>
      </c>
      <c r="AB167" s="71">
        <v>476560</v>
      </c>
      <c r="AC167" s="71">
        <v>7942577.833333333</v>
      </c>
      <c r="AD167" s="71">
        <v>51.132665839199987</v>
      </c>
      <c r="AE167" s="72"/>
      <c r="AF167" s="71">
        <v>391812945.95003712</v>
      </c>
      <c r="AG167" s="71">
        <v>15559479.089099079</v>
      </c>
      <c r="AH167" s="71">
        <v>1031501.457762621</v>
      </c>
      <c r="AI167" s="71">
        <v>809995691.32522833</v>
      </c>
      <c r="AJ167" s="71">
        <v>828877163.79582703</v>
      </c>
      <c r="AK167" s="71">
        <v>0</v>
      </c>
      <c r="AL167" s="71">
        <v>0</v>
      </c>
      <c r="AM167" s="71">
        <v>65310548.905987367</v>
      </c>
      <c r="AN167" s="71">
        <v>0</v>
      </c>
      <c r="AO167" s="71">
        <v>0</v>
      </c>
      <c r="AP167" s="71">
        <v>2112587330.5239415</v>
      </c>
      <c r="AQ167" s="72"/>
      <c r="AR167" s="71">
        <v>3552</v>
      </c>
      <c r="AS167" s="71">
        <v>290</v>
      </c>
      <c r="AT167" s="71">
        <v>0</v>
      </c>
      <c r="AU167" s="71">
        <v>1</v>
      </c>
      <c r="AV167" s="71">
        <v>0</v>
      </c>
      <c r="AW167" s="71">
        <v>0</v>
      </c>
      <c r="AX167" s="71"/>
      <c r="AY167" s="72"/>
      <c r="AZ167" s="71">
        <v>13029</v>
      </c>
      <c r="BA167" s="71">
        <v>19250.8</v>
      </c>
      <c r="BB167" s="71">
        <v>0</v>
      </c>
      <c r="BC167" s="71">
        <v>300</v>
      </c>
      <c r="BD167" s="71">
        <v>0</v>
      </c>
      <c r="BE167" s="71">
        <v>0</v>
      </c>
      <c r="BF167" s="71"/>
      <c r="BG167" s="72"/>
      <c r="BH167" s="71">
        <v>0</v>
      </c>
      <c r="BI167" s="71">
        <v>0</v>
      </c>
      <c r="BJ167" s="71">
        <v>266.697</v>
      </c>
      <c r="BK167" s="71">
        <v>27.207999999999998</v>
      </c>
      <c r="BL167" s="71">
        <v>119.57500000000002</v>
      </c>
      <c r="BM167" s="71">
        <v>0</v>
      </c>
      <c r="BN167" s="72"/>
      <c r="BO167" s="71">
        <v>0</v>
      </c>
      <c r="BP167" s="71">
        <v>0</v>
      </c>
      <c r="BQ167" s="71">
        <v>16</v>
      </c>
      <c r="BR167" s="71">
        <v>1</v>
      </c>
      <c r="BS167" s="71">
        <v>10</v>
      </c>
      <c r="BT167" s="71">
        <v>0</v>
      </c>
      <c r="BU167"/>
      <c r="BV167" s="70">
        <v>352.67099999999999</v>
      </c>
      <c r="BW167" s="70">
        <v>0</v>
      </c>
      <c r="BX167" s="70">
        <v>51.874000000000002</v>
      </c>
      <c r="BY167" s="70">
        <v>2.8210000000000002</v>
      </c>
      <c r="BZ167" s="70">
        <v>6.1139999999999999</v>
      </c>
      <c r="CA167" s="70">
        <v>0</v>
      </c>
      <c r="CB167" s="70">
        <v>0</v>
      </c>
      <c r="CC167" s="70">
        <v>0</v>
      </c>
      <c r="CD167" s="70">
        <v>0</v>
      </c>
    </row>
    <row r="168" spans="1:82">
      <c r="A168" s="70" t="s">
        <v>1879</v>
      </c>
      <c r="B168" s="70">
        <v>149</v>
      </c>
      <c r="C168" s="70">
        <v>13</v>
      </c>
      <c r="D168" s="70">
        <v>9</v>
      </c>
      <c r="E168" s="70">
        <v>2016</v>
      </c>
      <c r="F168" s="70" t="s">
        <v>155</v>
      </c>
      <c r="G168" s="70" t="s">
        <v>1866</v>
      </c>
      <c r="H168" s="70" t="s">
        <v>1867</v>
      </c>
      <c r="I168" s="148"/>
      <c r="J168" s="71">
        <v>1177.8423614075878</v>
      </c>
      <c r="K168" s="71">
        <v>17.42471990139051</v>
      </c>
      <c r="L168" s="71">
        <v>5.7415071731528737</v>
      </c>
      <c r="M168" s="71">
        <v>490.98118010557687</v>
      </c>
      <c r="N168" s="71">
        <v>640.84020276338515</v>
      </c>
      <c r="O168" s="71">
        <v>229.97125374302573</v>
      </c>
      <c r="P168" s="71">
        <v>141.31106873022193</v>
      </c>
      <c r="Q168" s="71">
        <v>33.955923597348288</v>
      </c>
      <c r="R168" s="71">
        <v>47.81013841426293</v>
      </c>
      <c r="S168" s="71">
        <v>59.38113047328001</v>
      </c>
      <c r="T168" s="72"/>
      <c r="U168" s="71">
        <v>32066308</v>
      </c>
      <c r="V168" s="71">
        <v>7615</v>
      </c>
      <c r="W168" s="71">
        <v>82</v>
      </c>
      <c r="X168" s="71">
        <v>107759</v>
      </c>
      <c r="Y168" s="71">
        <v>235660</v>
      </c>
      <c r="Z168" s="71">
        <v>135254</v>
      </c>
      <c r="AA168" s="71">
        <v>29084</v>
      </c>
      <c r="AB168" s="71">
        <v>480744</v>
      </c>
      <c r="AC168" s="71">
        <v>8165501.0230125627</v>
      </c>
      <c r="AD168" s="71">
        <v>59.38113047328001</v>
      </c>
      <c r="AE168" s="72"/>
      <c r="AF168" s="71">
        <v>378289285.5856213</v>
      </c>
      <c r="AG168" s="71">
        <v>14825728.196979061</v>
      </c>
      <c r="AH168" s="71">
        <v>949833.16825264599</v>
      </c>
      <c r="AI168" s="71">
        <v>753744407.01183832</v>
      </c>
      <c r="AJ168" s="71">
        <v>885308028.74032378</v>
      </c>
      <c r="AK168" s="71">
        <v>0</v>
      </c>
      <c r="AL168" s="71">
        <v>0</v>
      </c>
      <c r="AM168" s="71">
        <v>65935133.918319456</v>
      </c>
      <c r="AN168" s="71">
        <v>0</v>
      </c>
      <c r="AO168" s="71">
        <v>0</v>
      </c>
      <c r="AP168" s="71">
        <v>2099052416.6213346</v>
      </c>
      <c r="AQ168" s="72"/>
      <c r="AR168" s="71">
        <v>3776</v>
      </c>
      <c r="AS168" s="71">
        <v>339</v>
      </c>
      <c r="AT168" s="71">
        <v>0</v>
      </c>
      <c r="AU168" s="71">
        <v>1</v>
      </c>
      <c r="AV168" s="71">
        <v>0</v>
      </c>
      <c r="AW168" s="71">
        <v>0</v>
      </c>
      <c r="AX168" s="71"/>
      <c r="AY168" s="72"/>
      <c r="AZ168" s="71">
        <v>14048.6</v>
      </c>
      <c r="BA168" s="71">
        <v>20994.3</v>
      </c>
      <c r="BB168" s="71">
        <v>0</v>
      </c>
      <c r="BC168" s="71">
        <v>300</v>
      </c>
      <c r="BD168" s="71">
        <v>0</v>
      </c>
      <c r="BE168" s="71">
        <v>0</v>
      </c>
      <c r="BF168" s="71"/>
      <c r="BG168" s="72"/>
      <c r="BH168" s="71">
        <v>0</v>
      </c>
      <c r="BI168" s="71">
        <v>0</v>
      </c>
      <c r="BJ168" s="71">
        <v>322.04199999999997</v>
      </c>
      <c r="BK168" s="71">
        <v>25.672000000000001</v>
      </c>
      <c r="BL168" s="71">
        <v>124.512</v>
      </c>
      <c r="BM168" s="71">
        <v>0</v>
      </c>
      <c r="BN168" s="72"/>
      <c r="BO168" s="71">
        <v>0</v>
      </c>
      <c r="BP168" s="71">
        <v>0</v>
      </c>
      <c r="BQ168" s="71">
        <v>16</v>
      </c>
      <c r="BR168" s="71">
        <v>1</v>
      </c>
      <c r="BS168" s="71">
        <v>10</v>
      </c>
      <c r="BT168" s="71">
        <v>0</v>
      </c>
      <c r="BU168"/>
      <c r="BV168" s="70">
        <v>408.125</v>
      </c>
      <c r="BW168" s="70">
        <v>0</v>
      </c>
      <c r="BX168" s="70">
        <v>57.970999999999997</v>
      </c>
      <c r="BY168" s="70">
        <v>0</v>
      </c>
      <c r="BZ168" s="70">
        <v>6.13</v>
      </c>
      <c r="CA168" s="70">
        <v>0</v>
      </c>
      <c r="CB168" s="70">
        <v>0</v>
      </c>
      <c r="CC168" s="70">
        <v>0</v>
      </c>
      <c r="CD168" s="70">
        <v>0</v>
      </c>
    </row>
    <row r="169" spans="1:82">
      <c r="A169" s="70" t="s">
        <v>1880</v>
      </c>
      <c r="B169" s="70">
        <v>150</v>
      </c>
      <c r="C169" s="70">
        <v>14</v>
      </c>
      <c r="D169" s="70">
        <v>9</v>
      </c>
      <c r="E169" s="70">
        <v>2017</v>
      </c>
      <c r="F169" s="70" t="s">
        <v>156</v>
      </c>
      <c r="G169" s="70" t="s">
        <v>1866</v>
      </c>
      <c r="H169" s="70" t="s">
        <v>1867</v>
      </c>
      <c r="I169" s="148"/>
      <c r="J169" s="71">
        <v>1225.774227459201</v>
      </c>
      <c r="K169" s="71">
        <v>17.441667999622112</v>
      </c>
      <c r="L169" s="71">
        <v>5.2665125282548937</v>
      </c>
      <c r="M169" s="71">
        <v>498.15702180289622</v>
      </c>
      <c r="N169" s="71">
        <v>720.77626480574406</v>
      </c>
      <c r="O169" s="71">
        <v>226.56990571282608</v>
      </c>
      <c r="P169" s="71">
        <v>140.84077261274743</v>
      </c>
      <c r="Q169" s="71">
        <v>33.099850834622103</v>
      </c>
      <c r="R169" s="71">
        <v>45.863751343685671</v>
      </c>
      <c r="S169" s="71">
        <v>52.194094794612006</v>
      </c>
      <c r="T169" s="72"/>
      <c r="U169" s="71">
        <v>35551535</v>
      </c>
      <c r="V169" s="71">
        <v>7615</v>
      </c>
      <c r="W169" s="71">
        <v>82</v>
      </c>
      <c r="X169" s="71">
        <v>107759</v>
      </c>
      <c r="Y169" s="71">
        <v>239568</v>
      </c>
      <c r="Z169" s="71">
        <v>135464</v>
      </c>
      <c r="AA169" s="71">
        <v>29172</v>
      </c>
      <c r="AB169" s="71">
        <v>484605</v>
      </c>
      <c r="AC169" s="71">
        <v>7988501.8333333302</v>
      </c>
      <c r="AD169" s="71">
        <v>52.194094794612013</v>
      </c>
      <c r="AE169" s="72"/>
      <c r="AF169" s="71">
        <v>393229143.65645409</v>
      </c>
      <c r="AG169" s="71">
        <v>14981491.12861537</v>
      </c>
      <c r="AH169" s="71">
        <v>1167938.0315742891</v>
      </c>
      <c r="AI169" s="71">
        <v>801664929.71638489</v>
      </c>
      <c r="AJ169" s="71">
        <v>1009121341.76171</v>
      </c>
      <c r="AK169" s="71">
        <v>0</v>
      </c>
      <c r="AL169" s="71">
        <v>0</v>
      </c>
      <c r="AM169" s="71">
        <v>66568677.936623797</v>
      </c>
      <c r="AN169" s="71">
        <v>0</v>
      </c>
      <c r="AO169" s="71">
        <v>0</v>
      </c>
      <c r="AP169" s="71">
        <v>2286733522.2313623</v>
      </c>
      <c r="AQ169" s="72"/>
      <c r="AR169" s="71">
        <v>4068</v>
      </c>
      <c r="AS169" s="71">
        <v>386</v>
      </c>
      <c r="AT169" s="71">
        <v>0</v>
      </c>
      <c r="AU169" s="71">
        <v>1</v>
      </c>
      <c r="AV169" s="71">
        <v>0</v>
      </c>
      <c r="AW169" s="71">
        <v>0</v>
      </c>
      <c r="AX169" s="71"/>
      <c r="AY169" s="72"/>
      <c r="AZ169" s="71">
        <v>15305.9</v>
      </c>
      <c r="BA169" s="71">
        <v>21845.7</v>
      </c>
      <c r="BB169" s="71">
        <v>0</v>
      </c>
      <c r="BC169" s="71">
        <v>300</v>
      </c>
      <c r="BD169" s="71">
        <v>0</v>
      </c>
      <c r="BE169" s="71">
        <v>0</v>
      </c>
      <c r="BF169" s="71"/>
      <c r="BG169" s="72"/>
      <c r="BH169" s="71">
        <v>0</v>
      </c>
      <c r="BI169" s="71">
        <v>0</v>
      </c>
      <c r="BJ169" s="71">
        <v>313.65199999999999</v>
      </c>
      <c r="BK169" s="71">
        <v>24.920999999999999</v>
      </c>
      <c r="BL169" s="71">
        <v>62.449000000000005</v>
      </c>
      <c r="BM169" s="71">
        <v>0</v>
      </c>
      <c r="BN169" s="72"/>
      <c r="BO169" s="71">
        <v>0</v>
      </c>
      <c r="BP169" s="71">
        <v>0</v>
      </c>
      <c r="BQ169" s="71">
        <v>15</v>
      </c>
      <c r="BR169" s="71">
        <v>1</v>
      </c>
      <c r="BS169" s="71">
        <v>8</v>
      </c>
      <c r="BT169" s="71">
        <v>0</v>
      </c>
      <c r="BU169"/>
      <c r="BV169" s="70">
        <v>394.74200000000002</v>
      </c>
      <c r="BW169" s="70">
        <v>0</v>
      </c>
      <c r="BX169" s="70">
        <v>0</v>
      </c>
      <c r="BY169" s="70">
        <v>0</v>
      </c>
      <c r="BZ169" s="70">
        <v>6.28</v>
      </c>
      <c r="CA169" s="70">
        <v>0</v>
      </c>
      <c r="CB169" s="70">
        <v>0</v>
      </c>
      <c r="CC169" s="70">
        <v>0</v>
      </c>
      <c r="CD169" s="70">
        <v>0</v>
      </c>
    </row>
    <row r="170" spans="1:82">
      <c r="A170" s="70" t="s">
        <v>1881</v>
      </c>
      <c r="B170" s="70">
        <v>151</v>
      </c>
      <c r="C170" s="70">
        <v>15</v>
      </c>
      <c r="D170" s="70">
        <v>9</v>
      </c>
      <c r="E170" s="70">
        <v>2018</v>
      </c>
      <c r="F170" s="70" t="s">
        <v>183</v>
      </c>
      <c r="G170" s="70" t="s">
        <v>1866</v>
      </c>
      <c r="H170" s="70" t="s">
        <v>1867</v>
      </c>
      <c r="I170" s="148"/>
      <c r="J170" s="71">
        <v>1140.8530627730715</v>
      </c>
      <c r="K170" s="71">
        <v>16.469406720320599</v>
      </c>
      <c r="L170" s="71">
        <v>4.9252199283271034</v>
      </c>
      <c r="M170" s="71">
        <v>508.24817275697848</v>
      </c>
      <c r="N170" s="71">
        <v>612.25514884655411</v>
      </c>
      <c r="O170" s="71">
        <v>222.55439681266617</v>
      </c>
      <c r="P170" s="71">
        <v>141.24560672628743</v>
      </c>
      <c r="Q170" s="71">
        <v>30.9004379828488</v>
      </c>
      <c r="R170" s="71">
        <v>46.497246183066231</v>
      </c>
      <c r="S170" s="71">
        <v>50.713061165719999</v>
      </c>
      <c r="T170" s="72"/>
      <c r="U170" s="71">
        <v>36707309</v>
      </c>
      <c r="V170" s="71">
        <v>7615</v>
      </c>
      <c r="W170" s="71">
        <v>82</v>
      </c>
      <c r="X170" s="71">
        <v>107759</v>
      </c>
      <c r="Y170" s="71">
        <v>243011</v>
      </c>
      <c r="Z170" s="71">
        <v>135611</v>
      </c>
      <c r="AA170" s="71">
        <v>29550</v>
      </c>
      <c r="AB170" s="71">
        <v>487536</v>
      </c>
      <c r="AC170" s="71">
        <v>8067102.833333334</v>
      </c>
      <c r="AD170" s="71">
        <v>50.713061165719999</v>
      </c>
      <c r="AE170" s="72"/>
      <c r="AF170" s="71">
        <v>377892545.08161098</v>
      </c>
      <c r="AG170" s="71">
        <v>13660672.389790321</v>
      </c>
      <c r="AH170" s="71">
        <v>1102990.7426938689</v>
      </c>
      <c r="AI170" s="71">
        <v>799543765.84530222</v>
      </c>
      <c r="AJ170" s="71">
        <v>918896868.12005675</v>
      </c>
      <c r="AK170" s="71">
        <v>0</v>
      </c>
      <c r="AL170" s="71">
        <v>0</v>
      </c>
      <c r="AM170" s="71">
        <v>67109871.911914438</v>
      </c>
      <c r="AN170" s="71">
        <v>0</v>
      </c>
      <c r="AO170" s="71">
        <v>0</v>
      </c>
      <c r="AP170" s="71">
        <v>2178206714.0913687</v>
      </c>
      <c r="AQ170" s="72"/>
      <c r="AR170" s="71">
        <v>4289</v>
      </c>
      <c r="AS170" s="71">
        <v>432</v>
      </c>
      <c r="AT170" s="71">
        <v>0</v>
      </c>
      <c r="AU170" s="71">
        <v>1</v>
      </c>
      <c r="AV170" s="71">
        <v>0</v>
      </c>
      <c r="AW170" s="71">
        <v>0</v>
      </c>
      <c r="AX170" s="71"/>
      <c r="AY170" s="72"/>
      <c r="AZ170" s="71">
        <v>16336.300000000003</v>
      </c>
      <c r="BA170" s="71">
        <v>23630.799999999999</v>
      </c>
      <c r="BB170" s="71">
        <v>0</v>
      </c>
      <c r="BC170" s="71">
        <v>300</v>
      </c>
      <c r="BD170" s="71">
        <v>0</v>
      </c>
      <c r="BE170" s="71">
        <v>0</v>
      </c>
      <c r="BF170" s="71"/>
      <c r="BG170" s="72"/>
      <c r="BH170" s="71">
        <v>0</v>
      </c>
      <c r="BI170" s="71">
        <v>0</v>
      </c>
      <c r="BJ170" s="71">
        <v>320.274</v>
      </c>
      <c r="BK170" s="71">
        <v>24.666</v>
      </c>
      <c r="BL170" s="71">
        <v>112.64099999999999</v>
      </c>
      <c r="BM170" s="71">
        <v>0</v>
      </c>
      <c r="BN170" s="72"/>
      <c r="BO170" s="71">
        <v>0</v>
      </c>
      <c r="BP170" s="71">
        <v>0</v>
      </c>
      <c r="BQ170" s="71">
        <v>16</v>
      </c>
      <c r="BR170" s="71">
        <v>1</v>
      </c>
      <c r="BS170" s="71">
        <v>8</v>
      </c>
      <c r="BT170" s="71">
        <v>0</v>
      </c>
      <c r="BU170"/>
      <c r="BV170" s="70">
        <v>393.69299999999998</v>
      </c>
      <c r="BW170" s="70">
        <v>3.2170000000000001</v>
      </c>
      <c r="BX170" s="70">
        <v>51.497999999999998</v>
      </c>
      <c r="BY170" s="70">
        <v>2.8959999999999999</v>
      </c>
      <c r="BZ170" s="70">
        <v>6.2770000000000001</v>
      </c>
      <c r="CA170" s="70">
        <v>0</v>
      </c>
      <c r="CB170" s="70">
        <v>0</v>
      </c>
      <c r="CC170" s="70">
        <v>0</v>
      </c>
      <c r="CD170" s="70">
        <v>0</v>
      </c>
    </row>
    <row r="171" spans="1:82">
      <c r="A171" s="70" t="s">
        <v>1882</v>
      </c>
      <c r="B171" s="70">
        <v>152</v>
      </c>
      <c r="C171" s="70">
        <v>16</v>
      </c>
      <c r="D171" s="70">
        <v>9</v>
      </c>
      <c r="E171" s="70">
        <v>2019</v>
      </c>
      <c r="F171" s="70" t="s">
        <v>158</v>
      </c>
      <c r="G171" s="70" t="s">
        <v>1866</v>
      </c>
      <c r="H171" s="70" t="s">
        <v>1867</v>
      </c>
      <c r="I171" s="148"/>
      <c r="J171" s="71">
        <v>1161.6661788605215</v>
      </c>
      <c r="K171" s="71">
        <v>15.008350902996995</v>
      </c>
      <c r="L171" s="71">
        <v>4.9661587539443097</v>
      </c>
      <c r="M171" s="71">
        <v>463.96163328967577</v>
      </c>
      <c r="N171" s="71">
        <v>590.99708587896771</v>
      </c>
      <c r="O171" s="71">
        <v>216.21487297933973</v>
      </c>
      <c r="P171" s="71">
        <v>139.11784971460776</v>
      </c>
      <c r="Q171" s="71">
        <v>30.249855938699898</v>
      </c>
      <c r="R171" s="71">
        <v>43.271847884391804</v>
      </c>
      <c r="S171" s="71">
        <v>60.967834731840007</v>
      </c>
      <c r="T171" s="72"/>
      <c r="U171" s="71">
        <v>37523547</v>
      </c>
      <c r="V171" s="71">
        <v>7615</v>
      </c>
      <c r="W171" s="71">
        <v>82</v>
      </c>
      <c r="X171" s="71">
        <v>107759</v>
      </c>
      <c r="Y171" s="71">
        <v>246638</v>
      </c>
      <c r="Z171" s="71">
        <v>135365</v>
      </c>
      <c r="AA171" s="71">
        <v>28887</v>
      </c>
      <c r="AB171" s="71">
        <v>490192</v>
      </c>
      <c r="AC171" s="71">
        <v>7630472.0000000019</v>
      </c>
      <c r="AD171" s="71">
        <v>60.967834731840007</v>
      </c>
      <c r="AE171" s="72"/>
      <c r="AF171" s="71">
        <v>389404093.48448509</v>
      </c>
      <c r="AG171" s="71">
        <v>13194186.42012826</v>
      </c>
      <c r="AH171" s="71">
        <v>1149458.7070518669</v>
      </c>
      <c r="AI171" s="71">
        <v>759519877.49618924</v>
      </c>
      <c r="AJ171" s="71">
        <v>881908670.81063044</v>
      </c>
      <c r="AK171" s="71">
        <v>0</v>
      </c>
      <c r="AL171" s="71">
        <v>0</v>
      </c>
      <c r="AM171" s="71">
        <v>66760460.236599699</v>
      </c>
      <c r="AN171" s="71">
        <v>0</v>
      </c>
      <c r="AO171" s="71">
        <v>0</v>
      </c>
      <c r="AP171" s="71">
        <v>2111936747.1550844</v>
      </c>
      <c r="AQ171" s="72"/>
      <c r="AR171" s="71">
        <v>4552</v>
      </c>
      <c r="AS171" s="71">
        <v>449</v>
      </c>
      <c r="AT171" s="71">
        <v>0</v>
      </c>
      <c r="AU171" s="71">
        <v>1</v>
      </c>
      <c r="AV171" s="71">
        <v>0</v>
      </c>
      <c r="AW171" s="71">
        <v>0</v>
      </c>
      <c r="AX171" s="71"/>
      <c r="AY171" s="72"/>
      <c r="AZ171" s="71">
        <v>17511.09999999998</v>
      </c>
      <c r="BA171" s="71">
        <v>25895.099999999991</v>
      </c>
      <c r="BB171" s="71">
        <v>0</v>
      </c>
      <c r="BC171" s="71">
        <v>300</v>
      </c>
      <c r="BD171" s="71">
        <v>0</v>
      </c>
      <c r="BE171" s="71">
        <v>0</v>
      </c>
      <c r="BF171" s="71"/>
      <c r="BG171" s="72"/>
      <c r="BH171" s="71">
        <v>0</v>
      </c>
      <c r="BI171" s="71">
        <v>0</v>
      </c>
      <c r="BJ171" s="71">
        <v>260.69400000000002</v>
      </c>
      <c r="BK171" s="71">
        <v>23.460999999999999</v>
      </c>
      <c r="BL171" s="71">
        <v>133.517</v>
      </c>
      <c r="BM171" s="71">
        <v>0</v>
      </c>
      <c r="BN171" s="72"/>
      <c r="BO171" s="71">
        <v>0</v>
      </c>
      <c r="BP171" s="71">
        <v>0</v>
      </c>
      <c r="BQ171" s="71">
        <v>16</v>
      </c>
      <c r="BR171" s="71">
        <v>1</v>
      </c>
      <c r="BS171" s="71">
        <v>11</v>
      </c>
      <c r="BT171" s="71">
        <v>0</v>
      </c>
      <c r="BU171"/>
      <c r="BV171" s="70">
        <v>341.86399999999998</v>
      </c>
      <c r="BW171" s="70">
        <v>3.2149999999999999</v>
      </c>
      <c r="BX171" s="70">
        <v>62.866</v>
      </c>
      <c r="BY171" s="70">
        <v>3.0710000000000002</v>
      </c>
      <c r="BZ171" s="70">
        <v>6.6559999999999997</v>
      </c>
      <c r="CA171" s="70">
        <v>0</v>
      </c>
      <c r="CB171" s="70">
        <v>0</v>
      </c>
      <c r="CC171" s="70">
        <v>0</v>
      </c>
      <c r="CD171" s="70">
        <v>0</v>
      </c>
    </row>
    <row r="172" spans="1:82">
      <c r="A172" s="70" t="s">
        <v>1883</v>
      </c>
      <c r="B172" s="70">
        <v>153</v>
      </c>
      <c r="C172" s="70">
        <v>17</v>
      </c>
      <c r="D172" s="70">
        <v>9</v>
      </c>
      <c r="E172" s="70">
        <v>2020</v>
      </c>
      <c r="F172" s="70" t="s">
        <v>159</v>
      </c>
      <c r="G172" s="70" t="s">
        <v>1866</v>
      </c>
      <c r="H172" s="70" t="s">
        <v>1867</v>
      </c>
      <c r="I172" s="148"/>
      <c r="J172" s="71">
        <v>923.96393651581218</v>
      </c>
      <c r="K172" s="71">
        <v>17.234037521826828</v>
      </c>
      <c r="L172" s="71">
        <v>1.8804918254031553</v>
      </c>
      <c r="M172" s="71">
        <v>469.13957373580189</v>
      </c>
      <c r="N172" s="71">
        <v>584.03712597963465</v>
      </c>
      <c r="O172" s="71">
        <v>190.85662588883181</v>
      </c>
      <c r="P172" s="71">
        <v>132.19074517563368</v>
      </c>
      <c r="Q172" s="71">
        <v>28.994761181546401</v>
      </c>
      <c r="R172" s="71">
        <v>43.088469884998403</v>
      </c>
      <c r="S172" s="71">
        <v>69.090623447039988</v>
      </c>
      <c r="T172" s="72"/>
      <c r="U172" s="71">
        <v>31703062</v>
      </c>
      <c r="V172" s="71">
        <v>8207</v>
      </c>
      <c r="W172" s="71">
        <v>33</v>
      </c>
      <c r="X172" s="71">
        <v>114334</v>
      </c>
      <c r="Y172" s="71">
        <v>249324</v>
      </c>
      <c r="Z172" s="71">
        <v>136381</v>
      </c>
      <c r="AA172" s="71">
        <v>29175</v>
      </c>
      <c r="AB172" s="71">
        <v>491764</v>
      </c>
      <c r="AC172" s="71">
        <v>7638282.9999999991</v>
      </c>
      <c r="AD172" s="71">
        <v>69.090623447039988</v>
      </c>
      <c r="AE172" s="72"/>
      <c r="AF172" s="71">
        <v>321968597.4939093</v>
      </c>
      <c r="AG172" s="71">
        <v>13855911.809222488</v>
      </c>
      <c r="AH172" s="71">
        <v>460486.03107014159</v>
      </c>
      <c r="AI172" s="71">
        <v>785430137.53551912</v>
      </c>
      <c r="AJ172" s="71">
        <v>897101068.78099048</v>
      </c>
      <c r="AK172" s="71"/>
      <c r="AL172" s="71"/>
      <c r="AM172" s="71">
        <v>64180665.61199481</v>
      </c>
      <c r="AN172" s="71"/>
      <c r="AO172" s="71"/>
      <c r="AP172" s="71">
        <v>2082996867.2627063</v>
      </c>
      <c r="AQ172" s="72"/>
      <c r="AR172" s="71">
        <v>4829</v>
      </c>
      <c r="AS172" s="71">
        <v>453</v>
      </c>
      <c r="AT172" s="71">
        <v>0</v>
      </c>
      <c r="AU172" s="71">
        <v>1</v>
      </c>
      <c r="AV172" s="71">
        <v>0</v>
      </c>
      <c r="AW172" s="71">
        <v>0</v>
      </c>
      <c r="AX172" s="71"/>
      <c r="AY172" s="72"/>
      <c r="AZ172" s="71">
        <v>18913.299999999959</v>
      </c>
      <c r="BA172" s="71">
        <v>26682.900000000009</v>
      </c>
      <c r="BB172" s="71">
        <v>0</v>
      </c>
      <c r="BC172" s="71">
        <v>300</v>
      </c>
      <c r="BD172" s="71">
        <v>0</v>
      </c>
      <c r="BE172" s="71">
        <v>0</v>
      </c>
      <c r="BF172" s="71"/>
      <c r="BG172" s="72"/>
      <c r="BH172" s="71">
        <v>0</v>
      </c>
      <c r="BI172" s="71">
        <v>0</v>
      </c>
      <c r="BJ172" s="71">
        <v>286.68400000000003</v>
      </c>
      <c r="BK172" s="71">
        <v>22.05</v>
      </c>
      <c r="BL172" s="71">
        <v>138.929</v>
      </c>
      <c r="BM172" s="71">
        <v>0</v>
      </c>
      <c r="BN172" s="72"/>
      <c r="BO172" s="71">
        <v>0</v>
      </c>
      <c r="BP172" s="71">
        <v>0</v>
      </c>
      <c r="BQ172" s="71">
        <v>18</v>
      </c>
      <c r="BR172" s="71">
        <v>1</v>
      </c>
      <c r="BS172" s="71">
        <v>10</v>
      </c>
      <c r="BT172" s="71">
        <v>0</v>
      </c>
      <c r="BU172"/>
      <c r="BV172" s="70">
        <v>364.56700000000001</v>
      </c>
      <c r="BW172" s="70">
        <v>3.4689999999999999</v>
      </c>
      <c r="BX172" s="70">
        <v>69.921000000000006</v>
      </c>
      <c r="BY172" s="70">
        <v>3.0640000000000001</v>
      </c>
      <c r="BZ172" s="70">
        <v>6.6420000000000003</v>
      </c>
      <c r="CA172" s="70">
        <v>0</v>
      </c>
      <c r="CB172" s="70">
        <v>0</v>
      </c>
      <c r="CC172" s="70">
        <v>0</v>
      </c>
      <c r="CD172" s="70">
        <v>0</v>
      </c>
    </row>
    <row r="173" spans="1:82">
      <c r="A173" s="70" t="s">
        <v>1884</v>
      </c>
      <c r="B173" s="70">
        <v>153</v>
      </c>
      <c r="C173" s="70">
        <v>18</v>
      </c>
      <c r="D173" s="70">
        <v>9</v>
      </c>
      <c r="E173" s="70">
        <v>2021</v>
      </c>
      <c r="F173" s="70" t="s">
        <v>160</v>
      </c>
      <c r="G173" s="70" t="s">
        <v>1866</v>
      </c>
      <c r="H173" s="70" t="s">
        <v>1867</v>
      </c>
      <c r="I173" s="148"/>
      <c r="J173" s="71">
        <v>1313.4606208780274</v>
      </c>
      <c r="K173" s="71">
        <v>18.752032168905213</v>
      </c>
      <c r="L173" s="71">
        <v>1.7470205157346468</v>
      </c>
      <c r="M173" s="71">
        <v>517.28950356672271</v>
      </c>
      <c r="N173" s="71">
        <v>602.6478657213562</v>
      </c>
      <c r="O173" s="71">
        <v>186.28857109563162</v>
      </c>
      <c r="P173" s="71">
        <v>135.04442357101303</v>
      </c>
      <c r="Q173" s="71">
        <v>28.6589029562797</v>
      </c>
      <c r="R173" s="71">
        <v>43.979494076283473</v>
      </c>
      <c r="S173" s="71">
        <v>62.478361262080007</v>
      </c>
      <c r="T173" s="72"/>
      <c r="U173" s="71">
        <v>43675334</v>
      </c>
      <c r="V173" s="71">
        <v>8207</v>
      </c>
      <c r="W173" s="71">
        <v>33</v>
      </c>
      <c r="X173" s="71">
        <v>114334</v>
      </c>
      <c r="Y173" s="71">
        <v>250511</v>
      </c>
      <c r="Z173" s="71">
        <v>137064</v>
      </c>
      <c r="AA173" s="71">
        <v>29063</v>
      </c>
      <c r="AB173" s="71">
        <v>490843</v>
      </c>
      <c r="AC173" s="71">
        <v>7563261.9999999981</v>
      </c>
      <c r="AD173" s="71">
        <v>62.478361262080007</v>
      </c>
      <c r="AE173" s="72"/>
      <c r="AF173" s="71">
        <v>436678173.77859992</v>
      </c>
      <c r="AG173" s="71">
        <v>15035685.080081362</v>
      </c>
      <c r="AH173" s="71">
        <v>375496.96348947356</v>
      </c>
      <c r="AI173" s="71">
        <v>858427107.01881063</v>
      </c>
      <c r="AJ173" s="71">
        <v>903238523.77507734</v>
      </c>
      <c r="AK173" s="71">
        <v>0</v>
      </c>
      <c r="AL173" s="71">
        <v>0</v>
      </c>
      <c r="AM173" s="71">
        <v>64429960.48324541</v>
      </c>
      <c r="AN173" s="71">
        <v>0</v>
      </c>
      <c r="AO173" s="71">
        <v>0</v>
      </c>
      <c r="AP173" s="71">
        <v>2278184947.0993042</v>
      </c>
      <c r="AQ173" s="72"/>
      <c r="AR173" s="71">
        <v>5213</v>
      </c>
      <c r="AS173" s="71">
        <v>453</v>
      </c>
      <c r="AT173" s="71">
        <v>0</v>
      </c>
      <c r="AU173" s="71">
        <v>1</v>
      </c>
      <c r="AV173" s="71">
        <v>0</v>
      </c>
      <c r="AW173" s="71">
        <v>0</v>
      </c>
      <c r="AX173" s="71"/>
      <c r="AY173" s="72"/>
      <c r="AZ173" s="71">
        <v>20647.19999999995</v>
      </c>
      <c r="BA173" s="71">
        <v>26682.900000000009</v>
      </c>
      <c r="BB173" s="71">
        <v>0</v>
      </c>
      <c r="BC173" s="71">
        <v>300</v>
      </c>
      <c r="BD173" s="71">
        <v>0</v>
      </c>
      <c r="BE173" s="71">
        <v>0</v>
      </c>
      <c r="BF173" s="71"/>
      <c r="BG173" s="72"/>
      <c r="BH173" s="71">
        <v>0</v>
      </c>
      <c r="BI173" s="71">
        <v>0</v>
      </c>
      <c r="BJ173" s="71">
        <v>287.71499999999997</v>
      </c>
      <c r="BK173" s="71">
        <v>23.79</v>
      </c>
      <c r="BL173" s="71">
        <v>124.864</v>
      </c>
      <c r="BM173" s="71">
        <v>0</v>
      </c>
      <c r="BN173" s="72"/>
      <c r="BO173" s="71">
        <v>0</v>
      </c>
      <c r="BP173" s="71">
        <v>0</v>
      </c>
      <c r="BQ173" s="71">
        <v>18</v>
      </c>
      <c r="BR173" s="71">
        <v>1</v>
      </c>
      <c r="BS173" s="71">
        <v>10</v>
      </c>
      <c r="BT173" s="71">
        <v>0</v>
      </c>
      <c r="BU173"/>
      <c r="BV173" s="70">
        <v>363.11099999999999</v>
      </c>
      <c r="BW173" s="70">
        <v>3.3820000000000001</v>
      </c>
      <c r="BX173" s="70">
        <v>60.347999999999999</v>
      </c>
      <c r="BY173" s="70">
        <v>3.008</v>
      </c>
      <c r="BZ173" s="70">
        <v>6.52</v>
      </c>
      <c r="CA173" s="70">
        <v>0</v>
      </c>
      <c r="CB173" s="70">
        <v>0</v>
      </c>
      <c r="CC173" s="70">
        <v>0</v>
      </c>
      <c r="CD173" s="70">
        <v>0</v>
      </c>
    </row>
    <row r="174" spans="1:82">
      <c r="A174" s="70" t="s">
        <v>1885</v>
      </c>
      <c r="B174" s="70">
        <v>153</v>
      </c>
      <c r="C174" s="70">
        <v>19</v>
      </c>
      <c r="D174" s="70">
        <v>9</v>
      </c>
      <c r="E174" s="70">
        <v>2022</v>
      </c>
      <c r="F174" s="70" t="s">
        <v>161</v>
      </c>
      <c r="G174" s="70" t="s">
        <v>1866</v>
      </c>
      <c r="H174" s="70" t="s">
        <v>1867</v>
      </c>
      <c r="I174" s="148"/>
      <c r="J174" s="71">
        <v>1070.6756533727405</v>
      </c>
      <c r="K174" s="71">
        <v>17.98104828206877</v>
      </c>
      <c r="L174" s="71">
        <v>1.4773458850239878</v>
      </c>
      <c r="M174" s="71">
        <v>510.8713106479683</v>
      </c>
      <c r="N174" s="71">
        <v>651.60211228940864</v>
      </c>
      <c r="O174" s="71">
        <v>196.37137752291682</v>
      </c>
      <c r="P174" s="71">
        <v>134.65516978592981</v>
      </c>
      <c r="Q174" s="71">
        <v>28.93906057010496</v>
      </c>
      <c r="R174" s="71">
        <v>46.428935423473973</v>
      </c>
      <c r="S174" s="71">
        <v>61.278560641110403</v>
      </c>
      <c r="T174" s="72"/>
      <c r="U174" s="71">
        <v>48000891</v>
      </c>
      <c r="V174" s="71">
        <v>8207</v>
      </c>
      <c r="W174" s="71">
        <v>33</v>
      </c>
      <c r="X174" s="71">
        <v>114334</v>
      </c>
      <c r="Y174" s="71">
        <v>252997</v>
      </c>
      <c r="Z174" s="71">
        <v>137274</v>
      </c>
      <c r="AA174" s="71">
        <v>29421</v>
      </c>
      <c r="AB174" s="71">
        <v>491577</v>
      </c>
      <c r="AC174" s="71">
        <v>8084779.3333333321</v>
      </c>
      <c r="AD174" s="71">
        <v>61.278560641110403</v>
      </c>
      <c r="AE174" s="72"/>
      <c r="AF174" s="71">
        <v>376496229.18500018</v>
      </c>
      <c r="AG174" s="71">
        <v>14845569.981798662</v>
      </c>
      <c r="AH174" s="71">
        <v>375390.62355327391</v>
      </c>
      <c r="AI174" s="71">
        <v>833711760.64928353</v>
      </c>
      <c r="AJ174" s="71">
        <v>1029397138.9974197</v>
      </c>
      <c r="AK174" s="71">
        <v>0</v>
      </c>
      <c r="AL174" s="71">
        <v>0</v>
      </c>
      <c r="AM174" s="71">
        <v>63476008.002766646</v>
      </c>
      <c r="AN174" s="71">
        <v>0</v>
      </c>
      <c r="AO174" s="71">
        <v>0</v>
      </c>
      <c r="AP174" s="71">
        <v>2318302097.4398222</v>
      </c>
      <c r="AQ174" s="72"/>
      <c r="AR174" s="71">
        <v>5674</v>
      </c>
      <c r="AS174" s="71">
        <v>455</v>
      </c>
      <c r="AT174" s="71">
        <v>0</v>
      </c>
      <c r="AU174" s="71">
        <v>1</v>
      </c>
      <c r="AV174" s="71">
        <v>0</v>
      </c>
      <c r="AW174" s="71">
        <v>0</v>
      </c>
      <c r="AX174" s="71"/>
      <c r="AY174" s="72"/>
      <c r="AZ174" s="71">
        <v>22740.29999999993</v>
      </c>
      <c r="BA174" s="71">
        <v>26714.900000000005</v>
      </c>
      <c r="BB174" s="71">
        <v>0</v>
      </c>
      <c r="BC174" s="71">
        <v>300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1886</v>
      </c>
      <c r="B175" s="70">
        <v>153</v>
      </c>
      <c r="C175" s="70">
        <v>20</v>
      </c>
      <c r="D175" s="70">
        <v>9</v>
      </c>
      <c r="E175" s="70">
        <v>2023</v>
      </c>
      <c r="F175" s="70" t="s">
        <v>1539</v>
      </c>
      <c r="G175" s="70" t="s">
        <v>1866</v>
      </c>
      <c r="H175" s="70" t="s">
        <v>1867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6228</v>
      </c>
      <c r="AS175" s="71">
        <v>455</v>
      </c>
      <c r="AT175" s="71">
        <v>0</v>
      </c>
      <c r="AU175" s="71">
        <v>1</v>
      </c>
      <c r="AV175" s="71">
        <v>0</v>
      </c>
      <c r="AW175" s="71">
        <v>0</v>
      </c>
      <c r="AX175" s="71"/>
      <c r="AY175" s="72"/>
      <c r="AZ175" s="71">
        <v>24848.199999999972</v>
      </c>
      <c r="BA175" s="71">
        <v>27164.400000000005</v>
      </c>
      <c r="BB175" s="71">
        <v>0</v>
      </c>
      <c r="BC175" s="71">
        <v>300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1887</v>
      </c>
      <c r="B176" s="70">
        <v>153</v>
      </c>
      <c r="C176" s="70">
        <v>21</v>
      </c>
      <c r="D176" s="70">
        <v>9</v>
      </c>
      <c r="E176" s="70">
        <v>2024</v>
      </c>
      <c r="F176" s="70" t="s">
        <v>1554</v>
      </c>
      <c r="G176" s="70" t="s">
        <v>1866</v>
      </c>
      <c r="H176" s="70" t="s">
        <v>1867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1888</v>
      </c>
      <c r="B177" s="70">
        <v>154</v>
      </c>
      <c r="C177" s="70">
        <v>1</v>
      </c>
      <c r="D177" s="70">
        <v>10</v>
      </c>
      <c r="E177" s="70">
        <v>1990</v>
      </c>
      <c r="F177" s="70" t="s">
        <v>787</v>
      </c>
      <c r="G177" s="70" t="s">
        <v>1889</v>
      </c>
      <c r="H177" s="70" t="s">
        <v>1890</v>
      </c>
      <c r="I177" s="148"/>
      <c r="J177" s="71">
        <v>1573.142802612615</v>
      </c>
      <c r="K177" s="71">
        <v>20.342465288782581</v>
      </c>
      <c r="L177" s="71">
        <v>5.4518637837810324</v>
      </c>
      <c r="M177" s="71">
        <v>294.86741824956681</v>
      </c>
      <c r="N177" s="71">
        <v>367.0327518160326</v>
      </c>
      <c r="O177" s="71">
        <v>241.87253003903371</v>
      </c>
      <c r="P177" s="71">
        <v>129.989942205484</v>
      </c>
      <c r="Q177" s="71">
        <v>26.2929917068255</v>
      </c>
      <c r="R177" s="71">
        <v>60.471592517479337</v>
      </c>
      <c r="S177" s="71">
        <v>33.182516647096051</v>
      </c>
      <c r="T177" s="72"/>
      <c r="U177" s="71">
        <v>66010794</v>
      </c>
      <c r="V177" s="71">
        <v>9008</v>
      </c>
      <c r="W177" s="71">
        <v>57</v>
      </c>
      <c r="X177" s="71">
        <v>109794</v>
      </c>
      <c r="Y177" s="71">
        <v>157978</v>
      </c>
      <c r="Z177" s="71">
        <v>99485</v>
      </c>
      <c r="AA177" s="71">
        <v>31563</v>
      </c>
      <c r="AB177" s="71">
        <v>426909</v>
      </c>
      <c r="AC177" s="71">
        <v>10473788.66666667</v>
      </c>
      <c r="AD177" s="71">
        <v>33.182516647096051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1891</v>
      </c>
      <c r="B178" s="70">
        <v>155</v>
      </c>
      <c r="C178" s="70">
        <v>2</v>
      </c>
      <c r="D178" s="70">
        <v>10</v>
      </c>
      <c r="E178" s="70">
        <v>2005</v>
      </c>
      <c r="F178" s="70" t="s">
        <v>789</v>
      </c>
      <c r="G178" s="1064" t="s">
        <v>1889</v>
      </c>
      <c r="H178" s="70" t="s">
        <v>1890</v>
      </c>
      <c r="I178" s="148"/>
      <c r="J178" s="71">
        <v>963.12503802215781</v>
      </c>
      <c r="K178" s="71">
        <v>14.110850308290139</v>
      </c>
      <c r="L178" s="71">
        <v>6.8184447735559672</v>
      </c>
      <c r="M178" s="71">
        <v>491.42528522297829</v>
      </c>
      <c r="N178" s="71">
        <v>522.64828755916426</v>
      </c>
      <c r="O178" s="71">
        <v>304.06580179098643</v>
      </c>
      <c r="P178" s="71">
        <v>115.5788020686585</v>
      </c>
      <c r="Q178" s="71">
        <v>26.9209560402678</v>
      </c>
      <c r="R178" s="71">
        <v>7.9052983858442563</v>
      </c>
      <c r="S178" s="71">
        <v>86.342466191159801</v>
      </c>
      <c r="T178" s="72"/>
      <c r="U178" s="71">
        <v>42709072</v>
      </c>
      <c r="V178" s="71">
        <v>6884</v>
      </c>
      <c r="W178" s="71">
        <v>61</v>
      </c>
      <c r="X178" s="71">
        <v>99942</v>
      </c>
      <c r="Y178" s="71">
        <v>194549</v>
      </c>
      <c r="Z178" s="71">
        <v>144725</v>
      </c>
      <c r="AA178" s="71">
        <v>22984</v>
      </c>
      <c r="AB178" s="71">
        <v>456951</v>
      </c>
      <c r="AC178" s="71">
        <v>1397888.333333333</v>
      </c>
      <c r="AD178" s="71">
        <v>86.342466191159801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1892</v>
      </c>
      <c r="B179" s="70">
        <v>156</v>
      </c>
      <c r="C179" s="70">
        <v>3</v>
      </c>
      <c r="D179" s="70">
        <v>10</v>
      </c>
      <c r="E179" s="70">
        <v>2006</v>
      </c>
      <c r="F179" s="70" t="s">
        <v>790</v>
      </c>
      <c r="G179" s="1064" t="s">
        <v>1889</v>
      </c>
      <c r="H179" s="70" t="s">
        <v>1890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1893</v>
      </c>
      <c r="B180" s="70">
        <v>157</v>
      </c>
      <c r="C180" s="70">
        <v>4</v>
      </c>
      <c r="D180" s="70">
        <v>10</v>
      </c>
      <c r="E180" s="70">
        <v>2007</v>
      </c>
      <c r="F180" s="70" t="s">
        <v>791</v>
      </c>
      <c r="G180" s="70" t="s">
        <v>1889</v>
      </c>
      <c r="H180" s="70" t="s">
        <v>1890</v>
      </c>
      <c r="I180" s="148"/>
      <c r="J180" s="71">
        <v>958.46678804437579</v>
      </c>
      <c r="K180" s="71">
        <v>18.251671429772269</v>
      </c>
      <c r="L180" s="71">
        <v>5.0135422348519887</v>
      </c>
      <c r="M180" s="71">
        <v>465.63213201017311</v>
      </c>
      <c r="N180" s="71">
        <v>574.01045157861199</v>
      </c>
      <c r="O180" s="71">
        <v>295.83585228587788</v>
      </c>
      <c r="P180" s="71">
        <v>112.7975096540558</v>
      </c>
      <c r="Q180" s="71">
        <v>28.983841568984399</v>
      </c>
      <c r="R180" s="71">
        <v>7.3939708006321094</v>
      </c>
      <c r="S180" s="71">
        <v>75.424748270080002</v>
      </c>
      <c r="T180" s="72"/>
      <c r="U180" s="71">
        <v>45385068</v>
      </c>
      <c r="V180" s="71">
        <v>6713</v>
      </c>
      <c r="W180" s="71">
        <v>59</v>
      </c>
      <c r="X180" s="71">
        <v>121017</v>
      </c>
      <c r="Y180" s="71">
        <v>201084</v>
      </c>
      <c r="Z180" s="71">
        <v>146377</v>
      </c>
      <c r="AA180" s="71">
        <v>22089</v>
      </c>
      <c r="AB180" s="71">
        <v>465951</v>
      </c>
      <c r="AC180" s="71">
        <v>1344985.333333333</v>
      </c>
      <c r="AD180" s="71">
        <v>75.424748270080002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1894</v>
      </c>
      <c r="B181" s="70">
        <v>158</v>
      </c>
      <c r="C181" s="70">
        <v>5</v>
      </c>
      <c r="D181" s="70">
        <v>10</v>
      </c>
      <c r="E181" s="70">
        <v>2008</v>
      </c>
      <c r="F181" s="70" t="s">
        <v>792</v>
      </c>
      <c r="G181" s="70" t="s">
        <v>1889</v>
      </c>
      <c r="H181" s="70" t="s">
        <v>1890</v>
      </c>
      <c r="I181" s="148"/>
      <c r="J181" s="71">
        <v>837.42057121834898</v>
      </c>
      <c r="K181" s="71">
        <v>14.31966939405913</v>
      </c>
      <c r="L181" s="71">
        <v>4.5229206909484381</v>
      </c>
      <c r="M181" s="71">
        <v>509.91193472222528</v>
      </c>
      <c r="N181" s="71">
        <v>520.32240297352564</v>
      </c>
      <c r="O181" s="71">
        <v>285.47268221026019</v>
      </c>
      <c r="P181" s="71">
        <v>109.0423754383426</v>
      </c>
      <c r="Q181" s="71">
        <v>28.694507950504299</v>
      </c>
      <c r="R181" s="71">
        <v>6.165308781515531</v>
      </c>
      <c r="S181" s="71">
        <v>58.663111280080003</v>
      </c>
      <c r="T181" s="72"/>
      <c r="U181" s="71">
        <v>44731504</v>
      </c>
      <c r="V181" s="71">
        <v>6713</v>
      </c>
      <c r="W181" s="71">
        <v>59</v>
      </c>
      <c r="X181" s="71">
        <v>121017</v>
      </c>
      <c r="Y181" s="71">
        <v>203546</v>
      </c>
      <c r="Z181" s="71">
        <v>146207</v>
      </c>
      <c r="AA181" s="71">
        <v>21378</v>
      </c>
      <c r="AB181" s="71">
        <v>468887</v>
      </c>
      <c r="AC181" s="71">
        <v>1164542</v>
      </c>
      <c r="AD181" s="71">
        <v>58.663111280080003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1895</v>
      </c>
      <c r="B182" s="70">
        <v>159</v>
      </c>
      <c r="C182" s="70">
        <v>6</v>
      </c>
      <c r="D182" s="70">
        <v>10</v>
      </c>
      <c r="E182" s="70">
        <v>2009</v>
      </c>
      <c r="F182" s="70" t="s">
        <v>176</v>
      </c>
      <c r="G182" s="70" t="s">
        <v>1889</v>
      </c>
      <c r="H182" s="70" t="s">
        <v>1890</v>
      </c>
      <c r="I182" s="148"/>
      <c r="J182" s="71">
        <v>852.02872479077223</v>
      </c>
      <c r="K182" s="71">
        <v>10.41795900554782</v>
      </c>
      <c r="L182" s="71">
        <v>6.8474530067365427</v>
      </c>
      <c r="M182" s="71">
        <v>470.36369391346909</v>
      </c>
      <c r="N182" s="71">
        <v>459.03011398915561</v>
      </c>
      <c r="O182" s="71">
        <v>290.33612028698781</v>
      </c>
      <c r="P182" s="71">
        <v>103.98483400759351</v>
      </c>
      <c r="Q182" s="71">
        <v>27.4395172259986</v>
      </c>
      <c r="R182" s="71">
        <v>5.7506081958742516</v>
      </c>
      <c r="S182" s="71">
        <v>64.566456230528004</v>
      </c>
      <c r="T182" s="72"/>
      <c r="U182" s="71">
        <v>40224194</v>
      </c>
      <c r="V182" s="71">
        <v>6670</v>
      </c>
      <c r="W182" s="71">
        <v>107</v>
      </c>
      <c r="X182" s="71">
        <v>137754</v>
      </c>
      <c r="Y182" s="71">
        <v>205379</v>
      </c>
      <c r="Z182" s="71">
        <v>146772</v>
      </c>
      <c r="AA182" s="71">
        <v>20929</v>
      </c>
      <c r="AB182" s="71">
        <v>470682</v>
      </c>
      <c r="AC182" s="71">
        <v>1059685.666666667</v>
      </c>
      <c r="AD182" s="71">
        <v>64.566456230528004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132.79499999999999</v>
      </c>
      <c r="BK182" s="71">
        <v>0</v>
      </c>
      <c r="BL182" s="71">
        <v>144.12199999999999</v>
      </c>
      <c r="BM182" s="71">
        <v>0</v>
      </c>
      <c r="BN182" s="72"/>
      <c r="BO182" s="71">
        <v>0</v>
      </c>
      <c r="BP182" s="71">
        <v>0</v>
      </c>
      <c r="BQ182" s="71">
        <v>13</v>
      </c>
      <c r="BR182" s="71">
        <v>0</v>
      </c>
      <c r="BS182" s="71">
        <v>21</v>
      </c>
      <c r="BT182" s="71">
        <v>0</v>
      </c>
      <c r="BU182"/>
      <c r="BV182" s="70">
        <v>264.363</v>
      </c>
      <c r="BW182" s="70">
        <v>0</v>
      </c>
      <c r="BX182" s="70">
        <v>12.554</v>
      </c>
      <c r="BY182" s="70">
        <v>0</v>
      </c>
      <c r="BZ182" s="70">
        <v>0</v>
      </c>
      <c r="CA182" s="70">
        <v>0</v>
      </c>
      <c r="CB182" s="70">
        <v>0</v>
      </c>
      <c r="CC182" s="70">
        <v>0</v>
      </c>
      <c r="CD182" s="70">
        <v>0</v>
      </c>
    </row>
    <row r="183" spans="1:82">
      <c r="A183" s="70" t="s">
        <v>1896</v>
      </c>
      <c r="B183" s="70">
        <v>160</v>
      </c>
      <c r="C183" s="70">
        <v>7</v>
      </c>
      <c r="D183" s="70">
        <v>10</v>
      </c>
      <c r="E183" s="70">
        <v>2010</v>
      </c>
      <c r="F183" s="70" t="s">
        <v>177</v>
      </c>
      <c r="G183" s="70" t="s">
        <v>1889</v>
      </c>
      <c r="H183" s="70" t="s">
        <v>1890</v>
      </c>
      <c r="I183" s="148"/>
      <c r="J183" s="71">
        <v>810.7502734344846</v>
      </c>
      <c r="K183" s="71">
        <v>14.600480066511921</v>
      </c>
      <c r="L183" s="71">
        <v>6.3691867024995066</v>
      </c>
      <c r="M183" s="71">
        <v>516.56011834049207</v>
      </c>
      <c r="N183" s="71">
        <v>501.03999645265208</v>
      </c>
      <c r="O183" s="71">
        <v>289.23541299110758</v>
      </c>
      <c r="P183" s="71">
        <v>105.6443778941137</v>
      </c>
      <c r="Q183" s="71">
        <v>28.719338190031301</v>
      </c>
      <c r="R183" s="71">
        <v>6.205826985574336</v>
      </c>
      <c r="S183" s="71">
        <v>72.812483538549998</v>
      </c>
      <c r="T183" s="72"/>
      <c r="U183" s="71">
        <v>37362480</v>
      </c>
      <c r="V183" s="71">
        <v>6670</v>
      </c>
      <c r="W183" s="71">
        <v>107</v>
      </c>
      <c r="X183" s="71">
        <v>137754</v>
      </c>
      <c r="Y183" s="71">
        <v>206841</v>
      </c>
      <c r="Z183" s="71">
        <v>146895</v>
      </c>
      <c r="AA183" s="71">
        <v>20732</v>
      </c>
      <c r="AB183" s="71">
        <v>472055</v>
      </c>
      <c r="AC183" s="71">
        <v>1083714.666666667</v>
      </c>
      <c r="AD183" s="71">
        <v>72.812483538549998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103.57299999999999</v>
      </c>
      <c r="BK183" s="71">
        <v>0</v>
      </c>
      <c r="BL183" s="71">
        <v>126.42499999999998</v>
      </c>
      <c r="BM183" s="71">
        <v>0</v>
      </c>
      <c r="BN183" s="72"/>
      <c r="BO183" s="71">
        <v>0</v>
      </c>
      <c r="BP183" s="71">
        <v>0</v>
      </c>
      <c r="BQ183" s="71">
        <v>13</v>
      </c>
      <c r="BR183" s="71">
        <v>0</v>
      </c>
      <c r="BS183" s="71">
        <v>22</v>
      </c>
      <c r="BT183" s="71">
        <v>0</v>
      </c>
      <c r="BU183"/>
      <c r="BV183" s="70">
        <v>217.55099999999999</v>
      </c>
      <c r="BW183" s="70">
        <v>0</v>
      </c>
      <c r="BX183" s="70">
        <v>12.446999999999999</v>
      </c>
      <c r="BY183" s="70">
        <v>0</v>
      </c>
      <c r="BZ183" s="70">
        <v>0</v>
      </c>
      <c r="CA183" s="70">
        <v>0</v>
      </c>
      <c r="CB183" s="70">
        <v>0</v>
      </c>
      <c r="CC183" s="70">
        <v>0</v>
      </c>
      <c r="CD183" s="70">
        <v>0</v>
      </c>
    </row>
    <row r="184" spans="1:82">
      <c r="A184" s="70" t="s">
        <v>1897</v>
      </c>
      <c r="B184" s="70">
        <v>161</v>
      </c>
      <c r="C184" s="70">
        <v>8</v>
      </c>
      <c r="D184" s="70">
        <v>10</v>
      </c>
      <c r="E184" s="70">
        <v>2011</v>
      </c>
      <c r="F184" s="70" t="s">
        <v>178</v>
      </c>
      <c r="G184" s="70" t="s">
        <v>1889</v>
      </c>
      <c r="H184" s="70" t="s">
        <v>1890</v>
      </c>
      <c r="I184" s="148"/>
      <c r="J184" s="71">
        <v>814.88218745473318</v>
      </c>
      <c r="K184" s="71">
        <v>15.37763116971237</v>
      </c>
      <c r="L184" s="71">
        <v>4.8503611003598994</v>
      </c>
      <c r="M184" s="71">
        <v>647.80645011018771</v>
      </c>
      <c r="N184" s="71">
        <v>610.22611686345226</v>
      </c>
      <c r="O184" s="71">
        <v>285.91633366148835</v>
      </c>
      <c r="P184" s="71">
        <v>101.70565189308461</v>
      </c>
      <c r="Q184" s="71">
        <v>33.169178808492902</v>
      </c>
      <c r="R184" s="71">
        <v>6.0941905382061332</v>
      </c>
      <c r="S184" s="71">
        <v>75.692064552490052</v>
      </c>
      <c r="T184" s="72"/>
      <c r="U184" s="71">
        <v>36591804</v>
      </c>
      <c r="V184" s="71">
        <v>6670</v>
      </c>
      <c r="W184" s="71">
        <v>107</v>
      </c>
      <c r="X184" s="71">
        <v>137754</v>
      </c>
      <c r="Y184" s="71">
        <v>208350</v>
      </c>
      <c r="Z184" s="71">
        <v>148364</v>
      </c>
      <c r="AA184" s="71">
        <v>20553</v>
      </c>
      <c r="AB184" s="71">
        <v>472650</v>
      </c>
      <c r="AC184" s="71">
        <v>1062459.666666667</v>
      </c>
      <c r="AD184" s="71">
        <v>75.692064552490052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99.872</v>
      </c>
      <c r="BK184" s="71">
        <v>0</v>
      </c>
      <c r="BL184" s="71">
        <v>132.155</v>
      </c>
      <c r="BM184" s="71">
        <v>0</v>
      </c>
      <c r="BN184" s="72"/>
      <c r="BO184" s="71">
        <v>0</v>
      </c>
      <c r="BP184" s="71">
        <v>0</v>
      </c>
      <c r="BQ184" s="71">
        <v>12</v>
      </c>
      <c r="BR184" s="71">
        <v>0</v>
      </c>
      <c r="BS184" s="71">
        <v>24</v>
      </c>
      <c r="BT184" s="71">
        <v>0</v>
      </c>
      <c r="BU184"/>
      <c r="BV184" s="70">
        <v>220.90700000000001</v>
      </c>
      <c r="BW184" s="70">
        <v>0</v>
      </c>
      <c r="BX184" s="70">
        <v>11.12</v>
      </c>
      <c r="BY184" s="70">
        <v>0</v>
      </c>
      <c r="BZ184" s="70">
        <v>0</v>
      </c>
      <c r="CA184" s="70">
        <v>0</v>
      </c>
      <c r="CB184" s="70">
        <v>0</v>
      </c>
      <c r="CC184" s="70">
        <v>0</v>
      </c>
      <c r="CD184" s="70">
        <v>0</v>
      </c>
    </row>
    <row r="185" spans="1:82">
      <c r="A185" s="70" t="s">
        <v>1898</v>
      </c>
      <c r="B185" s="70">
        <v>162</v>
      </c>
      <c r="C185" s="70">
        <v>9</v>
      </c>
      <c r="D185" s="70">
        <v>10</v>
      </c>
      <c r="E185" s="70">
        <v>2012</v>
      </c>
      <c r="F185" s="70" t="s">
        <v>179</v>
      </c>
      <c r="G185" s="70" t="s">
        <v>1889</v>
      </c>
      <c r="H185" s="70" t="s">
        <v>1890</v>
      </c>
      <c r="I185" s="148"/>
      <c r="J185" s="71">
        <v>603.11959468954194</v>
      </c>
      <c r="K185" s="71">
        <v>14.49362507162202</v>
      </c>
      <c r="L185" s="71">
        <v>4.7569855006379127</v>
      </c>
      <c r="M185" s="71">
        <v>688.63598275857521</v>
      </c>
      <c r="N185" s="71">
        <v>626.82952082123097</v>
      </c>
      <c r="O185" s="71">
        <v>285.20554409743369</v>
      </c>
      <c r="P185" s="71">
        <v>102.21463406813767</v>
      </c>
      <c r="Q185" s="71">
        <v>36.6492893623697</v>
      </c>
      <c r="R185" s="71">
        <v>6.233594874700124</v>
      </c>
      <c r="S185" s="71">
        <v>86.354282155726509</v>
      </c>
      <c r="T185" s="72"/>
      <c r="U185" s="71">
        <v>26479895</v>
      </c>
      <c r="V185" s="71">
        <v>6670</v>
      </c>
      <c r="W185" s="71">
        <v>107</v>
      </c>
      <c r="X185" s="71">
        <v>137754</v>
      </c>
      <c r="Y185" s="71">
        <v>213228</v>
      </c>
      <c r="Z185" s="71">
        <v>149169</v>
      </c>
      <c r="AA185" s="71">
        <v>20539</v>
      </c>
      <c r="AB185" s="71">
        <v>480672</v>
      </c>
      <c r="AC185" s="71">
        <v>1058615.333333333</v>
      </c>
      <c r="AD185" s="71">
        <v>86.354282155726509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115.736</v>
      </c>
      <c r="BK185" s="71">
        <v>0</v>
      </c>
      <c r="BL185" s="71">
        <v>169.75699999999998</v>
      </c>
      <c r="BM185" s="71">
        <v>0</v>
      </c>
      <c r="BN185" s="72"/>
      <c r="BO185" s="71">
        <v>0</v>
      </c>
      <c r="BP185" s="71">
        <v>0</v>
      </c>
      <c r="BQ185" s="71">
        <v>12</v>
      </c>
      <c r="BR185" s="71">
        <v>0</v>
      </c>
      <c r="BS185" s="71">
        <v>24</v>
      </c>
      <c r="BT185" s="71">
        <v>0</v>
      </c>
      <c r="BU185"/>
      <c r="BV185" s="70">
        <v>273.98099999999999</v>
      </c>
      <c r="BW185" s="70">
        <v>0</v>
      </c>
      <c r="BX185" s="70">
        <v>11.512</v>
      </c>
      <c r="BY185" s="70">
        <v>0</v>
      </c>
      <c r="BZ185" s="70">
        <v>0</v>
      </c>
      <c r="CA185" s="70">
        <v>0</v>
      </c>
      <c r="CB185" s="70">
        <v>0</v>
      </c>
      <c r="CC185" s="70">
        <v>0</v>
      </c>
      <c r="CD185" s="70">
        <v>0</v>
      </c>
    </row>
    <row r="186" spans="1:82">
      <c r="A186" s="70" t="s">
        <v>1899</v>
      </c>
      <c r="B186" s="70">
        <v>163</v>
      </c>
      <c r="C186" s="70">
        <v>10</v>
      </c>
      <c r="D186" s="70">
        <v>10</v>
      </c>
      <c r="E186" s="70">
        <v>2013</v>
      </c>
      <c r="F186" s="70" t="s">
        <v>180</v>
      </c>
      <c r="G186" s="70" t="s">
        <v>1889</v>
      </c>
      <c r="H186" s="70" t="s">
        <v>1890</v>
      </c>
      <c r="I186" s="148"/>
      <c r="J186" s="71">
        <v>729.69667108997783</v>
      </c>
      <c r="K186" s="71">
        <v>12.402426395802079</v>
      </c>
      <c r="L186" s="71">
        <v>4.7513159107776044</v>
      </c>
      <c r="M186" s="71">
        <v>673.12500348936146</v>
      </c>
      <c r="N186" s="71">
        <v>681.04228750396067</v>
      </c>
      <c r="O186" s="71">
        <v>275.18289852660786</v>
      </c>
      <c r="P186" s="71">
        <v>102.74464510424262</v>
      </c>
      <c r="Q186" s="71">
        <v>37.324200386898497</v>
      </c>
      <c r="R186" s="71">
        <v>6.8227905286922006</v>
      </c>
      <c r="S186" s="71">
        <v>70.748795987649999</v>
      </c>
      <c r="T186" s="72"/>
      <c r="U186" s="71">
        <v>29837444</v>
      </c>
      <c r="V186" s="71">
        <v>6670</v>
      </c>
      <c r="W186" s="71">
        <v>107</v>
      </c>
      <c r="X186" s="71">
        <v>137754</v>
      </c>
      <c r="Y186" s="71">
        <v>214419</v>
      </c>
      <c r="Z186" s="71">
        <v>150353</v>
      </c>
      <c r="AA186" s="71">
        <v>20568</v>
      </c>
      <c r="AB186" s="71">
        <v>482506</v>
      </c>
      <c r="AC186" s="71">
        <v>1131026.333333333</v>
      </c>
      <c r="AD186" s="71">
        <v>70.748795987649999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115.834</v>
      </c>
      <c r="BK186" s="71">
        <v>0</v>
      </c>
      <c r="BL186" s="71">
        <v>179.40634300000002</v>
      </c>
      <c r="BM186" s="71">
        <v>0</v>
      </c>
      <c r="BN186" s="72"/>
      <c r="BO186" s="71">
        <v>0</v>
      </c>
      <c r="BP186" s="71">
        <v>0</v>
      </c>
      <c r="BQ186" s="71">
        <v>11</v>
      </c>
      <c r="BR186" s="71">
        <v>0</v>
      </c>
      <c r="BS186" s="71">
        <v>22</v>
      </c>
      <c r="BT186" s="71">
        <v>0</v>
      </c>
      <c r="BU186"/>
      <c r="BV186" s="70">
        <v>285.01234299999999</v>
      </c>
      <c r="BW186" s="70">
        <v>0</v>
      </c>
      <c r="BX186" s="70">
        <v>10.228</v>
      </c>
      <c r="BY186" s="70">
        <v>0</v>
      </c>
      <c r="BZ186" s="70">
        <v>0</v>
      </c>
      <c r="CA186" s="70">
        <v>0</v>
      </c>
      <c r="CB186" s="70">
        <v>0</v>
      </c>
      <c r="CC186" s="70">
        <v>0</v>
      </c>
      <c r="CD186" s="70">
        <v>0</v>
      </c>
    </row>
    <row r="187" spans="1:82">
      <c r="A187" s="70" t="s">
        <v>1900</v>
      </c>
      <c r="B187" s="70">
        <v>164</v>
      </c>
      <c r="C187" s="70">
        <v>11</v>
      </c>
      <c r="D187" s="70">
        <v>10</v>
      </c>
      <c r="E187" s="70">
        <v>2014</v>
      </c>
      <c r="F187" s="70" t="s">
        <v>181</v>
      </c>
      <c r="G187" s="70" t="s">
        <v>1889</v>
      </c>
      <c r="H187" s="70" t="s">
        <v>1890</v>
      </c>
      <c r="I187" s="148"/>
      <c r="J187" s="71">
        <v>702.57921724468679</v>
      </c>
      <c r="K187" s="71">
        <v>12.29246633277584</v>
      </c>
      <c r="L187" s="71">
        <v>16.31179460438937</v>
      </c>
      <c r="M187" s="71">
        <v>739.92037931615778</v>
      </c>
      <c r="N187" s="71">
        <v>612.62840384218214</v>
      </c>
      <c r="O187" s="71">
        <v>262.41182308210909</v>
      </c>
      <c r="P187" s="71">
        <v>103.16822683811294</v>
      </c>
      <c r="Q187" s="71">
        <v>35.880779443534898</v>
      </c>
      <c r="R187" s="71">
        <v>6.8356230700609277</v>
      </c>
      <c r="S187" s="71">
        <v>69.206934461980509</v>
      </c>
      <c r="T187" s="72"/>
      <c r="U187" s="71">
        <v>31039026</v>
      </c>
      <c r="V187" s="71">
        <v>5402</v>
      </c>
      <c r="W187" s="71">
        <v>354</v>
      </c>
      <c r="X187" s="71">
        <v>140444</v>
      </c>
      <c r="Y187" s="71">
        <v>215621</v>
      </c>
      <c r="Z187" s="71">
        <v>151006</v>
      </c>
      <c r="AA187" s="71">
        <v>20546</v>
      </c>
      <c r="AB187" s="71">
        <v>483455</v>
      </c>
      <c r="AC187" s="71">
        <v>1136716.666666667</v>
      </c>
      <c r="AD187" s="71">
        <v>69.206934461980509</v>
      </c>
      <c r="AE187" s="72"/>
      <c r="AF187" s="71"/>
      <c r="AG187" s="71"/>
      <c r="AH187" s="71"/>
      <c r="AI187" s="71"/>
      <c r="AJ187" s="71"/>
      <c r="AK187" s="71"/>
      <c r="AL187" s="71"/>
      <c r="AM187" s="71"/>
      <c r="AN187" s="71"/>
      <c r="AO187" s="71"/>
      <c r="AP187" s="71"/>
      <c r="AQ187" s="72"/>
      <c r="AR187" s="71">
        <v>4051</v>
      </c>
      <c r="AS187" s="71">
        <v>340</v>
      </c>
      <c r="AT187" s="71">
        <v>0</v>
      </c>
      <c r="AU187" s="71">
        <v>1</v>
      </c>
      <c r="AV187" s="71">
        <v>0</v>
      </c>
      <c r="AW187" s="71">
        <v>1</v>
      </c>
      <c r="AX187" s="71"/>
      <c r="AY187" s="72"/>
      <c r="AZ187" s="71">
        <v>15137.5</v>
      </c>
      <c r="BA187" s="71">
        <v>12367.1</v>
      </c>
      <c r="BB187" s="71">
        <v>0</v>
      </c>
      <c r="BC187" s="71">
        <v>5.5</v>
      </c>
      <c r="BD187" s="71">
        <v>0</v>
      </c>
      <c r="BE187" s="71">
        <v>4104</v>
      </c>
      <c r="BF187" s="71"/>
      <c r="BG187" s="72"/>
      <c r="BH187" s="71">
        <v>0</v>
      </c>
      <c r="BI187" s="71">
        <v>0</v>
      </c>
      <c r="BJ187" s="71">
        <v>117.83799999999999</v>
      </c>
      <c r="BK187" s="71">
        <v>0</v>
      </c>
      <c r="BL187" s="71">
        <v>172.19699999999997</v>
      </c>
      <c r="BM187" s="71">
        <v>0</v>
      </c>
      <c r="BN187" s="72"/>
      <c r="BO187" s="71">
        <v>0</v>
      </c>
      <c r="BP187" s="71">
        <v>0</v>
      </c>
      <c r="BQ187" s="71">
        <v>12</v>
      </c>
      <c r="BR187" s="71">
        <v>0</v>
      </c>
      <c r="BS187" s="71">
        <v>21</v>
      </c>
      <c r="BT187" s="71">
        <v>0</v>
      </c>
      <c r="BU187"/>
      <c r="BV187" s="70">
        <v>278.65699999999998</v>
      </c>
      <c r="BW187" s="70">
        <v>0</v>
      </c>
      <c r="BX187" s="70">
        <v>11.378</v>
      </c>
      <c r="BY187" s="70">
        <v>0</v>
      </c>
      <c r="BZ187" s="70">
        <v>0</v>
      </c>
      <c r="CA187" s="70">
        <v>0</v>
      </c>
      <c r="CB187" s="70">
        <v>0</v>
      </c>
      <c r="CC187" s="70">
        <v>0</v>
      </c>
      <c r="CD187" s="70">
        <v>0</v>
      </c>
    </row>
    <row r="188" spans="1:82">
      <c r="A188" s="70" t="s">
        <v>1901</v>
      </c>
      <c r="B188" s="70">
        <v>165</v>
      </c>
      <c r="C188" s="70">
        <v>12</v>
      </c>
      <c r="D188" s="70">
        <v>10</v>
      </c>
      <c r="E188" s="70">
        <v>2015</v>
      </c>
      <c r="F188" s="70" t="s">
        <v>182</v>
      </c>
      <c r="G188" s="70" t="s">
        <v>1889</v>
      </c>
      <c r="H188" s="70" t="s">
        <v>1890</v>
      </c>
      <c r="I188" s="148"/>
      <c r="J188" s="71">
        <v>649.6591433139281</v>
      </c>
      <c r="K188" s="71">
        <v>11.834279114181991</v>
      </c>
      <c r="L188" s="71">
        <v>19.098491717528692</v>
      </c>
      <c r="M188" s="71">
        <v>686.77608234528805</v>
      </c>
      <c r="N188" s="71">
        <v>563.7455928040273</v>
      </c>
      <c r="O188" s="71">
        <v>260.39067930827247</v>
      </c>
      <c r="P188" s="71">
        <v>103.17938161924417</v>
      </c>
      <c r="Q188" s="71">
        <v>35.229374491367999</v>
      </c>
      <c r="R188" s="71">
        <v>6.3195639001960471</v>
      </c>
      <c r="S188" s="71">
        <v>65.99172530700001</v>
      </c>
      <c r="T188" s="72"/>
      <c r="U188" s="71">
        <v>30744070</v>
      </c>
      <c r="V188" s="71">
        <v>5402</v>
      </c>
      <c r="W188" s="71">
        <v>354</v>
      </c>
      <c r="X188" s="71">
        <v>140444</v>
      </c>
      <c r="Y188" s="71">
        <v>217356</v>
      </c>
      <c r="Z188" s="71">
        <v>151285</v>
      </c>
      <c r="AA188" s="71">
        <v>20532</v>
      </c>
      <c r="AB188" s="71">
        <v>484892</v>
      </c>
      <c r="AC188" s="71">
        <v>1080226.333333333</v>
      </c>
      <c r="AD188" s="71">
        <v>65.99172530700001</v>
      </c>
      <c r="AE188" s="72"/>
      <c r="AF188" s="71">
        <v>258479671.89518049</v>
      </c>
      <c r="AG188" s="71">
        <v>9391092.4737155922</v>
      </c>
      <c r="AH188" s="71">
        <v>3677937.7390591549</v>
      </c>
      <c r="AI188" s="71">
        <v>938399851.8724016</v>
      </c>
      <c r="AJ188" s="71">
        <v>814691660.96354246</v>
      </c>
      <c r="AK188" s="71">
        <v>0</v>
      </c>
      <c r="AL188" s="71">
        <v>0</v>
      </c>
      <c r="AM188" s="71">
        <v>66452414.554561898</v>
      </c>
      <c r="AN188" s="71">
        <v>0</v>
      </c>
      <c r="AO188" s="71">
        <v>0</v>
      </c>
      <c r="AP188" s="71">
        <v>2091092629.498461</v>
      </c>
      <c r="AQ188" s="72"/>
      <c r="AR188" s="71">
        <v>4384</v>
      </c>
      <c r="AS188" s="71">
        <v>447</v>
      </c>
      <c r="AT188" s="71">
        <v>0</v>
      </c>
      <c r="AU188" s="71">
        <v>1</v>
      </c>
      <c r="AV188" s="71">
        <v>0</v>
      </c>
      <c r="AW188" s="71">
        <v>1</v>
      </c>
      <c r="AX188" s="71"/>
      <c r="AY188" s="72"/>
      <c r="AZ188" s="71">
        <v>16524.400000000001</v>
      </c>
      <c r="BA188" s="71">
        <v>20453.5</v>
      </c>
      <c r="BB188" s="71">
        <v>0</v>
      </c>
      <c r="BC188" s="71">
        <v>5.5</v>
      </c>
      <c r="BD188" s="71">
        <v>0</v>
      </c>
      <c r="BE188" s="71">
        <v>4104</v>
      </c>
      <c r="BF188" s="71"/>
      <c r="BG188" s="72"/>
      <c r="BH188" s="71">
        <v>0</v>
      </c>
      <c r="BI188" s="71">
        <v>0</v>
      </c>
      <c r="BJ188" s="71">
        <v>126.057</v>
      </c>
      <c r="BK188" s="71">
        <v>0</v>
      </c>
      <c r="BL188" s="71">
        <v>182.952</v>
      </c>
      <c r="BM188" s="71">
        <v>0</v>
      </c>
      <c r="BN188" s="72"/>
      <c r="BO188" s="71">
        <v>0</v>
      </c>
      <c r="BP188" s="71">
        <v>0</v>
      </c>
      <c r="BQ188" s="71">
        <v>13</v>
      </c>
      <c r="BR188" s="71">
        <v>0</v>
      </c>
      <c r="BS188" s="71">
        <v>24</v>
      </c>
      <c r="BT188" s="71">
        <v>0</v>
      </c>
      <c r="BU188"/>
      <c r="BV188" s="70">
        <v>296.72399999999999</v>
      </c>
      <c r="BW188" s="70">
        <v>0</v>
      </c>
      <c r="BX188" s="70">
        <v>12.285</v>
      </c>
      <c r="BY188" s="70">
        <v>0</v>
      </c>
      <c r="BZ188" s="70">
        <v>0</v>
      </c>
      <c r="CA188" s="70">
        <v>0</v>
      </c>
      <c r="CB188" s="70">
        <v>0</v>
      </c>
      <c r="CC188" s="70">
        <v>0</v>
      </c>
      <c r="CD188" s="70">
        <v>0</v>
      </c>
    </row>
    <row r="189" spans="1:82">
      <c r="A189" s="70" t="s">
        <v>1902</v>
      </c>
      <c r="B189" s="70">
        <v>166</v>
      </c>
      <c r="C189" s="70">
        <v>13</v>
      </c>
      <c r="D189" s="70">
        <v>10</v>
      </c>
      <c r="E189" s="70">
        <v>2016</v>
      </c>
      <c r="F189" s="70" t="s">
        <v>155</v>
      </c>
      <c r="G189" s="70" t="s">
        <v>1889</v>
      </c>
      <c r="H189" s="70" t="s">
        <v>1890</v>
      </c>
      <c r="I189" s="148"/>
      <c r="J189" s="71">
        <v>655.60788079074393</v>
      </c>
      <c r="K189" s="71">
        <v>11.254208697044373</v>
      </c>
      <c r="L189" s="71">
        <v>18.842426338874862</v>
      </c>
      <c r="M189" s="71">
        <v>620.0750677835681</v>
      </c>
      <c r="N189" s="71">
        <v>520.00707217414777</v>
      </c>
      <c r="O189" s="71">
        <v>257.77612393140981</v>
      </c>
      <c r="P189" s="71">
        <v>101.32864593483629</v>
      </c>
      <c r="Q189" s="71">
        <v>34.312191545830281</v>
      </c>
      <c r="R189" s="71">
        <v>6.7506860116787903</v>
      </c>
      <c r="S189" s="71">
        <v>71.135606995199993</v>
      </c>
      <c r="T189" s="72"/>
      <c r="U189" s="71">
        <v>31086813</v>
      </c>
      <c r="V189" s="71">
        <v>5402</v>
      </c>
      <c r="W189" s="71">
        <v>354</v>
      </c>
      <c r="X189" s="71">
        <v>140444</v>
      </c>
      <c r="Y189" s="71">
        <v>219043</v>
      </c>
      <c r="Z189" s="71">
        <v>151607</v>
      </c>
      <c r="AA189" s="71">
        <v>20855</v>
      </c>
      <c r="AB189" s="71">
        <v>485788</v>
      </c>
      <c r="AC189" s="71">
        <v>1152950.720551675</v>
      </c>
      <c r="AD189" s="71">
        <v>71.135606995199993</v>
      </c>
      <c r="AE189" s="72"/>
      <c r="AF189" s="71">
        <v>260637118.4033272</v>
      </c>
      <c r="AG189" s="71">
        <v>8483922.1088488065</v>
      </c>
      <c r="AH189" s="71">
        <v>2651472.7169447392</v>
      </c>
      <c r="AI189" s="71">
        <v>931341389.75594068</v>
      </c>
      <c r="AJ189" s="71">
        <v>712988909.0221231</v>
      </c>
      <c r="AK189" s="71">
        <v>0</v>
      </c>
      <c r="AL189" s="71">
        <v>0</v>
      </c>
      <c r="AM189" s="71">
        <v>66626929.999984547</v>
      </c>
      <c r="AN189" s="71">
        <v>0</v>
      </c>
      <c r="AO189" s="71">
        <v>0</v>
      </c>
      <c r="AP189" s="71">
        <v>1982729742.007169</v>
      </c>
      <c r="AQ189" s="72"/>
      <c r="AR189" s="71">
        <v>4656</v>
      </c>
      <c r="AS189" s="71">
        <v>518</v>
      </c>
      <c r="AT189" s="71">
        <v>0</v>
      </c>
      <c r="AU189" s="71">
        <v>1</v>
      </c>
      <c r="AV189" s="71">
        <v>0</v>
      </c>
      <c r="AW189" s="71">
        <v>1</v>
      </c>
      <c r="AX189" s="71"/>
      <c r="AY189" s="72"/>
      <c r="AZ189" s="71">
        <v>17717</v>
      </c>
      <c r="BA189" s="71">
        <v>28940.5</v>
      </c>
      <c r="BB189" s="71">
        <v>0</v>
      </c>
      <c r="BC189" s="71">
        <v>5.5</v>
      </c>
      <c r="BD189" s="71">
        <v>0</v>
      </c>
      <c r="BE189" s="71">
        <v>4104</v>
      </c>
      <c r="BF189" s="71"/>
      <c r="BG189" s="72"/>
      <c r="BH189" s="71">
        <v>0</v>
      </c>
      <c r="BI189" s="71">
        <v>0</v>
      </c>
      <c r="BJ189" s="71">
        <v>124.155</v>
      </c>
      <c r="BK189" s="71">
        <v>0</v>
      </c>
      <c r="BL189" s="71">
        <v>158.82299999999998</v>
      </c>
      <c r="BM189" s="71">
        <v>0</v>
      </c>
      <c r="BN189" s="72"/>
      <c r="BO189" s="71">
        <v>0</v>
      </c>
      <c r="BP189" s="71">
        <v>0</v>
      </c>
      <c r="BQ189" s="71">
        <v>13</v>
      </c>
      <c r="BR189" s="71">
        <v>0</v>
      </c>
      <c r="BS189" s="71">
        <v>22</v>
      </c>
      <c r="BT189" s="71">
        <v>0</v>
      </c>
      <c r="BU189"/>
      <c r="BV189" s="70">
        <v>275.649</v>
      </c>
      <c r="BW189" s="70">
        <v>0</v>
      </c>
      <c r="BX189" s="70">
        <v>7.3289999999999997</v>
      </c>
      <c r="BY189" s="70">
        <v>0</v>
      </c>
      <c r="BZ189" s="70">
        <v>0</v>
      </c>
      <c r="CA189" s="70">
        <v>0</v>
      </c>
      <c r="CB189" s="70">
        <v>0</v>
      </c>
      <c r="CC189" s="70">
        <v>0</v>
      </c>
      <c r="CD189" s="70">
        <v>0</v>
      </c>
    </row>
    <row r="190" spans="1:82">
      <c r="A190" s="70" t="s">
        <v>1903</v>
      </c>
      <c r="B190" s="70">
        <v>167</v>
      </c>
      <c r="C190" s="70">
        <v>14</v>
      </c>
      <c r="D190" s="70">
        <v>10</v>
      </c>
      <c r="E190" s="70">
        <v>2017</v>
      </c>
      <c r="F190" s="70" t="s">
        <v>156</v>
      </c>
      <c r="G190" s="70" t="s">
        <v>1889</v>
      </c>
      <c r="H190" s="70" t="s">
        <v>1890</v>
      </c>
      <c r="I190" s="148"/>
      <c r="J190" s="71">
        <v>572.64840727077819</v>
      </c>
      <c r="K190" s="71">
        <v>11.082922799327376</v>
      </c>
      <c r="L190" s="71">
        <v>15.147641514294984</v>
      </c>
      <c r="M190" s="71">
        <v>540.07558414904986</v>
      </c>
      <c r="N190" s="71">
        <v>509.62216975167718</v>
      </c>
      <c r="O190" s="71">
        <v>254.3960700173223</v>
      </c>
      <c r="P190" s="71">
        <v>101.89857900605539</v>
      </c>
      <c r="Q190" s="71">
        <v>33.142198535362802</v>
      </c>
      <c r="R190" s="71">
        <v>6.4096881458083619</v>
      </c>
      <c r="S190" s="71">
        <v>72.492646860099981</v>
      </c>
      <c r="T190" s="72"/>
      <c r="U190" s="71">
        <v>28935489</v>
      </c>
      <c r="V190" s="71">
        <v>5402</v>
      </c>
      <c r="W190" s="71">
        <v>354</v>
      </c>
      <c r="X190" s="71">
        <v>140444</v>
      </c>
      <c r="Y190" s="71">
        <v>219989</v>
      </c>
      <c r="Z190" s="71">
        <v>152101</v>
      </c>
      <c r="AA190" s="71">
        <v>21106</v>
      </c>
      <c r="AB190" s="71">
        <v>485225</v>
      </c>
      <c r="AC190" s="71">
        <v>1116433</v>
      </c>
      <c r="AD190" s="71">
        <v>72.492646860099981</v>
      </c>
      <c r="AE190" s="72"/>
      <c r="AF190" s="71">
        <v>235189767.0308781</v>
      </c>
      <c r="AG190" s="71">
        <v>8970036.030218862</v>
      </c>
      <c r="AH190" s="71">
        <v>2927236.9399771332</v>
      </c>
      <c r="AI190" s="71">
        <v>942633113.0502876</v>
      </c>
      <c r="AJ190" s="71">
        <v>797371746.84057343</v>
      </c>
      <c r="AK190" s="71">
        <v>0</v>
      </c>
      <c r="AL190" s="71">
        <v>0</v>
      </c>
      <c r="AM190" s="71">
        <v>66653845.403572589</v>
      </c>
      <c r="AN190" s="71">
        <v>0</v>
      </c>
      <c r="AO190" s="71">
        <v>0</v>
      </c>
      <c r="AP190" s="71">
        <v>2053745745.2955079</v>
      </c>
      <c r="AQ190" s="72"/>
      <c r="AR190" s="71">
        <v>4875</v>
      </c>
      <c r="AS190" s="71">
        <v>570</v>
      </c>
      <c r="AT190" s="71">
        <v>0</v>
      </c>
      <c r="AU190" s="71">
        <v>1</v>
      </c>
      <c r="AV190" s="71">
        <v>0</v>
      </c>
      <c r="AW190" s="71">
        <v>1</v>
      </c>
      <c r="AX190" s="71"/>
      <c r="AY190" s="72"/>
      <c r="AZ190" s="71">
        <v>18695.2</v>
      </c>
      <c r="BA190" s="71">
        <v>30714.40000000002</v>
      </c>
      <c r="BB190" s="71">
        <v>0</v>
      </c>
      <c r="BC190" s="71">
        <v>5.5</v>
      </c>
      <c r="BD190" s="71">
        <v>0</v>
      </c>
      <c r="BE190" s="71">
        <v>4104</v>
      </c>
      <c r="BF190" s="71"/>
      <c r="BG190" s="72"/>
      <c r="BH190" s="71">
        <v>0</v>
      </c>
      <c r="BI190" s="71">
        <v>0</v>
      </c>
      <c r="BJ190" s="71">
        <v>126.07</v>
      </c>
      <c r="BK190" s="71">
        <v>0</v>
      </c>
      <c r="BL190" s="71">
        <v>152.76099999999997</v>
      </c>
      <c r="BM190" s="71">
        <v>0</v>
      </c>
      <c r="BN190" s="72"/>
      <c r="BO190" s="71">
        <v>0</v>
      </c>
      <c r="BP190" s="71">
        <v>0</v>
      </c>
      <c r="BQ190" s="71">
        <v>13</v>
      </c>
      <c r="BR190" s="71">
        <v>0</v>
      </c>
      <c r="BS190" s="71">
        <v>21</v>
      </c>
      <c r="BT190" s="71">
        <v>0</v>
      </c>
      <c r="BU190"/>
      <c r="BV190" s="70">
        <v>272.29199999999997</v>
      </c>
      <c r="BW190" s="70">
        <v>0</v>
      </c>
      <c r="BX190" s="70">
        <v>6.5389999999999997</v>
      </c>
      <c r="BY190" s="70">
        <v>0</v>
      </c>
      <c r="BZ190" s="70">
        <v>0</v>
      </c>
      <c r="CA190" s="70">
        <v>0</v>
      </c>
      <c r="CB190" s="70">
        <v>0</v>
      </c>
      <c r="CC190" s="70">
        <v>0</v>
      </c>
      <c r="CD190" s="70">
        <v>0</v>
      </c>
    </row>
    <row r="191" spans="1:82">
      <c r="A191" s="70" t="s">
        <v>1904</v>
      </c>
      <c r="B191" s="70">
        <v>168</v>
      </c>
      <c r="C191" s="70">
        <v>15</v>
      </c>
      <c r="D191" s="70">
        <v>10</v>
      </c>
      <c r="E191" s="70">
        <v>2018</v>
      </c>
      <c r="F191" s="70" t="s">
        <v>183</v>
      </c>
      <c r="G191" s="70" t="s">
        <v>1889</v>
      </c>
      <c r="H191" s="70" t="s">
        <v>1890</v>
      </c>
      <c r="I191" s="148"/>
      <c r="J191" s="71">
        <v>511.01001569274752</v>
      </c>
      <c r="K191" s="71">
        <v>9.6615888233021749</v>
      </c>
      <c r="L191" s="71">
        <v>13.672428363600991</v>
      </c>
      <c r="M191" s="71">
        <v>450.97734282058576</v>
      </c>
      <c r="N191" s="71">
        <v>419.2386640395016</v>
      </c>
      <c r="O191" s="71">
        <v>249.3276853335224</v>
      </c>
      <c r="P191" s="71">
        <v>100.61180290969962</v>
      </c>
      <c r="Q191" s="71">
        <v>30.751683166905401</v>
      </c>
      <c r="R191" s="71">
        <v>6.048436310168479</v>
      </c>
      <c r="S191" s="71">
        <v>73.278097814820001</v>
      </c>
      <c r="T191" s="72"/>
      <c r="U191" s="71">
        <v>29122112</v>
      </c>
      <c r="V191" s="71">
        <v>5402</v>
      </c>
      <c r="W191" s="71">
        <v>354</v>
      </c>
      <c r="X191" s="71">
        <v>140444</v>
      </c>
      <c r="Y191" s="71">
        <v>221416</v>
      </c>
      <c r="Z191" s="71">
        <v>151925</v>
      </c>
      <c r="AA191" s="71">
        <v>21049</v>
      </c>
      <c r="AB191" s="71">
        <v>485189</v>
      </c>
      <c r="AC191" s="71">
        <v>1049381.666666667</v>
      </c>
      <c r="AD191" s="71">
        <v>73.278097814820001</v>
      </c>
      <c r="AE191" s="72"/>
      <c r="AF191" s="71">
        <v>227057766.96281949</v>
      </c>
      <c r="AG191" s="71">
        <v>7738724.5692344299</v>
      </c>
      <c r="AH191" s="71">
        <v>2753750.7874856102</v>
      </c>
      <c r="AI191" s="71">
        <v>878512753.57492638</v>
      </c>
      <c r="AJ191" s="71">
        <v>763749688.39288998</v>
      </c>
      <c r="AK191" s="71">
        <v>0</v>
      </c>
      <c r="AL191" s="71">
        <v>0</v>
      </c>
      <c r="AM191" s="71">
        <v>66786804.75507421</v>
      </c>
      <c r="AN191" s="71">
        <v>0</v>
      </c>
      <c r="AO191" s="71">
        <v>0</v>
      </c>
      <c r="AP191" s="71">
        <v>1946599489.0424302</v>
      </c>
      <c r="AQ191" s="72"/>
      <c r="AR191" s="71">
        <v>5098</v>
      </c>
      <c r="AS191" s="71">
        <v>629</v>
      </c>
      <c r="AT191" s="71">
        <v>0</v>
      </c>
      <c r="AU191" s="71">
        <v>1</v>
      </c>
      <c r="AV191" s="71">
        <v>0</v>
      </c>
      <c r="AW191" s="71">
        <v>1</v>
      </c>
      <c r="AX191" s="71"/>
      <c r="AY191" s="72"/>
      <c r="AZ191" s="71">
        <v>19708.799999999974</v>
      </c>
      <c r="BA191" s="71">
        <v>42134.8</v>
      </c>
      <c r="BB191" s="71">
        <v>0</v>
      </c>
      <c r="BC191" s="71">
        <v>6</v>
      </c>
      <c r="BD191" s="71">
        <v>0</v>
      </c>
      <c r="BE191" s="71">
        <v>4104</v>
      </c>
      <c r="BF191" s="71"/>
      <c r="BG191" s="72"/>
      <c r="BH191" s="71">
        <v>0</v>
      </c>
      <c r="BI191" s="71">
        <v>0</v>
      </c>
      <c r="BJ191" s="71">
        <v>119.67100000000001</v>
      </c>
      <c r="BK191" s="71">
        <v>0</v>
      </c>
      <c r="BL191" s="71">
        <v>139.36800000000002</v>
      </c>
      <c r="BM191" s="71">
        <v>0</v>
      </c>
      <c r="BN191" s="72"/>
      <c r="BO191" s="71">
        <v>0</v>
      </c>
      <c r="BP191" s="71">
        <v>0</v>
      </c>
      <c r="BQ191" s="71">
        <v>14</v>
      </c>
      <c r="BR191" s="71">
        <v>0</v>
      </c>
      <c r="BS191" s="71">
        <v>21</v>
      </c>
      <c r="BT191" s="71">
        <v>0</v>
      </c>
      <c r="BU191"/>
      <c r="BV191" s="70">
        <v>251.614</v>
      </c>
      <c r="BW191" s="70">
        <v>0</v>
      </c>
      <c r="BX191" s="70">
        <v>7.4249999999999998</v>
      </c>
      <c r="BY191" s="70">
        <v>0</v>
      </c>
      <c r="BZ191" s="70">
        <v>0</v>
      </c>
      <c r="CA191" s="70">
        <v>0</v>
      </c>
      <c r="CB191" s="70">
        <v>0</v>
      </c>
      <c r="CC191" s="70">
        <v>0</v>
      </c>
      <c r="CD191" s="70">
        <v>0</v>
      </c>
    </row>
    <row r="192" spans="1:82">
      <c r="A192" s="70" t="s">
        <v>1905</v>
      </c>
      <c r="B192" s="70">
        <v>169</v>
      </c>
      <c r="C192" s="70">
        <v>16</v>
      </c>
      <c r="D192" s="70">
        <v>10</v>
      </c>
      <c r="E192" s="70">
        <v>2019</v>
      </c>
      <c r="F192" s="70" t="s">
        <v>158</v>
      </c>
      <c r="G192" s="70" t="s">
        <v>1889</v>
      </c>
      <c r="H192" s="70" t="s">
        <v>1890</v>
      </c>
      <c r="I192" s="148"/>
      <c r="J192" s="71">
        <v>448.48386914796873</v>
      </c>
      <c r="K192" s="71">
        <v>9.013787817429348</v>
      </c>
      <c r="L192" s="71">
        <v>13.792831662157521</v>
      </c>
      <c r="M192" s="71">
        <v>435.68803394226984</v>
      </c>
      <c r="N192" s="71">
        <v>438.961055026152</v>
      </c>
      <c r="O192" s="71">
        <v>242.4516808954084</v>
      </c>
      <c r="P192" s="71">
        <v>99.887261430078581</v>
      </c>
      <c r="Q192" s="71">
        <v>29.889776807660802</v>
      </c>
      <c r="R192" s="71">
        <v>5.7212070906864092</v>
      </c>
      <c r="S192" s="71">
        <v>70.469083488119992</v>
      </c>
      <c r="T192" s="72"/>
      <c r="U192" s="71">
        <v>26764336</v>
      </c>
      <c r="V192" s="71">
        <v>5402</v>
      </c>
      <c r="W192" s="71">
        <v>354</v>
      </c>
      <c r="X192" s="71">
        <v>140444</v>
      </c>
      <c r="Y192" s="71">
        <v>222463</v>
      </c>
      <c r="Z192" s="71">
        <v>151791</v>
      </c>
      <c r="AA192" s="71">
        <v>20741</v>
      </c>
      <c r="AB192" s="71">
        <v>484357</v>
      </c>
      <c r="AC192" s="71">
        <v>1008866.333333333</v>
      </c>
      <c r="AD192" s="71">
        <v>70.469083488119992</v>
      </c>
      <c r="AE192" s="72"/>
      <c r="AF192" s="71">
        <v>197765807.7046003</v>
      </c>
      <c r="AG192" s="71">
        <v>7803363.9521925934</v>
      </c>
      <c r="AH192" s="71">
        <v>2947479.4496257869</v>
      </c>
      <c r="AI192" s="71">
        <v>895484701.73513412</v>
      </c>
      <c r="AJ192" s="71">
        <v>822997188.44617963</v>
      </c>
      <c r="AK192" s="71">
        <v>0</v>
      </c>
      <c r="AL192" s="71">
        <v>0</v>
      </c>
      <c r="AM192" s="71">
        <v>65965777.162456177</v>
      </c>
      <c r="AN192" s="71">
        <v>0</v>
      </c>
      <c r="AO192" s="71">
        <v>0</v>
      </c>
      <c r="AP192" s="71">
        <v>1992964318.4501886</v>
      </c>
      <c r="AQ192" s="72"/>
      <c r="AR192" s="71">
        <v>5402</v>
      </c>
      <c r="AS192" s="71">
        <v>680</v>
      </c>
      <c r="AT192" s="71">
        <v>0</v>
      </c>
      <c r="AU192" s="71">
        <v>1</v>
      </c>
      <c r="AV192" s="71">
        <v>0</v>
      </c>
      <c r="AW192" s="71">
        <v>1</v>
      </c>
      <c r="AX192" s="71"/>
      <c r="AY192" s="72"/>
      <c r="AZ192" s="71">
        <v>21066.899999999991</v>
      </c>
      <c r="BA192" s="71">
        <v>43447.80000000001</v>
      </c>
      <c r="BB192" s="71">
        <v>0</v>
      </c>
      <c r="BC192" s="71">
        <v>5.5</v>
      </c>
      <c r="BD192" s="71">
        <v>0</v>
      </c>
      <c r="BE192" s="71">
        <v>4104</v>
      </c>
      <c r="BF192" s="71"/>
      <c r="BG192" s="72"/>
      <c r="BH192" s="71">
        <v>0</v>
      </c>
      <c r="BI192" s="71">
        <v>0</v>
      </c>
      <c r="BJ192" s="71">
        <v>97.143000000000001</v>
      </c>
      <c r="BK192" s="71">
        <v>0</v>
      </c>
      <c r="BL192" s="71">
        <v>116.99500000000002</v>
      </c>
      <c r="BM192" s="71">
        <v>0</v>
      </c>
      <c r="BN192" s="72"/>
      <c r="BO192" s="71">
        <v>0</v>
      </c>
      <c r="BP192" s="71">
        <v>0</v>
      </c>
      <c r="BQ192" s="71">
        <v>13</v>
      </c>
      <c r="BR192" s="71">
        <v>0</v>
      </c>
      <c r="BS192" s="71">
        <v>21</v>
      </c>
      <c r="BT192" s="71">
        <v>0</v>
      </c>
      <c r="BU192"/>
      <c r="BV192" s="70">
        <v>206.50899999999999</v>
      </c>
      <c r="BW192" s="70">
        <v>0</v>
      </c>
      <c r="BX192" s="70">
        <v>7.6289999999999996</v>
      </c>
      <c r="BY192" s="70">
        <v>0</v>
      </c>
      <c r="BZ192" s="70">
        <v>0</v>
      </c>
      <c r="CA192" s="70">
        <v>0</v>
      </c>
      <c r="CB192" s="70">
        <v>0</v>
      </c>
      <c r="CC192" s="70">
        <v>0</v>
      </c>
      <c r="CD192" s="70">
        <v>0</v>
      </c>
    </row>
    <row r="193" spans="1:82">
      <c r="A193" s="70" t="s">
        <v>1906</v>
      </c>
      <c r="B193" s="70">
        <v>170</v>
      </c>
      <c r="C193" s="70">
        <v>17</v>
      </c>
      <c r="D193" s="70">
        <v>10</v>
      </c>
      <c r="E193" s="70">
        <v>2020</v>
      </c>
      <c r="F193" s="70" t="s">
        <v>159</v>
      </c>
      <c r="G193" s="70" t="s">
        <v>1889</v>
      </c>
      <c r="H193" s="70" t="s">
        <v>1890</v>
      </c>
      <c r="I193" s="148"/>
      <c r="J193" s="71">
        <v>455.99430081708351</v>
      </c>
      <c r="K193" s="71">
        <v>10.948923452840955</v>
      </c>
      <c r="L193" s="71">
        <v>5.6272433362089878</v>
      </c>
      <c r="M193" s="71">
        <v>445.13881322958275</v>
      </c>
      <c r="N193" s="71">
        <v>438.96652560473103</v>
      </c>
      <c r="O193" s="71">
        <v>213.27140930339411</v>
      </c>
      <c r="P193" s="71">
        <v>95.050469658764129</v>
      </c>
      <c r="Q193" s="71">
        <v>28.5490181126506</v>
      </c>
      <c r="R193" s="71">
        <v>9.3634654408152809</v>
      </c>
      <c r="S193" s="71">
        <v>69.908676729180002</v>
      </c>
      <c r="T193" s="72"/>
      <c r="U193" s="71">
        <v>26414236</v>
      </c>
      <c r="V193" s="71">
        <v>5807</v>
      </c>
      <c r="W193" s="71">
        <v>184</v>
      </c>
      <c r="X193" s="71">
        <v>145494</v>
      </c>
      <c r="Y193" s="71">
        <v>224016</v>
      </c>
      <c r="Z193" s="71">
        <v>152398</v>
      </c>
      <c r="AA193" s="71">
        <v>20978</v>
      </c>
      <c r="AB193" s="71">
        <v>484204</v>
      </c>
      <c r="AC193" s="71">
        <v>1659859.3333333333</v>
      </c>
      <c r="AD193" s="71">
        <v>69.908676729180002</v>
      </c>
      <c r="AE193" s="72"/>
      <c r="AF193" s="71">
        <v>208063127.2834993</v>
      </c>
      <c r="AG193" s="71">
        <v>8586448.4684495386</v>
      </c>
      <c r="AH193" s="71">
        <v>1229941.7374589283</v>
      </c>
      <c r="AI193" s="71">
        <v>872335227.86628604</v>
      </c>
      <c r="AJ193" s="71">
        <v>817961504.54871619</v>
      </c>
      <c r="AK193" s="71"/>
      <c r="AL193" s="71"/>
      <c r="AM193" s="71">
        <v>63194001.618642956</v>
      </c>
      <c r="AN193" s="71"/>
      <c r="AO193" s="71"/>
      <c r="AP193" s="71">
        <v>1971370251.5230529</v>
      </c>
      <c r="AQ193" s="72"/>
      <c r="AR193" s="71">
        <v>5737</v>
      </c>
      <c r="AS193" s="71">
        <v>697</v>
      </c>
      <c r="AT193" s="71">
        <v>0</v>
      </c>
      <c r="AU193" s="71">
        <v>1</v>
      </c>
      <c r="AV193" s="71">
        <v>0</v>
      </c>
      <c r="AW193" s="71">
        <v>1</v>
      </c>
      <c r="AX193" s="71"/>
      <c r="AY193" s="72"/>
      <c r="AZ193" s="71">
        <v>22680.49999999996</v>
      </c>
      <c r="BA193" s="71">
        <v>46235</v>
      </c>
      <c r="BB193" s="71">
        <v>0</v>
      </c>
      <c r="BC193" s="71">
        <v>5.5</v>
      </c>
      <c r="BD193" s="71">
        <v>0</v>
      </c>
      <c r="BE193" s="71">
        <v>4104</v>
      </c>
      <c r="BF193" s="71"/>
      <c r="BG193" s="72"/>
      <c r="BH193" s="71">
        <v>0</v>
      </c>
      <c r="BI193" s="71">
        <v>0</v>
      </c>
      <c r="BJ193" s="71">
        <v>81.272999999999996</v>
      </c>
      <c r="BK193" s="71">
        <v>0</v>
      </c>
      <c r="BL193" s="71">
        <v>106.78200000000001</v>
      </c>
      <c r="BM193" s="71">
        <v>0</v>
      </c>
      <c r="BN193" s="72"/>
      <c r="BO193" s="71">
        <v>0</v>
      </c>
      <c r="BP193" s="71">
        <v>0</v>
      </c>
      <c r="BQ193" s="71">
        <v>12</v>
      </c>
      <c r="BR193" s="71">
        <v>0</v>
      </c>
      <c r="BS193" s="71">
        <v>20</v>
      </c>
      <c r="BT193" s="71">
        <v>0</v>
      </c>
      <c r="BU193"/>
      <c r="BV193" s="70">
        <v>180.26400000000001</v>
      </c>
      <c r="BW193" s="70">
        <v>0</v>
      </c>
      <c r="BX193" s="70">
        <v>7.7910000000000004</v>
      </c>
      <c r="BY193" s="70">
        <v>0</v>
      </c>
      <c r="BZ193" s="70">
        <v>0</v>
      </c>
      <c r="CA193" s="70">
        <v>0</v>
      </c>
      <c r="CB193" s="70">
        <v>0</v>
      </c>
      <c r="CC193" s="70">
        <v>0</v>
      </c>
      <c r="CD193" s="70">
        <v>0</v>
      </c>
    </row>
    <row r="194" spans="1:82">
      <c r="A194" s="70" t="s">
        <v>1907</v>
      </c>
      <c r="B194" s="70">
        <v>170</v>
      </c>
      <c r="C194" s="70">
        <v>18</v>
      </c>
      <c r="D194" s="70">
        <v>10</v>
      </c>
      <c r="E194" s="70">
        <v>2021</v>
      </c>
      <c r="F194" s="70" t="s">
        <v>160</v>
      </c>
      <c r="G194" s="70" t="s">
        <v>1889</v>
      </c>
      <c r="H194" s="70" t="s">
        <v>1890</v>
      </c>
      <c r="I194" s="148"/>
      <c r="J194" s="71">
        <v>452.47428326833187</v>
      </c>
      <c r="K194" s="71">
        <v>11.181802966636637</v>
      </c>
      <c r="L194" s="71">
        <v>5.8847365536271461</v>
      </c>
      <c r="M194" s="71">
        <v>420.14883282977172</v>
      </c>
      <c r="N194" s="71">
        <v>405.04958402223014</v>
      </c>
      <c r="O194" s="71">
        <v>207.65418378476463</v>
      </c>
      <c r="P194" s="71">
        <v>98.587122282840127</v>
      </c>
      <c r="Q194" s="71">
        <v>28.223977393276201</v>
      </c>
      <c r="R194" s="71">
        <v>10.0234205205126</v>
      </c>
      <c r="S194" s="71">
        <v>81.073598091140013</v>
      </c>
      <c r="T194" s="72"/>
      <c r="U194" s="71">
        <v>27968298</v>
      </c>
      <c r="V194" s="71">
        <v>5807</v>
      </c>
      <c r="W194" s="71">
        <v>184</v>
      </c>
      <c r="X194" s="71">
        <v>145494</v>
      </c>
      <c r="Y194" s="71">
        <v>225264</v>
      </c>
      <c r="Z194" s="71">
        <v>152784</v>
      </c>
      <c r="AA194" s="71">
        <v>21217</v>
      </c>
      <c r="AB194" s="71">
        <v>483394</v>
      </c>
      <c r="AC194" s="71">
        <v>1723752.333333333</v>
      </c>
      <c r="AD194" s="71">
        <v>81.073598091140013</v>
      </c>
      <c r="AE194" s="72"/>
      <c r="AF194" s="71">
        <v>207396122.40379798</v>
      </c>
      <c r="AG194" s="71">
        <v>9169493.4381798673</v>
      </c>
      <c r="AH194" s="71">
        <v>1243801.4465362537</v>
      </c>
      <c r="AI194" s="71">
        <v>947143487.01958191</v>
      </c>
      <c r="AJ194" s="71">
        <v>845466174.09103012</v>
      </c>
      <c r="AK194" s="71">
        <v>0</v>
      </c>
      <c r="AL194" s="71">
        <v>0</v>
      </c>
      <c r="AM194" s="71">
        <v>63452175.782965086</v>
      </c>
      <c r="AN194" s="71">
        <v>0</v>
      </c>
      <c r="AO194" s="71">
        <v>0</v>
      </c>
      <c r="AP194" s="71">
        <v>2073871254.1820912</v>
      </c>
      <c r="AQ194" s="72"/>
      <c r="AR194" s="71">
        <v>6115</v>
      </c>
      <c r="AS194" s="71">
        <v>702</v>
      </c>
      <c r="AT194" s="71">
        <v>0</v>
      </c>
      <c r="AU194" s="71">
        <v>1</v>
      </c>
      <c r="AV194" s="71">
        <v>0</v>
      </c>
      <c r="AW194" s="71">
        <v>1</v>
      </c>
      <c r="AX194" s="71"/>
      <c r="AY194" s="72"/>
      <c r="AZ194" s="71">
        <v>24563.399999999961</v>
      </c>
      <c r="BA194" s="71">
        <v>46344</v>
      </c>
      <c r="BB194" s="71">
        <v>0</v>
      </c>
      <c r="BC194" s="71">
        <v>5.5</v>
      </c>
      <c r="BD194" s="71">
        <v>0</v>
      </c>
      <c r="BE194" s="71">
        <v>4104</v>
      </c>
      <c r="BF194" s="71"/>
      <c r="BG194" s="72"/>
      <c r="BH194" s="71">
        <v>0</v>
      </c>
      <c r="BI194" s="71">
        <v>0</v>
      </c>
      <c r="BJ194" s="71">
        <v>75.3</v>
      </c>
      <c r="BK194" s="71">
        <v>0</v>
      </c>
      <c r="BL194" s="71">
        <v>118.334</v>
      </c>
      <c r="BM194" s="71">
        <v>0</v>
      </c>
      <c r="BN194" s="72"/>
      <c r="BO194" s="71">
        <v>0</v>
      </c>
      <c r="BP194" s="71">
        <v>0</v>
      </c>
      <c r="BQ194" s="71">
        <v>12</v>
      </c>
      <c r="BR194" s="71">
        <v>0</v>
      </c>
      <c r="BS194" s="71">
        <v>21</v>
      </c>
      <c r="BT194" s="71">
        <v>0</v>
      </c>
      <c r="BU194"/>
      <c r="BV194" s="70">
        <v>185.29499999999999</v>
      </c>
      <c r="BW194" s="70">
        <v>0</v>
      </c>
      <c r="BX194" s="70">
        <v>8.3390000000000004</v>
      </c>
      <c r="BY194" s="70">
        <v>0</v>
      </c>
      <c r="BZ194" s="70">
        <v>0</v>
      </c>
      <c r="CA194" s="70">
        <v>0</v>
      </c>
      <c r="CB194" s="70">
        <v>0</v>
      </c>
      <c r="CC194" s="70">
        <v>0</v>
      </c>
      <c r="CD194" s="70">
        <v>0</v>
      </c>
    </row>
    <row r="195" spans="1:82">
      <c r="A195" s="70" t="s">
        <v>1908</v>
      </c>
      <c r="B195" s="70">
        <v>170</v>
      </c>
      <c r="C195" s="70">
        <v>19</v>
      </c>
      <c r="D195" s="70">
        <v>10</v>
      </c>
      <c r="E195" s="70">
        <v>2022</v>
      </c>
      <c r="F195" s="70" t="s">
        <v>161</v>
      </c>
      <c r="G195" s="70" t="s">
        <v>1889</v>
      </c>
      <c r="H195" s="70" t="s">
        <v>1890</v>
      </c>
      <c r="I195" s="148"/>
      <c r="J195" s="71">
        <v>426.23537421762387</v>
      </c>
      <c r="K195" s="71">
        <v>10.747262501149848</v>
      </c>
      <c r="L195" s="71">
        <v>5.3822604841788477</v>
      </c>
      <c r="M195" s="71">
        <v>473.21196334096493</v>
      </c>
      <c r="N195" s="71">
        <v>475.62994026896416</v>
      </c>
      <c r="O195" s="71">
        <v>219.15934934525802</v>
      </c>
      <c r="P195" s="71">
        <v>97.244090698536766</v>
      </c>
      <c r="Q195" s="71">
        <v>28.422124483050258</v>
      </c>
      <c r="R195" s="71">
        <v>9.4685932539544826</v>
      </c>
      <c r="S195" s="71">
        <v>59.854340703539997</v>
      </c>
      <c r="T195" s="72"/>
      <c r="U195" s="71">
        <v>29459368</v>
      </c>
      <c r="V195" s="71">
        <v>5807</v>
      </c>
      <c r="W195" s="71">
        <v>184</v>
      </c>
      <c r="X195" s="71">
        <v>145494</v>
      </c>
      <c r="Y195" s="71">
        <v>227117</v>
      </c>
      <c r="Z195" s="71">
        <v>153204</v>
      </c>
      <c r="AA195" s="71">
        <v>21247</v>
      </c>
      <c r="AB195" s="71">
        <v>482796</v>
      </c>
      <c r="AC195" s="71">
        <v>1648788.3333333333</v>
      </c>
      <c r="AD195" s="71">
        <v>59.854340703539997</v>
      </c>
      <c r="AE195" s="72"/>
      <c r="AF195" s="71">
        <v>186127268.88052335</v>
      </c>
      <c r="AG195" s="71">
        <v>9072351.9380354937</v>
      </c>
      <c r="AH195" s="71">
        <v>1325022.6215587188</v>
      </c>
      <c r="AI195" s="71">
        <v>917367972.52497208</v>
      </c>
      <c r="AJ195" s="71">
        <v>902436698.60734224</v>
      </c>
      <c r="AK195" s="71">
        <v>0</v>
      </c>
      <c r="AL195" s="71">
        <v>0</v>
      </c>
      <c r="AM195" s="71">
        <v>62342141.230577767</v>
      </c>
      <c r="AN195" s="71">
        <v>0</v>
      </c>
      <c r="AO195" s="71">
        <v>0</v>
      </c>
      <c r="AP195" s="71">
        <v>2078671455.8030095</v>
      </c>
      <c r="AQ195" s="72"/>
      <c r="AR195" s="71">
        <v>6661</v>
      </c>
      <c r="AS195" s="71">
        <v>703</v>
      </c>
      <c r="AT195" s="71">
        <v>0</v>
      </c>
      <c r="AU195" s="71">
        <v>1</v>
      </c>
      <c r="AV195" s="71">
        <v>0</v>
      </c>
      <c r="AW195" s="71">
        <v>1</v>
      </c>
      <c r="AX195" s="71"/>
      <c r="AY195" s="72"/>
      <c r="AZ195" s="71">
        <v>27265.699999999913</v>
      </c>
      <c r="BA195" s="71">
        <v>46632.5</v>
      </c>
      <c r="BB195" s="71">
        <v>0</v>
      </c>
      <c r="BC195" s="71">
        <v>5.5</v>
      </c>
      <c r="BD195" s="71">
        <v>0</v>
      </c>
      <c r="BE195" s="71">
        <v>4104</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1909</v>
      </c>
      <c r="B196" s="70">
        <v>170</v>
      </c>
      <c r="C196" s="70">
        <v>20</v>
      </c>
      <c r="D196" s="70">
        <v>10</v>
      </c>
      <c r="E196" s="70">
        <v>2023</v>
      </c>
      <c r="F196" s="70" t="s">
        <v>1539</v>
      </c>
      <c r="G196" s="70" t="s">
        <v>1889</v>
      </c>
      <c r="H196" s="70" t="s">
        <v>1890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7274</v>
      </c>
      <c r="AS196" s="71">
        <v>704</v>
      </c>
      <c r="AT196" s="71">
        <v>0</v>
      </c>
      <c r="AU196" s="71">
        <v>1</v>
      </c>
      <c r="AV196" s="71">
        <v>0</v>
      </c>
      <c r="AW196" s="71">
        <v>2</v>
      </c>
      <c r="AX196" s="71"/>
      <c r="AY196" s="72"/>
      <c r="AZ196" s="71">
        <v>29956.399999999925</v>
      </c>
      <c r="BA196" s="71">
        <v>46647.4</v>
      </c>
      <c r="BB196" s="71">
        <v>0</v>
      </c>
      <c r="BC196" s="71">
        <v>5.5</v>
      </c>
      <c r="BD196" s="71">
        <v>0</v>
      </c>
      <c r="BE196" s="71">
        <v>5778.7920000000004</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1910</v>
      </c>
      <c r="B197" s="70">
        <v>170</v>
      </c>
      <c r="C197" s="70">
        <v>21</v>
      </c>
      <c r="D197" s="70">
        <v>10</v>
      </c>
      <c r="E197" s="70">
        <v>2024</v>
      </c>
      <c r="F197" s="70" t="s">
        <v>1554</v>
      </c>
      <c r="G197" s="1064" t="s">
        <v>1889</v>
      </c>
      <c r="H197" s="70" t="s">
        <v>1890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1911</v>
      </c>
      <c r="B198" s="70">
        <v>120</v>
      </c>
      <c r="C198" s="70">
        <v>1</v>
      </c>
      <c r="D198" s="70">
        <v>8</v>
      </c>
      <c r="E198" s="70">
        <v>1990</v>
      </c>
      <c r="F198" s="70" t="s">
        <v>787</v>
      </c>
      <c r="G198" s="1064" t="s">
        <v>1912</v>
      </c>
      <c r="H198" s="70" t="s">
        <v>1913</v>
      </c>
      <c r="I198" s="148"/>
      <c r="J198" s="71">
        <v>1325.095804001234</v>
      </c>
      <c r="K198" s="71">
        <v>25.989246747069458</v>
      </c>
      <c r="L198" s="71">
        <v>0.71398194771939871</v>
      </c>
      <c r="M198" s="71">
        <v>359.37341681381969</v>
      </c>
      <c r="N198" s="71">
        <v>447.56038588376953</v>
      </c>
      <c r="O198" s="71">
        <v>308.25041429420492</v>
      </c>
      <c r="P198" s="71">
        <v>355.96396681888268</v>
      </c>
      <c r="Q198" s="71">
        <v>31.9228621755224</v>
      </c>
      <c r="R198" s="71">
        <v>0</v>
      </c>
      <c r="S198" s="71">
        <v>55.028366735231813</v>
      </c>
      <c r="T198" s="72"/>
      <c r="U198" s="71">
        <v>193534895</v>
      </c>
      <c r="V198" s="71">
        <v>12676</v>
      </c>
      <c r="W198" s="71">
        <v>9</v>
      </c>
      <c r="X198" s="71">
        <v>161849</v>
      </c>
      <c r="Y198" s="71">
        <v>181248</v>
      </c>
      <c r="Z198" s="71">
        <v>126787</v>
      </c>
      <c r="AA198" s="71">
        <v>86432</v>
      </c>
      <c r="AB198" s="71">
        <v>518319</v>
      </c>
      <c r="AC198" s="71">
        <v>0</v>
      </c>
      <c r="AD198" s="71">
        <v>55.028366735231813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1914</v>
      </c>
      <c r="B199" s="70">
        <v>121</v>
      </c>
      <c r="C199" s="70">
        <v>2</v>
      </c>
      <c r="D199" s="70">
        <v>8</v>
      </c>
      <c r="E199" s="70">
        <v>2005</v>
      </c>
      <c r="F199" s="70" t="s">
        <v>789</v>
      </c>
      <c r="G199" s="70" t="s">
        <v>1912</v>
      </c>
      <c r="H199" s="70" t="s">
        <v>1913</v>
      </c>
      <c r="I199" s="148"/>
      <c r="J199" s="71">
        <v>1077.560572354545</v>
      </c>
      <c r="K199" s="71">
        <v>19.684461276391879</v>
      </c>
      <c r="L199" s="71">
        <v>6.4877169511400918</v>
      </c>
      <c r="M199" s="71">
        <v>626.27700179157205</v>
      </c>
      <c r="N199" s="71">
        <v>581.98988508103139</v>
      </c>
      <c r="O199" s="71">
        <v>348.38408835501531</v>
      </c>
      <c r="P199" s="71">
        <v>315.11617006745638</v>
      </c>
      <c r="Q199" s="71">
        <v>29.1285344103444</v>
      </c>
      <c r="R199" s="71">
        <v>0</v>
      </c>
      <c r="S199" s="71">
        <v>115.4321414087695</v>
      </c>
      <c r="T199" s="72"/>
      <c r="U199" s="71">
        <v>113424275</v>
      </c>
      <c r="V199" s="71">
        <v>10827</v>
      </c>
      <c r="W199" s="71">
        <v>72</v>
      </c>
      <c r="X199" s="71">
        <v>148990</v>
      </c>
      <c r="Y199" s="71">
        <v>211676</v>
      </c>
      <c r="Z199" s="71">
        <v>165819</v>
      </c>
      <c r="AA199" s="71">
        <v>62664</v>
      </c>
      <c r="AB199" s="71">
        <v>494422</v>
      </c>
      <c r="AC199" s="71">
        <v>0</v>
      </c>
      <c r="AD199" s="71">
        <v>115.4321414087695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1915</v>
      </c>
      <c r="B200" s="70">
        <v>122</v>
      </c>
      <c r="C200" s="70">
        <v>3</v>
      </c>
      <c r="D200" s="70">
        <v>8</v>
      </c>
      <c r="E200" s="70">
        <v>2006</v>
      </c>
      <c r="F200" s="70" t="s">
        <v>790</v>
      </c>
      <c r="G200" s="70" t="s">
        <v>1912</v>
      </c>
      <c r="H200" s="70" t="s">
        <v>1913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1916</v>
      </c>
      <c r="B201" s="70">
        <v>123</v>
      </c>
      <c r="C201" s="70">
        <v>4</v>
      </c>
      <c r="D201" s="70">
        <v>8</v>
      </c>
      <c r="E201" s="70">
        <v>2007</v>
      </c>
      <c r="F201" s="70" t="s">
        <v>791</v>
      </c>
      <c r="G201" s="70" t="s">
        <v>1912</v>
      </c>
      <c r="H201" s="70" t="s">
        <v>1913</v>
      </c>
      <c r="I201" s="148"/>
      <c r="J201" s="71">
        <v>1056.5416194438319</v>
      </c>
      <c r="K201" s="71">
        <v>19.972479746745439</v>
      </c>
      <c r="L201" s="71">
        <v>4.2841629403752544</v>
      </c>
      <c r="M201" s="71">
        <v>591.04676179756223</v>
      </c>
      <c r="N201" s="71">
        <v>612.44294803305775</v>
      </c>
      <c r="O201" s="71">
        <v>330.56564785267142</v>
      </c>
      <c r="P201" s="71">
        <v>308.84120530025319</v>
      </c>
      <c r="Q201" s="71">
        <v>30.519027049694898</v>
      </c>
      <c r="R201" s="71">
        <v>0</v>
      </c>
      <c r="S201" s="71">
        <v>89.51072492630189</v>
      </c>
      <c r="T201" s="72"/>
      <c r="U201" s="71">
        <v>125380962</v>
      </c>
      <c r="V201" s="71">
        <v>10695</v>
      </c>
      <c r="W201" s="71">
        <v>48</v>
      </c>
      <c r="X201" s="71">
        <v>162467</v>
      </c>
      <c r="Y201" s="71">
        <v>214449</v>
      </c>
      <c r="Z201" s="71">
        <v>163561</v>
      </c>
      <c r="AA201" s="71">
        <v>60480</v>
      </c>
      <c r="AB201" s="71">
        <v>490631</v>
      </c>
      <c r="AC201" s="71">
        <v>0</v>
      </c>
      <c r="AD201" s="71">
        <v>89.51072492630189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1917</v>
      </c>
      <c r="B202" s="70">
        <v>124</v>
      </c>
      <c r="C202" s="70">
        <v>5</v>
      </c>
      <c r="D202" s="70">
        <v>8</v>
      </c>
      <c r="E202" s="70">
        <v>2008</v>
      </c>
      <c r="F202" s="70" t="s">
        <v>792</v>
      </c>
      <c r="G202" s="70" t="s">
        <v>1912</v>
      </c>
      <c r="H202" s="70" t="s">
        <v>1913</v>
      </c>
      <c r="I202" s="148"/>
      <c r="J202" s="71">
        <v>991.09193710634986</v>
      </c>
      <c r="K202" s="71">
        <v>14.984333548666401</v>
      </c>
      <c r="L202" s="71">
        <v>3.795038089522393</v>
      </c>
      <c r="M202" s="71">
        <v>620.38204664091165</v>
      </c>
      <c r="N202" s="71">
        <v>592.53864487208318</v>
      </c>
      <c r="O202" s="71">
        <v>317.11138174267012</v>
      </c>
      <c r="P202" s="71">
        <v>300.41485574852948</v>
      </c>
      <c r="Q202" s="71">
        <v>29.9016812434974</v>
      </c>
      <c r="R202" s="71">
        <v>0</v>
      </c>
      <c r="S202" s="71">
        <v>101.70432177371831</v>
      </c>
      <c r="T202" s="72"/>
      <c r="U202" s="71">
        <v>124891995</v>
      </c>
      <c r="V202" s="71">
        <v>10695</v>
      </c>
      <c r="W202" s="71">
        <v>48</v>
      </c>
      <c r="X202" s="71">
        <v>162467</v>
      </c>
      <c r="Y202" s="71">
        <v>216065</v>
      </c>
      <c r="Z202" s="71">
        <v>162411</v>
      </c>
      <c r="AA202" s="71">
        <v>58897</v>
      </c>
      <c r="AB202" s="71">
        <v>488613</v>
      </c>
      <c r="AC202" s="71">
        <v>0</v>
      </c>
      <c r="AD202" s="71">
        <v>101.70432177371831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1918</v>
      </c>
      <c r="B203" s="70">
        <v>125</v>
      </c>
      <c r="C203" s="70">
        <v>6</v>
      </c>
      <c r="D203" s="70">
        <v>8</v>
      </c>
      <c r="E203" s="70">
        <v>2009</v>
      </c>
      <c r="F203" s="70" t="s">
        <v>176</v>
      </c>
      <c r="G203" s="70" t="s">
        <v>1912</v>
      </c>
      <c r="H203" s="70" t="s">
        <v>1913</v>
      </c>
      <c r="I203" s="148"/>
      <c r="J203" s="71">
        <v>769.56943403154207</v>
      </c>
      <c r="K203" s="71">
        <v>14.124201430716379</v>
      </c>
      <c r="L203" s="71">
        <v>3.3761006768813702</v>
      </c>
      <c r="M203" s="71">
        <v>560.57765701727328</v>
      </c>
      <c r="N203" s="71">
        <v>485.49899309170928</v>
      </c>
      <c r="O203" s="71">
        <v>316.42783687179531</v>
      </c>
      <c r="P203" s="71">
        <v>286.42160212479098</v>
      </c>
      <c r="Q203" s="71">
        <v>28.4414739240733</v>
      </c>
      <c r="R203" s="71">
        <v>0</v>
      </c>
      <c r="S203" s="71">
        <v>90.487206300877048</v>
      </c>
      <c r="T203" s="72"/>
      <c r="U203" s="71">
        <v>100802657</v>
      </c>
      <c r="V203" s="71">
        <v>12191</v>
      </c>
      <c r="W203" s="71">
        <v>72</v>
      </c>
      <c r="X203" s="71">
        <v>182757</v>
      </c>
      <c r="Y203" s="71">
        <v>217638</v>
      </c>
      <c r="Z203" s="71">
        <v>159962</v>
      </c>
      <c r="AA203" s="71">
        <v>57648</v>
      </c>
      <c r="AB203" s="71">
        <v>487869</v>
      </c>
      <c r="AC203" s="71">
        <v>0</v>
      </c>
      <c r="AD203" s="71">
        <v>90.487206300877048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93.924999999999997</v>
      </c>
      <c r="BK203" s="71">
        <v>0</v>
      </c>
      <c r="BL203" s="71">
        <v>130.00700000000001</v>
      </c>
      <c r="BM203" s="71">
        <v>0</v>
      </c>
      <c r="BN203" s="72"/>
      <c r="BO203" s="71">
        <v>0</v>
      </c>
      <c r="BP203" s="71">
        <v>0</v>
      </c>
      <c r="BQ203" s="71">
        <v>19</v>
      </c>
      <c r="BR203" s="71">
        <v>0</v>
      </c>
      <c r="BS203" s="71">
        <v>16</v>
      </c>
      <c r="BT203" s="71">
        <v>0</v>
      </c>
      <c r="BU203"/>
      <c r="BV203" s="70">
        <v>189.672</v>
      </c>
      <c r="BW203" s="70">
        <v>0</v>
      </c>
      <c r="BX203" s="70">
        <v>0</v>
      </c>
      <c r="BY203" s="70">
        <v>0</v>
      </c>
      <c r="BZ203" s="70">
        <v>34.26</v>
      </c>
      <c r="CA203" s="70">
        <v>0</v>
      </c>
      <c r="CB203" s="70">
        <v>0</v>
      </c>
      <c r="CC203" s="70">
        <v>0</v>
      </c>
      <c r="CD203" s="70">
        <v>0</v>
      </c>
    </row>
    <row r="204" spans="1:82">
      <c r="A204" s="70" t="s">
        <v>1919</v>
      </c>
      <c r="B204" s="70">
        <v>126</v>
      </c>
      <c r="C204" s="70">
        <v>7</v>
      </c>
      <c r="D204" s="70">
        <v>8</v>
      </c>
      <c r="E204" s="70">
        <v>2010</v>
      </c>
      <c r="F204" s="70" t="s">
        <v>177</v>
      </c>
      <c r="G204" s="70" t="s">
        <v>1912</v>
      </c>
      <c r="H204" s="70" t="s">
        <v>1913</v>
      </c>
      <c r="I204" s="148"/>
      <c r="J204" s="71">
        <v>744.50832062962218</v>
      </c>
      <c r="K204" s="71">
        <v>15.390295211813861</v>
      </c>
      <c r="L204" s="71">
        <v>3.2025247344400278</v>
      </c>
      <c r="M204" s="71">
        <v>605.12784655914186</v>
      </c>
      <c r="N204" s="71">
        <v>564.86768710834258</v>
      </c>
      <c r="O204" s="71">
        <v>313.44616650987041</v>
      </c>
      <c r="P204" s="71">
        <v>290.00737192310442</v>
      </c>
      <c r="Q204" s="71">
        <v>29.6493226273804</v>
      </c>
      <c r="R204" s="71">
        <v>0</v>
      </c>
      <c r="S204" s="71">
        <v>77.520776000496255</v>
      </c>
      <c r="T204" s="72"/>
      <c r="U204" s="71">
        <v>98321229</v>
      </c>
      <c r="V204" s="71">
        <v>12191</v>
      </c>
      <c r="W204" s="71">
        <v>72</v>
      </c>
      <c r="X204" s="71">
        <v>182757</v>
      </c>
      <c r="Y204" s="71">
        <v>219253</v>
      </c>
      <c r="Z204" s="71">
        <v>159191</v>
      </c>
      <c r="AA204" s="71">
        <v>56912</v>
      </c>
      <c r="AB204" s="71">
        <v>487341</v>
      </c>
      <c r="AC204" s="71">
        <v>0</v>
      </c>
      <c r="AD204" s="71">
        <v>77.520776000496255</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97.430999999999997</v>
      </c>
      <c r="BK204" s="71">
        <v>0</v>
      </c>
      <c r="BL204" s="71">
        <v>112.64599999999999</v>
      </c>
      <c r="BM204" s="71">
        <v>0</v>
      </c>
      <c r="BN204" s="72"/>
      <c r="BO204" s="71">
        <v>0</v>
      </c>
      <c r="BP204" s="71">
        <v>0</v>
      </c>
      <c r="BQ204" s="71">
        <v>20</v>
      </c>
      <c r="BR204" s="71">
        <v>0</v>
      </c>
      <c r="BS204" s="71">
        <v>12</v>
      </c>
      <c r="BT204" s="71">
        <v>0</v>
      </c>
      <c r="BU204"/>
      <c r="BV204" s="70">
        <v>176.46100000000001</v>
      </c>
      <c r="BW204" s="70">
        <v>0</v>
      </c>
      <c r="BX204" s="70">
        <v>0</v>
      </c>
      <c r="BY204" s="70">
        <v>0</v>
      </c>
      <c r="BZ204" s="70">
        <v>33.616</v>
      </c>
      <c r="CA204" s="70">
        <v>0</v>
      </c>
      <c r="CB204" s="70">
        <v>0</v>
      </c>
      <c r="CC204" s="70">
        <v>0</v>
      </c>
      <c r="CD204" s="70">
        <v>0</v>
      </c>
    </row>
    <row r="205" spans="1:82">
      <c r="A205" s="70" t="s">
        <v>1920</v>
      </c>
      <c r="B205" s="70">
        <v>127</v>
      </c>
      <c r="C205" s="70">
        <v>8</v>
      </c>
      <c r="D205" s="70">
        <v>8</v>
      </c>
      <c r="E205" s="70">
        <v>2011</v>
      </c>
      <c r="F205" s="70" t="s">
        <v>178</v>
      </c>
      <c r="G205" s="70" t="s">
        <v>1912</v>
      </c>
      <c r="H205" s="70" t="s">
        <v>1913</v>
      </c>
      <c r="I205" s="148"/>
      <c r="J205" s="71">
        <v>859.6572351245984</v>
      </c>
      <c r="K205" s="71">
        <v>24.49301054872047</v>
      </c>
      <c r="L205" s="71">
        <v>2.81756938928637</v>
      </c>
      <c r="M205" s="71">
        <v>771.75211284171826</v>
      </c>
      <c r="N205" s="71">
        <v>697.60375767346864</v>
      </c>
      <c r="O205" s="71">
        <v>308.23632352740833</v>
      </c>
      <c r="P205" s="71">
        <v>282.46291615380539</v>
      </c>
      <c r="Q205" s="71">
        <v>34.124288347440498</v>
      </c>
      <c r="R205" s="71">
        <v>0</v>
      </c>
      <c r="S205" s="71">
        <v>92.967219319348573</v>
      </c>
      <c r="T205" s="72"/>
      <c r="U205" s="71">
        <v>102771330</v>
      </c>
      <c r="V205" s="71">
        <v>12191</v>
      </c>
      <c r="W205" s="71">
        <v>72</v>
      </c>
      <c r="X205" s="71">
        <v>182757</v>
      </c>
      <c r="Y205" s="71">
        <v>220768</v>
      </c>
      <c r="Z205" s="71">
        <v>159946</v>
      </c>
      <c r="AA205" s="71">
        <v>57081</v>
      </c>
      <c r="AB205" s="71">
        <v>486260</v>
      </c>
      <c r="AC205" s="71">
        <v>0</v>
      </c>
      <c r="AD205" s="71">
        <v>92.967219319348573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96.599000000000004</v>
      </c>
      <c r="BK205" s="71">
        <v>0</v>
      </c>
      <c r="BL205" s="71">
        <v>105.25400000000002</v>
      </c>
      <c r="BM205" s="71">
        <v>0</v>
      </c>
      <c r="BN205" s="72"/>
      <c r="BO205" s="71">
        <v>0</v>
      </c>
      <c r="BP205" s="71">
        <v>0</v>
      </c>
      <c r="BQ205" s="71">
        <v>20</v>
      </c>
      <c r="BR205" s="71">
        <v>0</v>
      </c>
      <c r="BS205" s="71">
        <v>12</v>
      </c>
      <c r="BT205" s="71">
        <v>0</v>
      </c>
      <c r="BU205"/>
      <c r="BV205" s="70">
        <v>169.07499999999999</v>
      </c>
      <c r="BW205" s="70">
        <v>0</v>
      </c>
      <c r="BX205" s="70">
        <v>0</v>
      </c>
      <c r="BY205" s="70">
        <v>0</v>
      </c>
      <c r="BZ205" s="70">
        <v>32.777999999999999</v>
      </c>
      <c r="CA205" s="70">
        <v>0</v>
      </c>
      <c r="CB205" s="70">
        <v>0</v>
      </c>
      <c r="CC205" s="70">
        <v>0</v>
      </c>
      <c r="CD205" s="70">
        <v>0</v>
      </c>
    </row>
    <row r="206" spans="1:82">
      <c r="A206" s="70" t="s">
        <v>1921</v>
      </c>
      <c r="B206" s="70">
        <v>128</v>
      </c>
      <c r="C206" s="70">
        <v>9</v>
      </c>
      <c r="D206" s="70">
        <v>8</v>
      </c>
      <c r="E206" s="70">
        <v>2012</v>
      </c>
      <c r="F206" s="70" t="s">
        <v>179</v>
      </c>
      <c r="G206" s="70" t="s">
        <v>1912</v>
      </c>
      <c r="H206" s="70" t="s">
        <v>1913</v>
      </c>
      <c r="I206" s="148"/>
      <c r="J206" s="71">
        <v>868.22103099027322</v>
      </c>
      <c r="K206" s="71">
        <v>23.818036714173569</v>
      </c>
      <c r="L206" s="71">
        <v>2.8062615510221121</v>
      </c>
      <c r="M206" s="71">
        <v>863.19998591429078</v>
      </c>
      <c r="N206" s="71">
        <v>765.14465632776364</v>
      </c>
      <c r="O206" s="71">
        <v>306.82028091286776</v>
      </c>
      <c r="P206" s="71">
        <v>283.21401286253695</v>
      </c>
      <c r="Q206" s="71">
        <v>38.287967144674603</v>
      </c>
      <c r="R206" s="71">
        <v>0</v>
      </c>
      <c r="S206" s="71">
        <v>67.725890412446077</v>
      </c>
      <c r="T206" s="72"/>
      <c r="U206" s="71">
        <v>100917593</v>
      </c>
      <c r="V206" s="71">
        <v>12191</v>
      </c>
      <c r="W206" s="71">
        <v>72</v>
      </c>
      <c r="X206" s="71">
        <v>182757</v>
      </c>
      <c r="Y206" s="71">
        <v>230636</v>
      </c>
      <c r="Z206" s="71">
        <v>160474</v>
      </c>
      <c r="AA206" s="71">
        <v>56909</v>
      </c>
      <c r="AB206" s="71">
        <v>502164</v>
      </c>
      <c r="AC206" s="71">
        <v>0</v>
      </c>
      <c r="AD206" s="71">
        <v>67.725890412446077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110.27500000000001</v>
      </c>
      <c r="BK206" s="71">
        <v>0</v>
      </c>
      <c r="BL206" s="71">
        <v>124.6384</v>
      </c>
      <c r="BM206" s="71">
        <v>0</v>
      </c>
      <c r="BN206" s="72"/>
      <c r="BO206" s="71">
        <v>0</v>
      </c>
      <c r="BP206" s="71">
        <v>0</v>
      </c>
      <c r="BQ206" s="71">
        <v>21</v>
      </c>
      <c r="BR206" s="71">
        <v>0</v>
      </c>
      <c r="BS206" s="71">
        <v>14</v>
      </c>
      <c r="BT206" s="71">
        <v>0</v>
      </c>
      <c r="BU206"/>
      <c r="BV206" s="70">
        <v>202.3364</v>
      </c>
      <c r="BW206" s="70">
        <v>0</v>
      </c>
      <c r="BX206" s="70">
        <v>0</v>
      </c>
      <c r="BY206" s="70">
        <v>0</v>
      </c>
      <c r="BZ206" s="70">
        <v>32.576999999999998</v>
      </c>
      <c r="CA206" s="70">
        <v>0</v>
      </c>
      <c r="CB206" s="70">
        <v>0</v>
      </c>
      <c r="CC206" s="70">
        <v>0</v>
      </c>
      <c r="CD206" s="70">
        <v>0</v>
      </c>
    </row>
    <row r="207" spans="1:82">
      <c r="A207" s="70" t="s">
        <v>1922</v>
      </c>
      <c r="B207" s="70">
        <v>129</v>
      </c>
      <c r="C207" s="70">
        <v>10</v>
      </c>
      <c r="D207" s="70">
        <v>8</v>
      </c>
      <c r="E207" s="70">
        <v>2013</v>
      </c>
      <c r="F207" s="70" t="s">
        <v>180</v>
      </c>
      <c r="G207" s="70" t="s">
        <v>1912</v>
      </c>
      <c r="H207" s="70" t="s">
        <v>1913</v>
      </c>
      <c r="I207" s="148"/>
      <c r="J207" s="71">
        <v>873.48298877779041</v>
      </c>
      <c r="K207" s="71">
        <v>20.195416097372039</v>
      </c>
      <c r="L207" s="71">
        <v>2.4897468015526831</v>
      </c>
      <c r="M207" s="71">
        <v>869.43629626401207</v>
      </c>
      <c r="N207" s="71">
        <v>767.07176333400048</v>
      </c>
      <c r="O207" s="71">
        <v>295.98546864262431</v>
      </c>
      <c r="P207" s="71">
        <v>284.20623485806982</v>
      </c>
      <c r="Q207" s="71">
        <v>38.781798650734203</v>
      </c>
      <c r="R207" s="71">
        <v>0</v>
      </c>
      <c r="S207" s="71">
        <v>74.738866386985464</v>
      </c>
      <c r="T207" s="72"/>
      <c r="U207" s="71">
        <v>100400854</v>
      </c>
      <c r="V207" s="71">
        <v>12191</v>
      </c>
      <c r="W207" s="71">
        <v>72</v>
      </c>
      <c r="X207" s="71">
        <v>182757</v>
      </c>
      <c r="Y207" s="71">
        <v>231653</v>
      </c>
      <c r="Z207" s="71">
        <v>161719</v>
      </c>
      <c r="AA207" s="71">
        <v>56894</v>
      </c>
      <c r="AB207" s="71">
        <v>501349</v>
      </c>
      <c r="AC207" s="71">
        <v>0</v>
      </c>
      <c r="AD207" s="71">
        <v>74.738866386985464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117.44499999999999</v>
      </c>
      <c r="BK207" s="71">
        <v>0</v>
      </c>
      <c r="BL207" s="71">
        <v>229.35299999999998</v>
      </c>
      <c r="BM207" s="71">
        <v>0</v>
      </c>
      <c r="BN207" s="72"/>
      <c r="BO207" s="71">
        <v>0</v>
      </c>
      <c r="BP207" s="71">
        <v>0</v>
      </c>
      <c r="BQ207" s="71">
        <v>20</v>
      </c>
      <c r="BR207" s="71">
        <v>0</v>
      </c>
      <c r="BS207" s="71">
        <v>14</v>
      </c>
      <c r="BT207" s="71">
        <v>0</v>
      </c>
      <c r="BU207"/>
      <c r="BV207" s="70">
        <v>217.65799999999999</v>
      </c>
      <c r="BW207" s="70">
        <v>0</v>
      </c>
      <c r="BX207" s="70">
        <v>97.2</v>
      </c>
      <c r="BY207" s="70">
        <v>0</v>
      </c>
      <c r="BZ207" s="70">
        <v>31.94</v>
      </c>
      <c r="CA207" s="70">
        <v>0</v>
      </c>
      <c r="CB207" s="70">
        <v>0</v>
      </c>
      <c r="CC207" s="70">
        <v>0</v>
      </c>
      <c r="CD207" s="70">
        <v>0</v>
      </c>
    </row>
    <row r="208" spans="1:82">
      <c r="A208" s="70" t="s">
        <v>1923</v>
      </c>
      <c r="B208" s="70">
        <v>130</v>
      </c>
      <c r="C208" s="70">
        <v>11</v>
      </c>
      <c r="D208" s="70">
        <v>8</v>
      </c>
      <c r="E208" s="70">
        <v>2014</v>
      </c>
      <c r="F208" s="70" t="s">
        <v>181</v>
      </c>
      <c r="G208" s="70" t="s">
        <v>1912</v>
      </c>
      <c r="H208" s="70" t="s">
        <v>1913</v>
      </c>
      <c r="I208" s="148"/>
      <c r="J208" s="71">
        <v>844.83355909772683</v>
      </c>
      <c r="K208" s="71">
        <v>18.900096517481</v>
      </c>
      <c r="L208" s="71">
        <v>5.3206607226978724</v>
      </c>
      <c r="M208" s="71">
        <v>822.166080593846</v>
      </c>
      <c r="N208" s="71">
        <v>741.80152380164157</v>
      </c>
      <c r="O208" s="71">
        <v>281.5532229685337</v>
      </c>
      <c r="P208" s="71">
        <v>286.20571368240832</v>
      </c>
      <c r="Q208" s="71">
        <v>37.020684691124103</v>
      </c>
      <c r="R208" s="71">
        <v>0</v>
      </c>
      <c r="S208" s="71">
        <v>79.315475684532458</v>
      </c>
      <c r="T208" s="72"/>
      <c r="U208" s="71">
        <v>103326234</v>
      </c>
      <c r="V208" s="71">
        <v>9504</v>
      </c>
      <c r="W208" s="71">
        <v>58</v>
      </c>
      <c r="X208" s="71">
        <v>173590</v>
      </c>
      <c r="Y208" s="71">
        <v>232543</v>
      </c>
      <c r="Z208" s="71">
        <v>162021</v>
      </c>
      <c r="AA208" s="71">
        <v>56998</v>
      </c>
      <c r="AB208" s="71">
        <v>498814</v>
      </c>
      <c r="AC208" s="71">
        <v>0</v>
      </c>
      <c r="AD208" s="71">
        <v>79.315475684532458</v>
      </c>
      <c r="AE208" s="72"/>
      <c r="AF208" s="71"/>
      <c r="AG208" s="71"/>
      <c r="AH208" s="71"/>
      <c r="AI208" s="71"/>
      <c r="AJ208" s="71"/>
      <c r="AK208" s="71"/>
      <c r="AL208" s="71"/>
      <c r="AM208" s="71"/>
      <c r="AN208" s="71"/>
      <c r="AO208" s="71"/>
      <c r="AP208" s="71"/>
      <c r="AQ208" s="72"/>
      <c r="AR208" s="71">
        <v>3807</v>
      </c>
      <c r="AS208" s="71">
        <v>425</v>
      </c>
      <c r="AT208" s="71">
        <v>0</v>
      </c>
      <c r="AU208" s="71">
        <v>0</v>
      </c>
      <c r="AV208" s="71">
        <v>0</v>
      </c>
      <c r="AW208" s="71">
        <v>0</v>
      </c>
      <c r="AX208" s="71"/>
      <c r="AY208" s="72"/>
      <c r="AZ208" s="71">
        <v>13150.7</v>
      </c>
      <c r="BA208" s="71">
        <v>12500.3</v>
      </c>
      <c r="BB208" s="71">
        <v>0</v>
      </c>
      <c r="BC208" s="71">
        <v>0</v>
      </c>
      <c r="BD208" s="71">
        <v>0</v>
      </c>
      <c r="BE208" s="71">
        <v>0</v>
      </c>
      <c r="BF208" s="71"/>
      <c r="BG208" s="72"/>
      <c r="BH208" s="71">
        <v>0</v>
      </c>
      <c r="BI208" s="71">
        <v>0</v>
      </c>
      <c r="BJ208" s="71">
        <v>120.82899999999999</v>
      </c>
      <c r="BK208" s="71">
        <v>0</v>
      </c>
      <c r="BL208" s="71">
        <v>133.37</v>
      </c>
      <c r="BM208" s="71">
        <v>0</v>
      </c>
      <c r="BN208" s="72"/>
      <c r="BO208" s="71">
        <v>0</v>
      </c>
      <c r="BP208" s="71">
        <v>0</v>
      </c>
      <c r="BQ208" s="71">
        <v>20</v>
      </c>
      <c r="BR208" s="71">
        <v>0</v>
      </c>
      <c r="BS208" s="71">
        <v>13</v>
      </c>
      <c r="BT208" s="71">
        <v>0</v>
      </c>
      <c r="BU208"/>
      <c r="BV208" s="70">
        <v>218.208</v>
      </c>
      <c r="BW208" s="70">
        <v>0</v>
      </c>
      <c r="BX208" s="70">
        <v>0</v>
      </c>
      <c r="BY208" s="70">
        <v>3.5339999999999998</v>
      </c>
      <c r="BZ208" s="70">
        <v>32.457000000000001</v>
      </c>
      <c r="CA208" s="70">
        <v>0</v>
      </c>
      <c r="CB208" s="70">
        <v>0</v>
      </c>
      <c r="CC208" s="70">
        <v>0</v>
      </c>
      <c r="CD208" s="70">
        <v>0</v>
      </c>
    </row>
    <row r="209" spans="1:82">
      <c r="A209" s="70" t="s">
        <v>1924</v>
      </c>
      <c r="B209" s="70">
        <v>131</v>
      </c>
      <c r="C209" s="70">
        <v>12</v>
      </c>
      <c r="D209" s="70">
        <v>8</v>
      </c>
      <c r="E209" s="70">
        <v>2015</v>
      </c>
      <c r="F209" s="70" t="s">
        <v>182</v>
      </c>
      <c r="G209" s="70" t="s">
        <v>1912</v>
      </c>
      <c r="H209" s="70" t="s">
        <v>1913</v>
      </c>
      <c r="I209" s="148"/>
      <c r="J209" s="71">
        <v>822.50388225913048</v>
      </c>
      <c r="K209" s="71">
        <v>18.05735820453749</v>
      </c>
      <c r="L209" s="71">
        <v>5.979476943855027</v>
      </c>
      <c r="M209" s="71">
        <v>753.64392214372788</v>
      </c>
      <c r="N209" s="71">
        <v>694.11835643648453</v>
      </c>
      <c r="O209" s="71">
        <v>279.34445635518853</v>
      </c>
      <c r="P209" s="71">
        <v>284.32120851615025</v>
      </c>
      <c r="Q209" s="71">
        <v>36.0842948646469</v>
      </c>
      <c r="R209" s="71">
        <v>0</v>
      </c>
      <c r="S209" s="71">
        <v>82.02668513560306</v>
      </c>
      <c r="T209" s="72"/>
      <c r="U209" s="71">
        <v>106057245</v>
      </c>
      <c r="V209" s="71">
        <v>9504</v>
      </c>
      <c r="W209" s="71">
        <v>58</v>
      </c>
      <c r="X209" s="71">
        <v>173590</v>
      </c>
      <c r="Y209" s="71">
        <v>233845</v>
      </c>
      <c r="Z209" s="71">
        <v>162297</v>
      </c>
      <c r="AA209" s="71">
        <v>56578</v>
      </c>
      <c r="AB209" s="71">
        <v>496659</v>
      </c>
      <c r="AC209" s="71">
        <v>0</v>
      </c>
      <c r="AD209" s="71">
        <v>82.02668513560306</v>
      </c>
      <c r="AE209" s="72"/>
      <c r="AF209" s="71">
        <v>862224908.2828753</v>
      </c>
      <c r="AG209" s="71">
        <v>15199087.88438211</v>
      </c>
      <c r="AH209" s="71">
        <v>1216337.980495211</v>
      </c>
      <c r="AI209" s="71">
        <v>1083775678.6220429</v>
      </c>
      <c r="AJ209" s="71">
        <v>1058712116.4134229</v>
      </c>
      <c r="AK209" s="71">
        <v>0</v>
      </c>
      <c r="AL209" s="71">
        <v>0</v>
      </c>
      <c r="AM209" s="71">
        <v>68065032.543853402</v>
      </c>
      <c r="AN209" s="71">
        <v>0</v>
      </c>
      <c r="AO209" s="71">
        <v>0</v>
      </c>
      <c r="AP209" s="71">
        <v>3089193161.7270718</v>
      </c>
      <c r="AQ209" s="72"/>
      <c r="AR209" s="71">
        <v>4223</v>
      </c>
      <c r="AS209" s="71">
        <v>520</v>
      </c>
      <c r="AT209" s="71">
        <v>0</v>
      </c>
      <c r="AU209" s="71">
        <v>0</v>
      </c>
      <c r="AV209" s="71">
        <v>0</v>
      </c>
      <c r="AW209" s="71">
        <v>0</v>
      </c>
      <c r="AX209" s="71"/>
      <c r="AY209" s="72"/>
      <c r="AZ209" s="71">
        <v>14843.6</v>
      </c>
      <c r="BA209" s="71">
        <v>17520.3</v>
      </c>
      <c r="BB209" s="71">
        <v>0</v>
      </c>
      <c r="BC209" s="71">
        <v>0</v>
      </c>
      <c r="BD209" s="71">
        <v>0</v>
      </c>
      <c r="BE209" s="71">
        <v>0</v>
      </c>
      <c r="BF209" s="71"/>
      <c r="BG209" s="72"/>
      <c r="BH209" s="71">
        <v>0</v>
      </c>
      <c r="BI209" s="71">
        <v>0</v>
      </c>
      <c r="BJ209" s="71">
        <v>122.785</v>
      </c>
      <c r="BK209" s="71">
        <v>0</v>
      </c>
      <c r="BL209" s="71">
        <v>240.25899999999999</v>
      </c>
      <c r="BM209" s="71">
        <v>0</v>
      </c>
      <c r="BN209" s="72"/>
      <c r="BO209" s="71">
        <v>0</v>
      </c>
      <c r="BP209" s="71">
        <v>0</v>
      </c>
      <c r="BQ209" s="71">
        <v>21</v>
      </c>
      <c r="BR209" s="71">
        <v>0</v>
      </c>
      <c r="BS209" s="71">
        <v>14</v>
      </c>
      <c r="BT209" s="71">
        <v>0</v>
      </c>
      <c r="BU209"/>
      <c r="BV209" s="70">
        <v>227.36099999999999</v>
      </c>
      <c r="BW209" s="70">
        <v>0</v>
      </c>
      <c r="BX209" s="70">
        <v>95.5</v>
      </c>
      <c r="BY209" s="70">
        <v>4.4059999999999997</v>
      </c>
      <c r="BZ209" s="70">
        <v>35.777000000000001</v>
      </c>
      <c r="CA209" s="70">
        <v>0</v>
      </c>
      <c r="CB209" s="70">
        <v>0</v>
      </c>
      <c r="CC209" s="70">
        <v>0</v>
      </c>
      <c r="CD209" s="70">
        <v>0</v>
      </c>
    </row>
    <row r="210" spans="1:82">
      <c r="A210" s="70" t="s">
        <v>1925</v>
      </c>
      <c r="B210" s="70">
        <v>132</v>
      </c>
      <c r="C210" s="70">
        <v>13</v>
      </c>
      <c r="D210" s="70">
        <v>8</v>
      </c>
      <c r="E210" s="70">
        <v>2016</v>
      </c>
      <c r="F210" s="70" t="s">
        <v>155</v>
      </c>
      <c r="G210" s="70" t="s">
        <v>1912</v>
      </c>
      <c r="H210" s="70" t="s">
        <v>1913</v>
      </c>
      <c r="I210" s="148"/>
      <c r="J210" s="71">
        <v>856.99789119651416</v>
      </c>
      <c r="K210" s="71">
        <v>17.587681271375992</v>
      </c>
      <c r="L210" s="71">
        <v>5.7161563324997466</v>
      </c>
      <c r="M210" s="71">
        <v>687.28518902406438</v>
      </c>
      <c r="N210" s="71">
        <v>697.12891667667213</v>
      </c>
      <c r="O210" s="71">
        <v>276.88060148517269</v>
      </c>
      <c r="P210" s="71">
        <v>277.15607528462556</v>
      </c>
      <c r="Q210" s="71">
        <v>34.886712460372799</v>
      </c>
      <c r="R210" s="71">
        <v>0</v>
      </c>
      <c r="S210" s="71">
        <v>87.608620605134988</v>
      </c>
      <c r="T210" s="72"/>
      <c r="U210" s="71">
        <v>104886976</v>
      </c>
      <c r="V210" s="71">
        <v>9504</v>
      </c>
      <c r="W210" s="71">
        <v>58</v>
      </c>
      <c r="X210" s="71">
        <v>173590</v>
      </c>
      <c r="Y210" s="71">
        <v>234894</v>
      </c>
      <c r="Z210" s="71">
        <v>162843</v>
      </c>
      <c r="AA210" s="71">
        <v>57043</v>
      </c>
      <c r="AB210" s="71">
        <v>493922</v>
      </c>
      <c r="AC210" s="71">
        <v>0</v>
      </c>
      <c r="AD210" s="71">
        <v>87.608620605134988</v>
      </c>
      <c r="AE210" s="72"/>
      <c r="AF210" s="71">
        <v>894786658.5514617</v>
      </c>
      <c r="AG210" s="71">
        <v>13795038.49550336</v>
      </c>
      <c r="AH210" s="71">
        <v>864739.76470332302</v>
      </c>
      <c r="AI210" s="71">
        <v>1054830427.963328</v>
      </c>
      <c r="AJ210" s="71">
        <v>1004665982.986815</v>
      </c>
      <c r="AK210" s="71">
        <v>0</v>
      </c>
      <c r="AL210" s="71">
        <v>0</v>
      </c>
      <c r="AM210" s="71">
        <v>67742526.615421459</v>
      </c>
      <c r="AN210" s="71">
        <v>0</v>
      </c>
      <c r="AO210" s="71">
        <v>0</v>
      </c>
      <c r="AP210" s="71">
        <v>3036685374.3772326</v>
      </c>
      <c r="AQ210" s="72"/>
      <c r="AR210" s="71">
        <v>4539</v>
      </c>
      <c r="AS210" s="71">
        <v>579</v>
      </c>
      <c r="AT210" s="71">
        <v>0</v>
      </c>
      <c r="AU210" s="71">
        <v>0</v>
      </c>
      <c r="AV210" s="71">
        <v>0</v>
      </c>
      <c r="AW210" s="71">
        <v>0</v>
      </c>
      <c r="AX210" s="71"/>
      <c r="AY210" s="72"/>
      <c r="AZ210" s="71">
        <v>16202</v>
      </c>
      <c r="BA210" s="71">
        <v>19063.900000000001</v>
      </c>
      <c r="BB210" s="71">
        <v>0</v>
      </c>
      <c r="BC210" s="71">
        <v>0</v>
      </c>
      <c r="BD210" s="71">
        <v>0</v>
      </c>
      <c r="BE210" s="71">
        <v>0</v>
      </c>
      <c r="BF210" s="71"/>
      <c r="BG210" s="72"/>
      <c r="BH210" s="71">
        <v>0</v>
      </c>
      <c r="BI210" s="71">
        <v>0</v>
      </c>
      <c r="BJ210" s="71">
        <v>123.601</v>
      </c>
      <c r="BK210" s="71">
        <v>0</v>
      </c>
      <c r="BL210" s="71">
        <v>232.05600000000001</v>
      </c>
      <c r="BM210" s="71">
        <v>0</v>
      </c>
      <c r="BN210" s="72"/>
      <c r="BO210" s="71">
        <v>0</v>
      </c>
      <c r="BP210" s="71">
        <v>0</v>
      </c>
      <c r="BQ210" s="71">
        <v>22</v>
      </c>
      <c r="BR210" s="71">
        <v>0</v>
      </c>
      <c r="BS210" s="71">
        <v>13</v>
      </c>
      <c r="BT210" s="71">
        <v>0</v>
      </c>
      <c r="BU210"/>
      <c r="BV210" s="70">
        <v>219.31800000000001</v>
      </c>
      <c r="BW210" s="70">
        <v>0</v>
      </c>
      <c r="BX210" s="70">
        <v>97.9</v>
      </c>
      <c r="BY210" s="70">
        <v>4.3550000000000004</v>
      </c>
      <c r="BZ210" s="70">
        <v>34.084000000000003</v>
      </c>
      <c r="CA210" s="70">
        <v>0</v>
      </c>
      <c r="CB210" s="70">
        <v>0</v>
      </c>
      <c r="CC210" s="70">
        <v>0</v>
      </c>
      <c r="CD210" s="70">
        <v>0</v>
      </c>
    </row>
    <row r="211" spans="1:82">
      <c r="A211" s="70" t="s">
        <v>1926</v>
      </c>
      <c r="B211" s="70">
        <v>133</v>
      </c>
      <c r="C211" s="70">
        <v>14</v>
      </c>
      <c r="D211" s="70">
        <v>8</v>
      </c>
      <c r="E211" s="70">
        <v>2017</v>
      </c>
      <c r="F211" s="70" t="s">
        <v>156</v>
      </c>
      <c r="G211" s="70" t="s">
        <v>1912</v>
      </c>
      <c r="H211" s="70" t="s">
        <v>1913</v>
      </c>
      <c r="I211" s="148"/>
      <c r="J211" s="71">
        <v>789.53314479251196</v>
      </c>
      <c r="K211" s="71">
        <v>17.303988637459355</v>
      </c>
      <c r="L211" s="71">
        <v>4.8418842337810855</v>
      </c>
      <c r="M211" s="71">
        <v>617.26317452531475</v>
      </c>
      <c r="N211" s="71">
        <v>654.47937981740461</v>
      </c>
      <c r="O211" s="71">
        <v>272.99646511441335</v>
      </c>
      <c r="P211" s="71">
        <v>276.37080719334</v>
      </c>
      <c r="Q211" s="71">
        <v>33.600783152739197</v>
      </c>
      <c r="R211" s="71">
        <v>0</v>
      </c>
      <c r="S211" s="71">
        <v>102.8851125524609</v>
      </c>
      <c r="T211" s="72"/>
      <c r="U211" s="71">
        <v>115331338</v>
      </c>
      <c r="V211" s="71">
        <v>9504</v>
      </c>
      <c r="W211" s="71">
        <v>58</v>
      </c>
      <c r="X211" s="71">
        <v>173590</v>
      </c>
      <c r="Y211" s="71">
        <v>236440</v>
      </c>
      <c r="Z211" s="71">
        <v>163222</v>
      </c>
      <c r="AA211" s="71">
        <v>57244</v>
      </c>
      <c r="AB211" s="71">
        <v>491939</v>
      </c>
      <c r="AC211" s="71">
        <v>0</v>
      </c>
      <c r="AD211" s="71">
        <v>102.8851125524609</v>
      </c>
      <c r="AE211" s="72"/>
      <c r="AF211" s="71">
        <v>926287301.52927434</v>
      </c>
      <c r="AG211" s="71">
        <v>14534988.52387174</v>
      </c>
      <c r="AH211" s="71">
        <v>1014236.853946524</v>
      </c>
      <c r="AI211" s="71">
        <v>1079181350.089762</v>
      </c>
      <c r="AJ211" s="71">
        <v>1084031775.106679</v>
      </c>
      <c r="AK211" s="71">
        <v>0</v>
      </c>
      <c r="AL211" s="71">
        <v>0</v>
      </c>
      <c r="AM211" s="71">
        <v>67576126.65049842</v>
      </c>
      <c r="AN211" s="71">
        <v>0</v>
      </c>
      <c r="AO211" s="71">
        <v>0</v>
      </c>
      <c r="AP211" s="71">
        <v>3172625778.7540321</v>
      </c>
      <c r="AQ211" s="72"/>
      <c r="AR211" s="71">
        <v>4797</v>
      </c>
      <c r="AS211" s="71">
        <v>628</v>
      </c>
      <c r="AT211" s="71">
        <v>0</v>
      </c>
      <c r="AU211" s="71">
        <v>0</v>
      </c>
      <c r="AV211" s="71">
        <v>0</v>
      </c>
      <c r="AW211" s="71">
        <v>2</v>
      </c>
      <c r="AX211" s="71"/>
      <c r="AY211" s="72"/>
      <c r="AZ211" s="71">
        <v>17331.2</v>
      </c>
      <c r="BA211" s="71">
        <v>20221.100000000009</v>
      </c>
      <c r="BB211" s="71">
        <v>0</v>
      </c>
      <c r="BC211" s="71">
        <v>0</v>
      </c>
      <c r="BD211" s="71">
        <v>0</v>
      </c>
      <c r="BE211" s="71">
        <v>7850</v>
      </c>
      <c r="BF211" s="71"/>
      <c r="BG211" s="72"/>
      <c r="BH211" s="71">
        <v>0</v>
      </c>
      <c r="BI211" s="71">
        <v>0</v>
      </c>
      <c r="BJ211" s="71">
        <v>122.048</v>
      </c>
      <c r="BK211" s="71">
        <v>0</v>
      </c>
      <c r="BL211" s="71">
        <v>236.44400000000002</v>
      </c>
      <c r="BM211" s="71">
        <v>0</v>
      </c>
      <c r="BN211" s="72"/>
      <c r="BO211" s="71">
        <v>0</v>
      </c>
      <c r="BP211" s="71">
        <v>0</v>
      </c>
      <c r="BQ211" s="71">
        <v>21</v>
      </c>
      <c r="BR211" s="71">
        <v>0</v>
      </c>
      <c r="BS211" s="71">
        <v>12</v>
      </c>
      <c r="BT211" s="71">
        <v>0</v>
      </c>
      <c r="BU211"/>
      <c r="BV211" s="70">
        <v>212.57499999999999</v>
      </c>
      <c r="BW211" s="70">
        <v>0</v>
      </c>
      <c r="BX211" s="70">
        <v>108</v>
      </c>
      <c r="BY211" s="70">
        <v>4.2619999999999996</v>
      </c>
      <c r="BZ211" s="70">
        <v>33.655000000000001</v>
      </c>
      <c r="CA211" s="70">
        <v>0</v>
      </c>
      <c r="CB211" s="70">
        <v>0</v>
      </c>
      <c r="CC211" s="70">
        <v>0</v>
      </c>
      <c r="CD211" s="70">
        <v>0</v>
      </c>
    </row>
    <row r="212" spans="1:82">
      <c r="A212" s="70" t="s">
        <v>1927</v>
      </c>
      <c r="B212" s="70">
        <v>134</v>
      </c>
      <c r="C212" s="70">
        <v>15</v>
      </c>
      <c r="D212" s="70">
        <v>8</v>
      </c>
      <c r="E212" s="70">
        <v>2018</v>
      </c>
      <c r="F212" s="70" t="s">
        <v>183</v>
      </c>
      <c r="G212" s="70" t="s">
        <v>1912</v>
      </c>
      <c r="H212" s="70" t="s">
        <v>1913</v>
      </c>
      <c r="I212" s="148"/>
      <c r="J212" s="71">
        <v>717.23117640287148</v>
      </c>
      <c r="K212" s="71">
        <v>15.549900783026191</v>
      </c>
      <c r="L212" s="71">
        <v>4.4837900235964643</v>
      </c>
      <c r="M212" s="71">
        <v>538.5035545111715</v>
      </c>
      <c r="N212" s="71">
        <v>530.09393245272634</v>
      </c>
      <c r="O212" s="71">
        <v>268.98670355047329</v>
      </c>
      <c r="P212" s="71">
        <v>276.8509489538601</v>
      </c>
      <c r="Q212" s="71">
        <v>31.070361997141099</v>
      </c>
      <c r="R212" s="71">
        <v>0</v>
      </c>
      <c r="S212" s="71">
        <v>105.28802050323495</v>
      </c>
      <c r="T212" s="72"/>
      <c r="U212" s="71">
        <v>120087098</v>
      </c>
      <c r="V212" s="71">
        <v>9504</v>
      </c>
      <c r="W212" s="71">
        <v>58</v>
      </c>
      <c r="X212" s="71">
        <v>173590</v>
      </c>
      <c r="Y212" s="71">
        <v>238333</v>
      </c>
      <c r="Z212" s="71">
        <v>163904</v>
      </c>
      <c r="AA212" s="71">
        <v>57920</v>
      </c>
      <c r="AB212" s="71">
        <v>490217</v>
      </c>
      <c r="AC212" s="71">
        <v>0</v>
      </c>
      <c r="AD212" s="71">
        <v>105.2880205032349</v>
      </c>
      <c r="AE212" s="72"/>
      <c r="AF212" s="71">
        <v>923442931.599558</v>
      </c>
      <c r="AG212" s="71">
        <v>13296077.70369795</v>
      </c>
      <c r="AH212" s="71">
        <v>973886.56042247196</v>
      </c>
      <c r="AI212" s="71">
        <v>1042186031.356162</v>
      </c>
      <c r="AJ212" s="71">
        <v>976604433.58495855</v>
      </c>
      <c r="AK212" s="71">
        <v>0</v>
      </c>
      <c r="AL212" s="71">
        <v>0</v>
      </c>
      <c r="AM212" s="71">
        <v>67478914.539732367</v>
      </c>
      <c r="AN212" s="71">
        <v>0</v>
      </c>
      <c r="AO212" s="71">
        <v>0</v>
      </c>
      <c r="AP212" s="71">
        <v>3023982275.3445315</v>
      </c>
      <c r="AQ212" s="72"/>
      <c r="AR212" s="71">
        <v>5069</v>
      </c>
      <c r="AS212" s="71">
        <v>674</v>
      </c>
      <c r="AT212" s="71">
        <v>0</v>
      </c>
      <c r="AU212" s="71">
        <v>0</v>
      </c>
      <c r="AV212" s="71">
        <v>0</v>
      </c>
      <c r="AW212" s="71">
        <v>2</v>
      </c>
      <c r="AX212" s="71"/>
      <c r="AY212" s="72"/>
      <c r="AZ212" s="71">
        <v>18483.500000000007</v>
      </c>
      <c r="BA212" s="71">
        <v>21221.599999999999</v>
      </c>
      <c r="BB212" s="71">
        <v>0</v>
      </c>
      <c r="BC212" s="71">
        <v>0</v>
      </c>
      <c r="BD212" s="71">
        <v>0</v>
      </c>
      <c r="BE212" s="71">
        <v>7850</v>
      </c>
      <c r="BF212" s="71"/>
      <c r="BG212" s="72"/>
      <c r="BH212" s="71">
        <v>0</v>
      </c>
      <c r="BI212" s="71">
        <v>0</v>
      </c>
      <c r="BJ212" s="71">
        <v>113.265</v>
      </c>
      <c r="BK212" s="71">
        <v>0</v>
      </c>
      <c r="BL212" s="71">
        <v>249.17500000000001</v>
      </c>
      <c r="BM212" s="71">
        <v>0</v>
      </c>
      <c r="BN212" s="72"/>
      <c r="BO212" s="71">
        <v>0</v>
      </c>
      <c r="BP212" s="71">
        <v>0</v>
      </c>
      <c r="BQ212" s="71">
        <v>21</v>
      </c>
      <c r="BR212" s="71">
        <v>0</v>
      </c>
      <c r="BS212" s="71">
        <v>12</v>
      </c>
      <c r="BT212" s="71">
        <v>0</v>
      </c>
      <c r="BU212"/>
      <c r="BV212" s="70">
        <v>194.40299999999999</v>
      </c>
      <c r="BW212" s="70">
        <v>0</v>
      </c>
      <c r="BX212" s="70">
        <v>122</v>
      </c>
      <c r="BY212" s="70">
        <v>3.923</v>
      </c>
      <c r="BZ212" s="70">
        <v>42.113999999999997</v>
      </c>
      <c r="CA212" s="70">
        <v>0</v>
      </c>
      <c r="CB212" s="70">
        <v>0</v>
      </c>
      <c r="CC212" s="70">
        <v>0</v>
      </c>
      <c r="CD212" s="70">
        <v>0</v>
      </c>
    </row>
    <row r="213" spans="1:82">
      <c r="A213" s="70" t="s">
        <v>1928</v>
      </c>
      <c r="B213" s="70">
        <v>135</v>
      </c>
      <c r="C213" s="70">
        <v>16</v>
      </c>
      <c r="D213" s="70">
        <v>8</v>
      </c>
      <c r="E213" s="70">
        <v>2019</v>
      </c>
      <c r="F213" s="70" t="s">
        <v>158</v>
      </c>
      <c r="G213" s="70" t="s">
        <v>1912</v>
      </c>
      <c r="H213" s="70" t="s">
        <v>1913</v>
      </c>
      <c r="I213" s="148"/>
      <c r="J213" s="71">
        <v>677.97387133104382</v>
      </c>
      <c r="K213" s="71">
        <v>13.960952540837519</v>
      </c>
      <c r="L213" s="71">
        <v>4.5220567629779103</v>
      </c>
      <c r="M213" s="71">
        <v>513.04225252835317</v>
      </c>
      <c r="N213" s="71">
        <v>465.58696583825315</v>
      </c>
      <c r="O213" s="71">
        <v>261.74993447156459</v>
      </c>
      <c r="P213" s="71">
        <v>277.94192753069404</v>
      </c>
      <c r="Q213" s="71">
        <v>30.1527240531376</v>
      </c>
      <c r="R213" s="71">
        <v>0</v>
      </c>
      <c r="S213" s="71">
        <v>74.212063441511631</v>
      </c>
      <c r="T213" s="72"/>
      <c r="U213" s="71">
        <v>116549039</v>
      </c>
      <c r="V213" s="71">
        <v>9504</v>
      </c>
      <c r="W213" s="71">
        <v>58</v>
      </c>
      <c r="X213" s="71">
        <v>173590</v>
      </c>
      <c r="Y213" s="71">
        <v>240712</v>
      </c>
      <c r="Z213" s="71">
        <v>163873</v>
      </c>
      <c r="AA213" s="71">
        <v>57713</v>
      </c>
      <c r="AB213" s="71">
        <v>488618</v>
      </c>
      <c r="AC213" s="71">
        <v>0</v>
      </c>
      <c r="AD213" s="71">
        <v>74.212063441511631</v>
      </c>
      <c r="AE213" s="72"/>
      <c r="AF213" s="71">
        <v>888772004.33976138</v>
      </c>
      <c r="AG213" s="71">
        <v>12562090.120316479</v>
      </c>
      <c r="AH213" s="71">
        <v>1033470.274509173</v>
      </c>
      <c r="AI213" s="71">
        <v>1050133573.1738631</v>
      </c>
      <c r="AJ213" s="71">
        <v>890551721.63680112</v>
      </c>
      <c r="AK213" s="71">
        <v>0</v>
      </c>
      <c r="AL213" s="71">
        <v>0</v>
      </c>
      <c r="AM213" s="71">
        <v>66546093.285665363</v>
      </c>
      <c r="AN213" s="71">
        <v>0</v>
      </c>
      <c r="AO213" s="71">
        <v>0</v>
      </c>
      <c r="AP213" s="71">
        <v>2909598952.8309169</v>
      </c>
      <c r="AQ213" s="72"/>
      <c r="AR213" s="71">
        <v>5313</v>
      </c>
      <c r="AS213" s="71">
        <v>706</v>
      </c>
      <c r="AT213" s="71">
        <v>0</v>
      </c>
      <c r="AU213" s="71">
        <v>0</v>
      </c>
      <c r="AV213" s="71">
        <v>0</v>
      </c>
      <c r="AW213" s="71">
        <v>2</v>
      </c>
      <c r="AX213" s="71"/>
      <c r="AY213" s="72"/>
      <c r="AZ213" s="71">
        <v>19626.89999999998</v>
      </c>
      <c r="BA213" s="71">
        <v>21939.8</v>
      </c>
      <c r="BB213" s="71">
        <v>0</v>
      </c>
      <c r="BC213" s="71">
        <v>0</v>
      </c>
      <c r="BD213" s="71">
        <v>0</v>
      </c>
      <c r="BE213" s="71">
        <v>7850</v>
      </c>
      <c r="BF213" s="71"/>
      <c r="BG213" s="72"/>
      <c r="BH213" s="71">
        <v>0</v>
      </c>
      <c r="BI213" s="71">
        <v>0</v>
      </c>
      <c r="BJ213" s="71">
        <v>104.03</v>
      </c>
      <c r="BK213" s="71">
        <v>0</v>
      </c>
      <c r="BL213" s="71">
        <v>221.41200000000001</v>
      </c>
      <c r="BM213" s="71">
        <v>0</v>
      </c>
      <c r="BN213" s="72"/>
      <c r="BO213" s="71">
        <v>0</v>
      </c>
      <c r="BP213" s="71">
        <v>0</v>
      </c>
      <c r="BQ213" s="71">
        <v>20</v>
      </c>
      <c r="BR213" s="71">
        <v>0</v>
      </c>
      <c r="BS213" s="71">
        <v>11</v>
      </c>
      <c r="BT213" s="71">
        <v>0</v>
      </c>
      <c r="BU213"/>
      <c r="BV213" s="70">
        <v>170.95699999999999</v>
      </c>
      <c r="BW213" s="70">
        <v>0</v>
      </c>
      <c r="BX213" s="70">
        <v>107</v>
      </c>
      <c r="BY213" s="70">
        <v>0</v>
      </c>
      <c r="BZ213" s="70">
        <v>47.484999999999999</v>
      </c>
      <c r="CA213" s="70">
        <v>0</v>
      </c>
      <c r="CB213" s="70">
        <v>0</v>
      </c>
      <c r="CC213" s="70">
        <v>0</v>
      </c>
      <c r="CD213" s="70">
        <v>0</v>
      </c>
    </row>
    <row r="214" spans="1:82">
      <c r="A214" s="70" t="s">
        <v>1929</v>
      </c>
      <c r="B214" s="70">
        <v>136</v>
      </c>
      <c r="C214" s="70">
        <v>17</v>
      </c>
      <c r="D214" s="70">
        <v>8</v>
      </c>
      <c r="E214" s="70">
        <v>2020</v>
      </c>
      <c r="F214" s="70" t="s">
        <v>159</v>
      </c>
      <c r="G214" s="70" t="s">
        <v>1912</v>
      </c>
      <c r="H214" s="70" t="s">
        <v>1913</v>
      </c>
      <c r="I214" s="148"/>
      <c r="J214" s="71">
        <v>611.24825073681393</v>
      </c>
      <c r="K214" s="71">
        <v>17.352593067834722</v>
      </c>
      <c r="L214" s="71">
        <v>5.5282818824171205</v>
      </c>
      <c r="M214" s="71">
        <v>494.00554521001027</v>
      </c>
      <c r="N214" s="71">
        <v>572.01950092594291</v>
      </c>
      <c r="O214" s="71">
        <v>230.15561745078088</v>
      </c>
      <c r="P214" s="71">
        <v>262.65519475874237</v>
      </c>
      <c r="Q214" s="71">
        <v>28.6506663997903</v>
      </c>
      <c r="R214" s="71">
        <v>0</v>
      </c>
      <c r="S214" s="71">
        <v>89.185592544670328</v>
      </c>
      <c r="T214" s="72"/>
      <c r="U214" s="71">
        <v>107618050</v>
      </c>
      <c r="V214" s="71">
        <v>11338</v>
      </c>
      <c r="W214" s="71">
        <v>80</v>
      </c>
      <c r="X214" s="71">
        <v>177036</v>
      </c>
      <c r="Y214" s="71">
        <v>242534</v>
      </c>
      <c r="Z214" s="71">
        <v>164463</v>
      </c>
      <c r="AA214" s="71">
        <v>57969</v>
      </c>
      <c r="AB214" s="71">
        <v>485928</v>
      </c>
      <c r="AC214" s="71">
        <v>0</v>
      </c>
      <c r="AD214" s="71">
        <v>89.185592544670328</v>
      </c>
      <c r="AE214" s="72"/>
      <c r="AF214" s="71">
        <v>780993644.04114544</v>
      </c>
      <c r="AG214" s="71">
        <v>14103121.715196792</v>
      </c>
      <c r="AH214" s="71">
        <v>1276720.8468793035</v>
      </c>
      <c r="AI214" s="71">
        <v>967701068.78505385</v>
      </c>
      <c r="AJ214" s="71">
        <v>1078698015.820153</v>
      </c>
      <c r="AK214" s="71"/>
      <c r="AL214" s="71"/>
      <c r="AM214" s="71">
        <v>63419002.772682451</v>
      </c>
      <c r="AN214" s="71"/>
      <c r="AO214" s="71"/>
      <c r="AP214" s="71">
        <v>2906191573.981111</v>
      </c>
      <c r="AQ214" s="72"/>
      <c r="AR214" s="71">
        <v>5601</v>
      </c>
      <c r="AS214" s="71">
        <v>716</v>
      </c>
      <c r="AT214" s="71">
        <v>0</v>
      </c>
      <c r="AU214" s="71">
        <v>1</v>
      </c>
      <c r="AV214" s="71">
        <v>0</v>
      </c>
      <c r="AW214" s="71">
        <v>2</v>
      </c>
      <c r="AX214" s="71"/>
      <c r="AY214" s="72"/>
      <c r="AZ214" s="71">
        <v>21141.69999999991</v>
      </c>
      <c r="BA214" s="71">
        <v>22239.000000000011</v>
      </c>
      <c r="BB214" s="71">
        <v>0</v>
      </c>
      <c r="BC214" s="71">
        <v>62</v>
      </c>
      <c r="BD214" s="71">
        <v>0</v>
      </c>
      <c r="BE214" s="71">
        <v>7850</v>
      </c>
      <c r="BF214" s="71"/>
      <c r="BG214" s="72"/>
      <c r="BH214" s="71">
        <v>0</v>
      </c>
      <c r="BI214" s="71">
        <v>0</v>
      </c>
      <c r="BJ214" s="71">
        <v>88.07</v>
      </c>
      <c r="BK214" s="71">
        <v>0</v>
      </c>
      <c r="BL214" s="71">
        <v>224.14100000000002</v>
      </c>
      <c r="BM214" s="71">
        <v>0</v>
      </c>
      <c r="BN214" s="72"/>
      <c r="BO214" s="71">
        <v>0</v>
      </c>
      <c r="BP214" s="71">
        <v>0</v>
      </c>
      <c r="BQ214" s="71">
        <v>19</v>
      </c>
      <c r="BR214" s="71">
        <v>0</v>
      </c>
      <c r="BS214" s="71">
        <v>11</v>
      </c>
      <c r="BT214" s="71">
        <v>0</v>
      </c>
      <c r="BU214"/>
      <c r="BV214" s="70">
        <v>152.16300000000001</v>
      </c>
      <c r="BW214" s="70">
        <v>0</v>
      </c>
      <c r="BX214" s="70">
        <v>109</v>
      </c>
      <c r="BY214" s="70">
        <v>4.1340000000000003</v>
      </c>
      <c r="BZ214" s="70">
        <v>46.914000000000001</v>
      </c>
      <c r="CA214" s="70">
        <v>0</v>
      </c>
      <c r="CB214" s="70">
        <v>0</v>
      </c>
      <c r="CC214" s="70">
        <v>0</v>
      </c>
      <c r="CD214" s="70">
        <v>0</v>
      </c>
    </row>
    <row r="215" spans="1:82">
      <c r="A215" s="70" t="s">
        <v>1930</v>
      </c>
      <c r="B215" s="70">
        <v>136</v>
      </c>
      <c r="C215" s="70">
        <v>18</v>
      </c>
      <c r="D215" s="70">
        <v>8</v>
      </c>
      <c r="E215" s="70">
        <v>2021</v>
      </c>
      <c r="F215" s="70" t="s">
        <v>160</v>
      </c>
      <c r="G215" s="70" t="s">
        <v>1912</v>
      </c>
      <c r="H215" s="70" t="s">
        <v>1913</v>
      </c>
      <c r="I215" s="148"/>
      <c r="J215" s="71">
        <v>584.87877572683442</v>
      </c>
      <c r="K215" s="71">
        <v>18.69471715323948</v>
      </c>
      <c r="L215" s="71">
        <v>5.2885614329291259</v>
      </c>
      <c r="M215" s="71">
        <v>499.90370539049229</v>
      </c>
      <c r="N215" s="71">
        <v>474.68047120511682</v>
      </c>
      <c r="O215" s="71">
        <v>223.16056261239305</v>
      </c>
      <c r="P215" s="71">
        <v>270.64179372031975</v>
      </c>
      <c r="Q215" s="71">
        <v>28.150351250848001</v>
      </c>
      <c r="R215" s="71">
        <v>0</v>
      </c>
      <c r="S215" s="71">
        <v>82.422940403365232</v>
      </c>
      <c r="T215" s="72"/>
      <c r="U215" s="71">
        <v>122247532</v>
      </c>
      <c r="V215" s="71">
        <v>11338</v>
      </c>
      <c r="W215" s="71">
        <v>80</v>
      </c>
      <c r="X215" s="71">
        <v>177036</v>
      </c>
      <c r="Y215" s="71">
        <v>243430</v>
      </c>
      <c r="Z215" s="71">
        <v>164193</v>
      </c>
      <c r="AA215" s="71">
        <v>58245</v>
      </c>
      <c r="AB215" s="71">
        <v>482133</v>
      </c>
      <c r="AC215" s="71">
        <v>0</v>
      </c>
      <c r="AD215" s="71">
        <v>82.422940403365232</v>
      </c>
      <c r="AE215" s="72"/>
      <c r="AF215" s="71">
        <v>830777716.18045819</v>
      </c>
      <c r="AG215" s="71">
        <v>16465714.189277148</v>
      </c>
      <c r="AH215" s="71">
        <v>1131081.6384081088</v>
      </c>
      <c r="AI215" s="71">
        <v>1106254916.0365155</v>
      </c>
      <c r="AJ215" s="71">
        <v>987922590.85327709</v>
      </c>
      <c r="AK215" s="71">
        <v>0</v>
      </c>
      <c r="AL215" s="71">
        <v>0</v>
      </c>
      <c r="AM215" s="71">
        <v>63286652.020439446</v>
      </c>
      <c r="AN215" s="71">
        <v>0</v>
      </c>
      <c r="AO215" s="71">
        <v>0</v>
      </c>
      <c r="AP215" s="71">
        <v>3005838670.9183755</v>
      </c>
      <c r="AQ215" s="72"/>
      <c r="AR215" s="71">
        <v>5894</v>
      </c>
      <c r="AS215" s="71">
        <v>723</v>
      </c>
      <c r="AT215" s="71">
        <v>0</v>
      </c>
      <c r="AU215" s="71">
        <v>1</v>
      </c>
      <c r="AV215" s="71">
        <v>0</v>
      </c>
      <c r="AW215" s="71">
        <v>2</v>
      </c>
      <c r="AX215" s="71"/>
      <c r="AY215" s="72"/>
      <c r="AZ215" s="71">
        <v>22714.599999999911</v>
      </c>
      <c r="BA215" s="71">
        <v>22583.200000000019</v>
      </c>
      <c r="BB215" s="71">
        <v>0</v>
      </c>
      <c r="BC215" s="71">
        <v>62</v>
      </c>
      <c r="BD215" s="71">
        <v>0</v>
      </c>
      <c r="BE215" s="71">
        <v>7850</v>
      </c>
      <c r="BF215" s="71"/>
      <c r="BG215" s="72"/>
      <c r="BH215" s="71">
        <v>0</v>
      </c>
      <c r="BI215" s="71">
        <v>0</v>
      </c>
      <c r="BJ215" s="71">
        <v>97.671000000000006</v>
      </c>
      <c r="BK215" s="71">
        <v>0</v>
      </c>
      <c r="BL215" s="71">
        <v>213.14</v>
      </c>
      <c r="BM215" s="71">
        <v>0</v>
      </c>
      <c r="BN215" s="72"/>
      <c r="BO215" s="71">
        <v>0</v>
      </c>
      <c r="BP215" s="71">
        <v>0</v>
      </c>
      <c r="BQ215" s="71">
        <v>19</v>
      </c>
      <c r="BR215" s="71">
        <v>0</v>
      </c>
      <c r="BS215" s="71">
        <v>10</v>
      </c>
      <c r="BT215" s="71">
        <v>0</v>
      </c>
      <c r="BU215"/>
      <c r="BV215" s="70">
        <v>163.34399999999999</v>
      </c>
      <c r="BW215" s="70">
        <v>0</v>
      </c>
      <c r="BX215" s="70">
        <v>104</v>
      </c>
      <c r="BY215" s="70">
        <v>4.2869999999999999</v>
      </c>
      <c r="BZ215" s="70">
        <v>39.18</v>
      </c>
      <c r="CA215" s="70">
        <v>0</v>
      </c>
      <c r="CB215" s="70">
        <v>0</v>
      </c>
      <c r="CC215" s="70">
        <v>0</v>
      </c>
      <c r="CD215" s="70">
        <v>0</v>
      </c>
    </row>
    <row r="216" spans="1:82">
      <c r="A216" s="70" t="s">
        <v>1931</v>
      </c>
      <c r="B216" s="70">
        <v>136</v>
      </c>
      <c r="C216" s="70">
        <v>19</v>
      </c>
      <c r="D216" s="70">
        <v>8</v>
      </c>
      <c r="E216" s="70">
        <v>2022</v>
      </c>
      <c r="F216" s="70" t="s">
        <v>161</v>
      </c>
      <c r="G216" s="1064" t="s">
        <v>1912</v>
      </c>
      <c r="H216" s="70" t="s">
        <v>1913</v>
      </c>
      <c r="I216" s="148"/>
      <c r="J216" s="71">
        <v>587.50611812736179</v>
      </c>
      <c r="K216" s="71">
        <v>19.129443418795493</v>
      </c>
      <c r="L216" s="71">
        <v>4.8774262731219187</v>
      </c>
      <c r="M216" s="71">
        <v>538.67289924915406</v>
      </c>
      <c r="N216" s="71">
        <v>589.74947457897565</v>
      </c>
      <c r="O216" s="71">
        <v>235.09519404713376</v>
      </c>
      <c r="P216" s="71">
        <v>267.88236591449885</v>
      </c>
      <c r="Q216" s="71">
        <v>28.26558957182392</v>
      </c>
      <c r="R216" s="71">
        <v>0</v>
      </c>
      <c r="S216" s="71">
        <v>85.053135072053124</v>
      </c>
      <c r="T216" s="72"/>
      <c r="U216" s="71">
        <v>127617699</v>
      </c>
      <c r="V216" s="71">
        <v>11338</v>
      </c>
      <c r="W216" s="71">
        <v>80</v>
      </c>
      <c r="X216" s="71">
        <v>177036</v>
      </c>
      <c r="Y216" s="71">
        <v>245861</v>
      </c>
      <c r="Z216" s="71">
        <v>164344</v>
      </c>
      <c r="AA216" s="71">
        <v>58530</v>
      </c>
      <c r="AB216" s="71">
        <v>480137</v>
      </c>
      <c r="AC216" s="71">
        <v>0</v>
      </c>
      <c r="AD216" s="71">
        <v>85.053135072053124</v>
      </c>
      <c r="AE216" s="72"/>
      <c r="AF216" s="71">
        <v>723578942.52703059</v>
      </c>
      <c r="AG216" s="71">
        <v>17014132.758729469</v>
      </c>
      <c r="AH216" s="71">
        <v>1225639.2231714439</v>
      </c>
      <c r="AI216" s="71">
        <v>1060721655.9514688</v>
      </c>
      <c r="AJ216" s="71">
        <v>1151753248.1449788</v>
      </c>
      <c r="AK216" s="71">
        <v>0</v>
      </c>
      <c r="AL216" s="71">
        <v>0</v>
      </c>
      <c r="AM216" s="71">
        <v>61998791.754749238</v>
      </c>
      <c r="AN216" s="71">
        <v>0</v>
      </c>
      <c r="AO216" s="71">
        <v>0</v>
      </c>
      <c r="AP216" s="71">
        <v>3016292410.3601284</v>
      </c>
      <c r="AQ216" s="72"/>
      <c r="AR216" s="71">
        <v>6342</v>
      </c>
      <c r="AS216" s="71">
        <v>730</v>
      </c>
      <c r="AT216" s="71">
        <v>0</v>
      </c>
      <c r="AU216" s="71">
        <v>1</v>
      </c>
      <c r="AV216" s="71">
        <v>0</v>
      </c>
      <c r="AW216" s="71">
        <v>2</v>
      </c>
      <c r="AX216" s="71"/>
      <c r="AY216" s="72"/>
      <c r="AZ216" s="71">
        <v>24846.799999999948</v>
      </c>
      <c r="BA216" s="71">
        <v>23476.100000000017</v>
      </c>
      <c r="BB216" s="71">
        <v>0</v>
      </c>
      <c r="BC216" s="71">
        <v>62</v>
      </c>
      <c r="BD216" s="71">
        <v>0</v>
      </c>
      <c r="BE216" s="71">
        <v>7850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1932</v>
      </c>
      <c r="B217" s="70">
        <v>136</v>
      </c>
      <c r="C217" s="70">
        <v>20</v>
      </c>
      <c r="D217" s="70">
        <v>8</v>
      </c>
      <c r="E217" s="70">
        <v>2023</v>
      </c>
      <c r="F217" s="70" t="s">
        <v>1539</v>
      </c>
      <c r="G217" s="1064" t="s">
        <v>1912</v>
      </c>
      <c r="H217" s="70" t="s">
        <v>1913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6828</v>
      </c>
      <c r="AS217" s="71">
        <v>735</v>
      </c>
      <c r="AT217" s="71">
        <v>0</v>
      </c>
      <c r="AU217" s="71">
        <v>1</v>
      </c>
      <c r="AV217" s="71">
        <v>0</v>
      </c>
      <c r="AW217" s="71">
        <v>2</v>
      </c>
      <c r="AX217" s="71"/>
      <c r="AY217" s="72"/>
      <c r="AZ217" s="71">
        <v>27109.200000000135</v>
      </c>
      <c r="BA217" s="71">
        <v>23648.000000000018</v>
      </c>
      <c r="BB217" s="71">
        <v>0</v>
      </c>
      <c r="BC217" s="71">
        <v>62</v>
      </c>
      <c r="BD217" s="71">
        <v>0</v>
      </c>
      <c r="BE217" s="71">
        <v>7850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1933</v>
      </c>
      <c r="B218" s="70">
        <v>136</v>
      </c>
      <c r="C218" s="70">
        <v>21</v>
      </c>
      <c r="D218" s="70">
        <v>8</v>
      </c>
      <c r="E218" s="70">
        <v>2024</v>
      </c>
      <c r="F218" s="70" t="s">
        <v>1554</v>
      </c>
      <c r="G218" s="70" t="s">
        <v>1912</v>
      </c>
      <c r="H218" s="70" t="s">
        <v>1913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1934</v>
      </c>
      <c r="B219" s="70">
        <v>171</v>
      </c>
      <c r="C219" s="70">
        <v>1</v>
      </c>
      <c r="D219" s="70">
        <v>11</v>
      </c>
      <c r="E219" s="70">
        <v>1990</v>
      </c>
      <c r="F219" s="70" t="s">
        <v>787</v>
      </c>
      <c r="G219" s="70" t="s">
        <v>1935</v>
      </c>
      <c r="H219" s="70" t="s">
        <v>1936</v>
      </c>
      <c r="I219" s="148"/>
      <c r="J219" s="71">
        <v>19068.40335948674</v>
      </c>
      <c r="K219" s="71">
        <v>97.119917788590655</v>
      </c>
      <c r="L219" s="71">
        <v>8.7329875145941536</v>
      </c>
      <c r="M219" s="71">
        <v>405.83575145364881</v>
      </c>
      <c r="N219" s="71">
        <v>513.50227512786978</v>
      </c>
      <c r="O219" s="71">
        <v>358.60395472380162</v>
      </c>
      <c r="P219" s="71">
        <v>413.2018788288886</v>
      </c>
      <c r="Q219" s="71">
        <v>27.410836023714701</v>
      </c>
      <c r="R219" s="71">
        <v>158.00756698990091</v>
      </c>
      <c r="S219" s="71">
        <v>27.341554104514461</v>
      </c>
      <c r="T219" s="72"/>
      <c r="U219" s="71">
        <v>343937921</v>
      </c>
      <c r="V219" s="71">
        <v>21663</v>
      </c>
      <c r="W219" s="71">
        <v>95</v>
      </c>
      <c r="X219" s="71">
        <v>124507</v>
      </c>
      <c r="Y219" s="71">
        <v>137917</v>
      </c>
      <c r="Z219" s="71">
        <v>147498</v>
      </c>
      <c r="AA219" s="71">
        <v>100330</v>
      </c>
      <c r="AB219" s="71">
        <v>445059</v>
      </c>
      <c r="AC219" s="71">
        <v>27367195</v>
      </c>
      <c r="AD219" s="71">
        <v>27.341554104514461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1937</v>
      </c>
      <c r="B220" s="70">
        <v>172</v>
      </c>
      <c r="C220" s="70">
        <v>2</v>
      </c>
      <c r="D220" s="70">
        <v>11</v>
      </c>
      <c r="E220" s="70">
        <v>2005</v>
      </c>
      <c r="F220" s="70" t="s">
        <v>789</v>
      </c>
      <c r="G220" s="70" t="s">
        <v>1935</v>
      </c>
      <c r="H220" s="70" t="s">
        <v>1936</v>
      </c>
      <c r="I220" s="148"/>
      <c r="J220" s="71">
        <v>19338.063122873609</v>
      </c>
      <c r="K220" s="71">
        <v>59.026668025565392</v>
      </c>
      <c r="L220" s="71">
        <v>12.61876148943044</v>
      </c>
      <c r="M220" s="71">
        <v>838.0234809127553</v>
      </c>
      <c r="N220" s="71">
        <v>970.20613321833514</v>
      </c>
      <c r="O220" s="71">
        <v>556.66995045315321</v>
      </c>
      <c r="P220" s="71">
        <v>383.51605110373788</v>
      </c>
      <c r="Q220" s="71">
        <v>27.698507195248201</v>
      </c>
      <c r="R220" s="71">
        <v>152.6914764615691</v>
      </c>
      <c r="S220" s="71">
        <v>65.965158598971982</v>
      </c>
      <c r="T220" s="72"/>
      <c r="U220" s="71">
        <v>394399035</v>
      </c>
      <c r="V220" s="71">
        <v>16510</v>
      </c>
      <c r="W220" s="71">
        <v>155</v>
      </c>
      <c r="X220" s="71">
        <v>122515</v>
      </c>
      <c r="Y220" s="71">
        <v>179299</v>
      </c>
      <c r="Z220" s="71">
        <v>264956</v>
      </c>
      <c r="AA220" s="71">
        <v>76266</v>
      </c>
      <c r="AB220" s="71">
        <v>470149</v>
      </c>
      <c r="AC220" s="71">
        <v>27000326</v>
      </c>
      <c r="AD220" s="71">
        <v>65.965158598971982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1938</v>
      </c>
      <c r="B221" s="70">
        <v>173</v>
      </c>
      <c r="C221" s="70">
        <v>3</v>
      </c>
      <c r="D221" s="70">
        <v>11</v>
      </c>
      <c r="E221" s="70">
        <v>2006</v>
      </c>
      <c r="F221" s="70" t="s">
        <v>790</v>
      </c>
      <c r="G221" s="70" t="s">
        <v>1935</v>
      </c>
      <c r="H221" s="70" t="s">
        <v>1936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1939</v>
      </c>
      <c r="B222" s="70">
        <v>174</v>
      </c>
      <c r="C222" s="70">
        <v>4</v>
      </c>
      <c r="D222" s="70">
        <v>11</v>
      </c>
      <c r="E222" s="70">
        <v>2007</v>
      </c>
      <c r="F222" s="70" t="s">
        <v>791</v>
      </c>
      <c r="G222" s="70" t="s">
        <v>1935</v>
      </c>
      <c r="H222" s="70" t="s">
        <v>1936</v>
      </c>
      <c r="I222" s="148"/>
      <c r="J222" s="71">
        <v>19802.801631881779</v>
      </c>
      <c r="K222" s="71">
        <v>56.648985731611148</v>
      </c>
      <c r="L222" s="71">
        <v>7.9089629582175656</v>
      </c>
      <c r="M222" s="71">
        <v>874.90465439812829</v>
      </c>
      <c r="N222" s="71">
        <v>894.83053357123481</v>
      </c>
      <c r="O222" s="71">
        <v>545.09853132680769</v>
      </c>
      <c r="P222" s="71">
        <v>381.88970797585051</v>
      </c>
      <c r="Q222" s="71">
        <v>29.401787729636499</v>
      </c>
      <c r="R222" s="71">
        <v>161.7488661630876</v>
      </c>
      <c r="S222" s="71">
        <v>52.945598396623097</v>
      </c>
      <c r="T222" s="72"/>
      <c r="U222" s="71">
        <v>438464100</v>
      </c>
      <c r="V222" s="71">
        <v>16476</v>
      </c>
      <c r="W222" s="71">
        <v>153</v>
      </c>
      <c r="X222" s="71">
        <v>143061</v>
      </c>
      <c r="Y222" s="71">
        <v>184908</v>
      </c>
      <c r="Z222" s="71">
        <v>269710</v>
      </c>
      <c r="AA222" s="71">
        <v>74785</v>
      </c>
      <c r="AB222" s="71">
        <v>472670</v>
      </c>
      <c r="AC222" s="71">
        <v>29422601</v>
      </c>
      <c r="AD222" s="71">
        <v>52.945598396623097</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1940</v>
      </c>
      <c r="B223" s="70">
        <v>175</v>
      </c>
      <c r="C223" s="70">
        <v>5</v>
      </c>
      <c r="D223" s="70">
        <v>11</v>
      </c>
      <c r="E223" s="70">
        <v>2008</v>
      </c>
      <c r="F223" s="70" t="s">
        <v>792</v>
      </c>
      <c r="G223" s="70" t="s">
        <v>1935</v>
      </c>
      <c r="H223" s="70" t="s">
        <v>1936</v>
      </c>
      <c r="I223" s="148"/>
      <c r="J223" s="71">
        <v>19011.735264230691</v>
      </c>
      <c r="K223" s="71">
        <v>42.991246483287412</v>
      </c>
      <c r="L223" s="71">
        <v>7.1274089476789264</v>
      </c>
      <c r="M223" s="71">
        <v>891.68700718686773</v>
      </c>
      <c r="N223" s="71">
        <v>916.5412487053253</v>
      </c>
      <c r="O223" s="71">
        <v>532.66613063053671</v>
      </c>
      <c r="P223" s="71">
        <v>372.98225566252052</v>
      </c>
      <c r="Q223" s="71">
        <v>28.991680895387901</v>
      </c>
      <c r="R223" s="71">
        <v>145.33494797075781</v>
      </c>
      <c r="S223" s="71">
        <v>55.648767506766902</v>
      </c>
      <c r="T223" s="72"/>
      <c r="U223" s="71">
        <v>483092066</v>
      </c>
      <c r="V223" s="71">
        <v>16476</v>
      </c>
      <c r="W223" s="71">
        <v>153</v>
      </c>
      <c r="X223" s="71">
        <v>143061</v>
      </c>
      <c r="Y223" s="71">
        <v>187581</v>
      </c>
      <c r="Z223" s="71">
        <v>272809</v>
      </c>
      <c r="AA223" s="71">
        <v>73124</v>
      </c>
      <c r="AB223" s="71">
        <v>473743</v>
      </c>
      <c r="AC223" s="71">
        <v>27451772</v>
      </c>
      <c r="AD223" s="71">
        <v>55.648767506766902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1941</v>
      </c>
      <c r="B224" s="70">
        <v>176</v>
      </c>
      <c r="C224" s="70">
        <v>6</v>
      </c>
      <c r="D224" s="70">
        <v>11</v>
      </c>
      <c r="E224" s="70">
        <v>2009</v>
      </c>
      <c r="F224" s="70" t="s">
        <v>176</v>
      </c>
      <c r="G224" s="70" t="s">
        <v>1935</v>
      </c>
      <c r="H224" s="70" t="s">
        <v>1936</v>
      </c>
      <c r="I224" s="148"/>
      <c r="J224" s="71">
        <v>15391.816273307481</v>
      </c>
      <c r="K224" s="71">
        <v>48.53030957060367</v>
      </c>
      <c r="L224" s="71">
        <v>11.692157299686629</v>
      </c>
      <c r="M224" s="71">
        <v>860.15452274560596</v>
      </c>
      <c r="N224" s="71">
        <v>851.93379670938714</v>
      </c>
      <c r="O224" s="71">
        <v>543.15476546044567</v>
      </c>
      <c r="P224" s="71">
        <v>353.98764721386669</v>
      </c>
      <c r="Q224" s="71">
        <v>27.641517572704199</v>
      </c>
      <c r="R224" s="71">
        <v>132.79493070438889</v>
      </c>
      <c r="S224" s="71">
        <v>44.106532631487852</v>
      </c>
      <c r="T224" s="72"/>
      <c r="U224" s="71">
        <v>332218012</v>
      </c>
      <c r="V224" s="71">
        <v>19067</v>
      </c>
      <c r="W224" s="71">
        <v>365</v>
      </c>
      <c r="X224" s="71">
        <v>156228</v>
      </c>
      <c r="Y224" s="71">
        <v>189362</v>
      </c>
      <c r="Z224" s="71">
        <v>274578</v>
      </c>
      <c r="AA224" s="71">
        <v>71247</v>
      </c>
      <c r="AB224" s="71">
        <v>474147</v>
      </c>
      <c r="AC224" s="71">
        <v>24470609</v>
      </c>
      <c r="AD224" s="71">
        <v>44.106532631487852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23476.664000000001</v>
      </c>
      <c r="BK224" s="71">
        <v>380.6</v>
      </c>
      <c r="BL224" s="71">
        <v>213.30799999999999</v>
      </c>
      <c r="BM224" s="71">
        <v>0</v>
      </c>
      <c r="BN224" s="72"/>
      <c r="BO224" s="71">
        <v>0</v>
      </c>
      <c r="BP224" s="71">
        <v>0</v>
      </c>
      <c r="BQ224" s="71">
        <v>52</v>
      </c>
      <c r="BR224" s="71">
        <v>4</v>
      </c>
      <c r="BS224" s="71">
        <v>15</v>
      </c>
      <c r="BT224" s="71">
        <v>0</v>
      </c>
      <c r="BU224"/>
      <c r="BV224" s="70">
        <v>23221.523000000001</v>
      </c>
      <c r="BW224" s="70">
        <v>33.311999999999998</v>
      </c>
      <c r="BX224" s="70">
        <v>749.83199999999999</v>
      </c>
      <c r="BY224" s="70">
        <v>19.937000000000001</v>
      </c>
      <c r="BZ224" s="70">
        <v>45.968000000000004</v>
      </c>
      <c r="CA224" s="70">
        <v>0</v>
      </c>
      <c r="CB224" s="70">
        <v>0</v>
      </c>
      <c r="CC224" s="70">
        <v>0</v>
      </c>
      <c r="CD224" s="70">
        <v>0</v>
      </c>
    </row>
    <row r="225" spans="1:82">
      <c r="A225" s="70" t="s">
        <v>1942</v>
      </c>
      <c r="B225" s="70">
        <v>177</v>
      </c>
      <c r="C225" s="70">
        <v>7</v>
      </c>
      <c r="D225" s="70">
        <v>11</v>
      </c>
      <c r="E225" s="70">
        <v>2010</v>
      </c>
      <c r="F225" s="70" t="s">
        <v>177</v>
      </c>
      <c r="G225" s="70" t="s">
        <v>1935</v>
      </c>
      <c r="H225" s="70" t="s">
        <v>1936</v>
      </c>
      <c r="I225" s="148"/>
      <c r="J225" s="71">
        <v>19296.324235688131</v>
      </c>
      <c r="K225" s="71">
        <v>53.014677409159972</v>
      </c>
      <c r="L225" s="71">
        <v>11.07725766156361</v>
      </c>
      <c r="M225" s="71">
        <v>972.2617419319015</v>
      </c>
      <c r="N225" s="71">
        <v>927.04652878498155</v>
      </c>
      <c r="O225" s="71">
        <v>545.42125719460671</v>
      </c>
      <c r="P225" s="71">
        <v>358.22371800011092</v>
      </c>
      <c r="Q225" s="71">
        <v>28.900942504141401</v>
      </c>
      <c r="R225" s="71">
        <v>150.64967673286</v>
      </c>
      <c r="S225" s="71">
        <v>51.266601849347992</v>
      </c>
      <c r="T225" s="72"/>
      <c r="U225" s="71">
        <v>434026943</v>
      </c>
      <c r="V225" s="71">
        <v>19067</v>
      </c>
      <c r="W225" s="71">
        <v>365</v>
      </c>
      <c r="X225" s="71">
        <v>156228</v>
      </c>
      <c r="Y225" s="71">
        <v>191468</v>
      </c>
      <c r="Z225" s="71">
        <v>277005</v>
      </c>
      <c r="AA225" s="71">
        <v>70299</v>
      </c>
      <c r="AB225" s="71">
        <v>475040</v>
      </c>
      <c r="AC225" s="71">
        <v>26307737</v>
      </c>
      <c r="AD225" s="71">
        <v>51.266601849347992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26339.493999999999</v>
      </c>
      <c r="BK225" s="71">
        <v>3359.9870000000001</v>
      </c>
      <c r="BL225" s="71">
        <v>147.92499999999998</v>
      </c>
      <c r="BM225" s="71">
        <v>0</v>
      </c>
      <c r="BN225" s="72"/>
      <c r="BO225" s="71">
        <v>0</v>
      </c>
      <c r="BP225" s="71">
        <v>0</v>
      </c>
      <c r="BQ225" s="71">
        <v>53</v>
      </c>
      <c r="BR225" s="71">
        <v>5</v>
      </c>
      <c r="BS225" s="71">
        <v>15</v>
      </c>
      <c r="BT225" s="71">
        <v>0</v>
      </c>
      <c r="BU225"/>
      <c r="BV225" s="70">
        <v>28669.991000000002</v>
      </c>
      <c r="BW225" s="70">
        <v>62.807000000000002</v>
      </c>
      <c r="BX225" s="70">
        <v>1043.357</v>
      </c>
      <c r="BY225" s="70">
        <v>22.792999999999999</v>
      </c>
      <c r="BZ225" s="70">
        <v>48.457999999999998</v>
      </c>
      <c r="CA225" s="70">
        <v>0</v>
      </c>
      <c r="CB225" s="70">
        <v>0</v>
      </c>
      <c r="CC225" s="70">
        <v>0</v>
      </c>
      <c r="CD225" s="70">
        <v>0</v>
      </c>
    </row>
    <row r="226" spans="1:82">
      <c r="A226" s="70" t="s">
        <v>1943</v>
      </c>
      <c r="B226" s="70">
        <v>178</v>
      </c>
      <c r="C226" s="70">
        <v>8</v>
      </c>
      <c r="D226" s="70">
        <v>11</v>
      </c>
      <c r="E226" s="70">
        <v>2011</v>
      </c>
      <c r="F226" s="70" t="s">
        <v>178</v>
      </c>
      <c r="G226" s="70" t="s">
        <v>1935</v>
      </c>
      <c r="H226" s="70" t="s">
        <v>1936</v>
      </c>
      <c r="I226" s="148"/>
      <c r="J226" s="71">
        <v>19463.83041724447</v>
      </c>
      <c r="K226" s="71">
        <v>63.016245792965456</v>
      </c>
      <c r="L226" s="71">
        <v>14.862198262580639</v>
      </c>
      <c r="M226" s="71">
        <v>924.48482994631684</v>
      </c>
      <c r="N226" s="71">
        <v>824.30717586907156</v>
      </c>
      <c r="O226" s="71">
        <v>541.28384334140492</v>
      </c>
      <c r="P226" s="71">
        <v>344.47698852884241</v>
      </c>
      <c r="Q226" s="71">
        <v>33.435430505096001</v>
      </c>
      <c r="R226" s="71">
        <v>147.12954857120729</v>
      </c>
      <c r="S226" s="71">
        <v>48.197252442859678</v>
      </c>
      <c r="T226" s="72"/>
      <c r="U226" s="71">
        <v>439506014</v>
      </c>
      <c r="V226" s="71">
        <v>19067</v>
      </c>
      <c r="W226" s="71">
        <v>365</v>
      </c>
      <c r="X226" s="71">
        <v>156228</v>
      </c>
      <c r="Y226" s="71">
        <v>193796</v>
      </c>
      <c r="Z226" s="71">
        <v>280876</v>
      </c>
      <c r="AA226" s="71">
        <v>69613</v>
      </c>
      <c r="AB226" s="71">
        <v>476444</v>
      </c>
      <c r="AC226" s="71">
        <v>25650529</v>
      </c>
      <c r="AD226" s="71">
        <v>48.197252442859678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25801.642</v>
      </c>
      <c r="BK226" s="71">
        <v>4210.924</v>
      </c>
      <c r="BL226" s="71">
        <v>242.934</v>
      </c>
      <c r="BM226" s="71">
        <v>0</v>
      </c>
      <c r="BN226" s="72"/>
      <c r="BO226" s="71">
        <v>0</v>
      </c>
      <c r="BP226" s="71">
        <v>0</v>
      </c>
      <c r="BQ226" s="71">
        <v>52</v>
      </c>
      <c r="BR226" s="71">
        <v>5</v>
      </c>
      <c r="BS226" s="71">
        <v>16</v>
      </c>
      <c r="BT226" s="71">
        <v>0</v>
      </c>
      <c r="BU226"/>
      <c r="BV226" s="70">
        <v>29026.732</v>
      </c>
      <c r="BW226" s="70">
        <v>69.554000000000002</v>
      </c>
      <c r="BX226" s="70">
        <v>1073.912</v>
      </c>
      <c r="BY226" s="70">
        <v>24.114000000000001</v>
      </c>
      <c r="BZ226" s="70">
        <v>61.188000000000002</v>
      </c>
      <c r="CA226" s="70">
        <v>0</v>
      </c>
      <c r="CB226" s="70">
        <v>0</v>
      </c>
      <c r="CC226" s="70">
        <v>0</v>
      </c>
      <c r="CD226" s="70">
        <v>0</v>
      </c>
    </row>
    <row r="227" spans="1:82">
      <c r="A227" s="70" t="s">
        <v>1944</v>
      </c>
      <c r="B227" s="70">
        <v>179</v>
      </c>
      <c r="C227" s="70">
        <v>9</v>
      </c>
      <c r="D227" s="70">
        <v>11</v>
      </c>
      <c r="E227" s="70">
        <v>2012</v>
      </c>
      <c r="F227" s="70" t="s">
        <v>179</v>
      </c>
      <c r="G227" s="70" t="s">
        <v>1935</v>
      </c>
      <c r="H227" s="70" t="s">
        <v>1936</v>
      </c>
      <c r="I227" s="148"/>
      <c r="J227" s="71">
        <v>18477.646658569091</v>
      </c>
      <c r="K227" s="71">
        <v>56.998171646731983</v>
      </c>
      <c r="L227" s="71">
        <v>14.74803493324422</v>
      </c>
      <c r="M227" s="71">
        <v>893.08973855378395</v>
      </c>
      <c r="N227" s="71">
        <v>936.66914614122754</v>
      </c>
      <c r="O227" s="71">
        <v>544.77931802700277</v>
      </c>
      <c r="P227" s="71">
        <v>342.69945621501029</v>
      </c>
      <c r="Q227" s="71">
        <v>36.785312122635503</v>
      </c>
      <c r="R227" s="71">
        <v>133.4623421641756</v>
      </c>
      <c r="S227" s="71">
        <v>49.035095884439031</v>
      </c>
      <c r="T227" s="72"/>
      <c r="U227" s="71">
        <v>414396345</v>
      </c>
      <c r="V227" s="71">
        <v>19067</v>
      </c>
      <c r="W227" s="71">
        <v>365</v>
      </c>
      <c r="X227" s="71">
        <v>156228</v>
      </c>
      <c r="Y227" s="71">
        <v>198936</v>
      </c>
      <c r="Z227" s="71">
        <v>284932</v>
      </c>
      <c r="AA227" s="71">
        <v>68862</v>
      </c>
      <c r="AB227" s="71">
        <v>482456</v>
      </c>
      <c r="AC227" s="71">
        <v>22665137</v>
      </c>
      <c r="AD227" s="71">
        <v>49.035095884439031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25991.058000000001</v>
      </c>
      <c r="BK227" s="71">
        <v>3645.261</v>
      </c>
      <c r="BL227" s="71">
        <v>242.17099999999999</v>
      </c>
      <c r="BM227" s="71">
        <v>0</v>
      </c>
      <c r="BN227" s="72"/>
      <c r="BO227" s="71">
        <v>0</v>
      </c>
      <c r="BP227" s="71">
        <v>0</v>
      </c>
      <c r="BQ227" s="71">
        <v>52</v>
      </c>
      <c r="BR227" s="71">
        <v>5</v>
      </c>
      <c r="BS227" s="71">
        <v>17</v>
      </c>
      <c r="BT227" s="71">
        <v>0</v>
      </c>
      <c r="BU227"/>
      <c r="BV227" s="70">
        <v>28578.305</v>
      </c>
      <c r="BW227" s="70">
        <v>70.302000000000007</v>
      </c>
      <c r="BX227" s="70">
        <v>1149.569</v>
      </c>
      <c r="BY227" s="70">
        <v>21.416</v>
      </c>
      <c r="BZ227" s="70">
        <v>58.898000000000003</v>
      </c>
      <c r="CA227" s="70">
        <v>0</v>
      </c>
      <c r="CB227" s="70">
        <v>0</v>
      </c>
      <c r="CC227" s="70">
        <v>0</v>
      </c>
      <c r="CD227" s="70">
        <v>0</v>
      </c>
    </row>
    <row r="228" spans="1:82">
      <c r="A228" s="70" t="s">
        <v>1945</v>
      </c>
      <c r="B228" s="70">
        <v>180</v>
      </c>
      <c r="C228" s="70">
        <v>10</v>
      </c>
      <c r="D228" s="70">
        <v>11</v>
      </c>
      <c r="E228" s="70">
        <v>2013</v>
      </c>
      <c r="F228" s="70" t="s">
        <v>180</v>
      </c>
      <c r="G228" s="70" t="s">
        <v>1935</v>
      </c>
      <c r="H228" s="70" t="s">
        <v>1936</v>
      </c>
      <c r="I228" s="148"/>
      <c r="J228" s="71">
        <v>20060.503118088909</v>
      </c>
      <c r="K228" s="71">
        <v>47.784852114752432</v>
      </c>
      <c r="L228" s="71">
        <v>13.697203470553781</v>
      </c>
      <c r="M228" s="71">
        <v>882.6490894314145</v>
      </c>
      <c r="N228" s="71">
        <v>947.12229302460707</v>
      </c>
      <c r="O228" s="71">
        <v>529.98784388836202</v>
      </c>
      <c r="P228" s="71">
        <v>340.8486663456722</v>
      </c>
      <c r="Q228" s="71">
        <v>37.389333207476398</v>
      </c>
      <c r="R228" s="71">
        <v>147.117866663104</v>
      </c>
      <c r="S228" s="71">
        <v>42.61826937937203</v>
      </c>
      <c r="T228" s="72"/>
      <c r="U228" s="71">
        <v>430400214</v>
      </c>
      <c r="V228" s="71">
        <v>19067</v>
      </c>
      <c r="W228" s="71">
        <v>365</v>
      </c>
      <c r="X228" s="71">
        <v>156228</v>
      </c>
      <c r="Y228" s="71">
        <v>200366</v>
      </c>
      <c r="Z228" s="71">
        <v>289572</v>
      </c>
      <c r="AA228" s="71">
        <v>68233</v>
      </c>
      <c r="AB228" s="71">
        <v>483348</v>
      </c>
      <c r="AC228" s="71">
        <v>24387995</v>
      </c>
      <c r="AD228" s="71">
        <v>42.61826937937203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26598.366000000002</v>
      </c>
      <c r="BK228" s="71">
        <v>3957.105</v>
      </c>
      <c r="BL228" s="71">
        <v>177.76499999999999</v>
      </c>
      <c r="BM228" s="71">
        <v>0</v>
      </c>
      <c r="BN228" s="72"/>
      <c r="BO228" s="71">
        <v>0</v>
      </c>
      <c r="BP228" s="71">
        <v>0</v>
      </c>
      <c r="BQ228" s="71">
        <v>52</v>
      </c>
      <c r="BR228" s="71">
        <v>5</v>
      </c>
      <c r="BS228" s="71">
        <v>15</v>
      </c>
      <c r="BT228" s="71">
        <v>0</v>
      </c>
      <c r="BU228"/>
      <c r="BV228" s="70">
        <v>29454.884999999998</v>
      </c>
      <c r="BW228" s="70">
        <v>63.884</v>
      </c>
      <c r="BX228" s="70">
        <v>1153.2729999999999</v>
      </c>
      <c r="BY228" s="70">
        <v>22.013999999999999</v>
      </c>
      <c r="BZ228" s="70">
        <v>39.18</v>
      </c>
      <c r="CA228" s="70">
        <v>0</v>
      </c>
      <c r="CB228" s="70">
        <v>0</v>
      </c>
      <c r="CC228" s="70">
        <v>0</v>
      </c>
      <c r="CD228" s="70">
        <v>0</v>
      </c>
    </row>
    <row r="229" spans="1:82">
      <c r="A229" s="70" t="s">
        <v>1946</v>
      </c>
      <c r="B229" s="70">
        <v>181</v>
      </c>
      <c r="C229" s="70">
        <v>11</v>
      </c>
      <c r="D229" s="70">
        <v>11</v>
      </c>
      <c r="E229" s="70">
        <v>2014</v>
      </c>
      <c r="F229" s="70" t="s">
        <v>181</v>
      </c>
      <c r="G229" s="70" t="s">
        <v>1935</v>
      </c>
      <c r="H229" s="70" t="s">
        <v>1936</v>
      </c>
      <c r="I229" s="148"/>
      <c r="J229" s="71">
        <v>20338.90682090179</v>
      </c>
      <c r="K229" s="71">
        <v>47.325163870911481</v>
      </c>
      <c r="L229" s="71">
        <v>8.1102534210118336</v>
      </c>
      <c r="M229" s="71">
        <v>887.75966844681102</v>
      </c>
      <c r="N229" s="71">
        <v>877.98882859700302</v>
      </c>
      <c r="O229" s="71">
        <v>509.60436516509822</v>
      </c>
      <c r="P229" s="71">
        <v>339.56737758821123</v>
      </c>
      <c r="Q229" s="71">
        <v>35.900595492828799</v>
      </c>
      <c r="R229" s="71">
        <v>167.34290210894119</v>
      </c>
      <c r="S229" s="71">
        <v>57.915641608336443</v>
      </c>
      <c r="T229" s="72"/>
      <c r="U229" s="71">
        <v>465925726</v>
      </c>
      <c r="V229" s="71">
        <v>16415</v>
      </c>
      <c r="W229" s="71">
        <v>220</v>
      </c>
      <c r="X229" s="71">
        <v>155053</v>
      </c>
      <c r="Y229" s="71">
        <v>202105</v>
      </c>
      <c r="Z229" s="71">
        <v>293254</v>
      </c>
      <c r="AA229" s="71">
        <v>67625</v>
      </c>
      <c r="AB229" s="71">
        <v>483722</v>
      </c>
      <c r="AC229" s="71">
        <v>27827963</v>
      </c>
      <c r="AD229" s="71">
        <v>57.915641608336443</v>
      </c>
      <c r="AE229" s="72"/>
      <c r="AF229" s="71"/>
      <c r="AG229" s="71"/>
      <c r="AH229" s="71"/>
      <c r="AI229" s="71"/>
      <c r="AJ229" s="71"/>
      <c r="AK229" s="71"/>
      <c r="AL229" s="71"/>
      <c r="AM229" s="71"/>
      <c r="AN229" s="71"/>
      <c r="AO229" s="71"/>
      <c r="AP229" s="71"/>
      <c r="AQ229" s="72"/>
      <c r="AR229" s="71">
        <v>13206</v>
      </c>
      <c r="AS229" s="71">
        <v>2349</v>
      </c>
      <c r="AT229" s="71">
        <v>0</v>
      </c>
      <c r="AU229" s="71">
        <v>0</v>
      </c>
      <c r="AV229" s="71">
        <v>0</v>
      </c>
      <c r="AW229" s="71">
        <v>0</v>
      </c>
      <c r="AX229" s="71"/>
      <c r="AY229" s="72"/>
      <c r="AZ229" s="71">
        <v>55920.845000000001</v>
      </c>
      <c r="BA229" s="71">
        <v>72500.101999999999</v>
      </c>
      <c r="BB229" s="71">
        <v>0</v>
      </c>
      <c r="BC229" s="71">
        <v>0</v>
      </c>
      <c r="BD229" s="71">
        <v>0</v>
      </c>
      <c r="BE229" s="71">
        <v>0</v>
      </c>
      <c r="BF229" s="71"/>
      <c r="BG229" s="72"/>
      <c r="BH229" s="71">
        <v>0</v>
      </c>
      <c r="BI229" s="71">
        <v>0</v>
      </c>
      <c r="BJ229" s="71">
        <v>26089.222000000002</v>
      </c>
      <c r="BK229" s="71">
        <v>4096.8419999999996</v>
      </c>
      <c r="BL229" s="71">
        <v>184.42500000000001</v>
      </c>
      <c r="BM229" s="71">
        <v>4.4349999999999996</v>
      </c>
      <c r="BN229" s="72"/>
      <c r="BO229" s="71">
        <v>0</v>
      </c>
      <c r="BP229" s="71">
        <v>0</v>
      </c>
      <c r="BQ229" s="71">
        <v>51</v>
      </c>
      <c r="BR229" s="71">
        <v>5</v>
      </c>
      <c r="BS229" s="71">
        <v>15</v>
      </c>
      <c r="BT229" s="71">
        <v>1</v>
      </c>
      <c r="BU229"/>
      <c r="BV229" s="70">
        <v>29392.62</v>
      </c>
      <c r="BW229" s="70">
        <v>35.741999999999997</v>
      </c>
      <c r="BX229" s="70">
        <v>865.34400000000005</v>
      </c>
      <c r="BY229" s="70">
        <v>23.376999999999999</v>
      </c>
      <c r="BZ229" s="70">
        <v>57.841000000000001</v>
      </c>
      <c r="CA229" s="70">
        <v>0</v>
      </c>
      <c r="CB229" s="70">
        <v>0</v>
      </c>
      <c r="CC229" s="70">
        <v>0</v>
      </c>
      <c r="CD229" s="70">
        <v>0</v>
      </c>
    </row>
    <row r="230" spans="1:82">
      <c r="A230" s="70" t="s">
        <v>1947</v>
      </c>
      <c r="B230" s="70">
        <v>182</v>
      </c>
      <c r="C230" s="70">
        <v>12</v>
      </c>
      <c r="D230" s="70">
        <v>11</v>
      </c>
      <c r="E230" s="70">
        <v>2015</v>
      </c>
      <c r="F230" s="70" t="s">
        <v>182</v>
      </c>
      <c r="G230" s="70" t="s">
        <v>1935</v>
      </c>
      <c r="H230" s="70" t="s">
        <v>1936</v>
      </c>
      <c r="I230" s="148"/>
      <c r="J230" s="71">
        <v>17924.743820397362</v>
      </c>
      <c r="K230" s="71">
        <v>42.812404665606692</v>
      </c>
      <c r="L230" s="71">
        <v>12.34974779124704</v>
      </c>
      <c r="M230" s="71">
        <v>807.6510675603173</v>
      </c>
      <c r="N230" s="71">
        <v>941.60465781072241</v>
      </c>
      <c r="O230" s="71">
        <v>510.66418630617693</v>
      </c>
      <c r="P230" s="71">
        <v>338.75019167989632</v>
      </c>
      <c r="Q230" s="71">
        <v>35.162387444188397</v>
      </c>
      <c r="R230" s="71">
        <v>150.1844722912831</v>
      </c>
      <c r="S230" s="71">
        <v>55.686685813100247</v>
      </c>
      <c r="T230" s="72"/>
      <c r="U230" s="71">
        <v>401861264</v>
      </c>
      <c r="V230" s="71">
        <v>16415</v>
      </c>
      <c r="W230" s="71">
        <v>220</v>
      </c>
      <c r="X230" s="71">
        <v>155053</v>
      </c>
      <c r="Y230" s="71">
        <v>204373</v>
      </c>
      <c r="Z230" s="71">
        <v>296692</v>
      </c>
      <c r="AA230" s="71">
        <v>67409</v>
      </c>
      <c r="AB230" s="71">
        <v>483970</v>
      </c>
      <c r="AC230" s="71">
        <v>25671585</v>
      </c>
      <c r="AD230" s="71">
        <v>55.686685813100247</v>
      </c>
      <c r="AE230" s="72"/>
      <c r="AF230" s="71">
        <v>5090020793.0143785</v>
      </c>
      <c r="AG230" s="71">
        <v>30694809.924288761</v>
      </c>
      <c r="AH230" s="71">
        <v>2481880.426674162</v>
      </c>
      <c r="AI230" s="71">
        <v>934829728.3514415</v>
      </c>
      <c r="AJ230" s="71">
        <v>1157251785.6079881</v>
      </c>
      <c r="AK230" s="71">
        <v>0</v>
      </c>
      <c r="AL230" s="71">
        <v>0</v>
      </c>
      <c r="AM230" s="71">
        <v>66326058.322206438</v>
      </c>
      <c r="AN230" s="71">
        <v>0</v>
      </c>
      <c r="AO230" s="71">
        <v>0</v>
      </c>
      <c r="AP230" s="71">
        <v>7281605055.6469774</v>
      </c>
      <c r="AQ230" s="72"/>
      <c r="AR230" s="71">
        <v>14264</v>
      </c>
      <c r="AS230" s="71">
        <v>3343</v>
      </c>
      <c r="AT230" s="71">
        <v>0</v>
      </c>
      <c r="AU230" s="71">
        <v>0</v>
      </c>
      <c r="AV230" s="71">
        <v>0</v>
      </c>
      <c r="AW230" s="71">
        <v>0</v>
      </c>
      <c r="AX230" s="71"/>
      <c r="AY230" s="72"/>
      <c r="AZ230" s="71">
        <v>61212.385999999999</v>
      </c>
      <c r="BA230" s="71">
        <v>94987.482000000004</v>
      </c>
      <c r="BB230" s="71">
        <v>0</v>
      </c>
      <c r="BC230" s="71">
        <v>0</v>
      </c>
      <c r="BD230" s="71">
        <v>0</v>
      </c>
      <c r="BE230" s="71">
        <v>0</v>
      </c>
      <c r="BF230" s="71"/>
      <c r="BG230" s="72"/>
      <c r="BH230" s="71">
        <v>0</v>
      </c>
      <c r="BI230" s="71">
        <v>0</v>
      </c>
      <c r="BJ230" s="71">
        <v>23329.752</v>
      </c>
      <c r="BK230" s="71">
        <v>3866.8710000000001</v>
      </c>
      <c r="BL230" s="71">
        <v>245.43299999999999</v>
      </c>
      <c r="BM230" s="71">
        <v>4.4880000000000004</v>
      </c>
      <c r="BN230" s="72"/>
      <c r="BO230" s="71">
        <v>0</v>
      </c>
      <c r="BP230" s="71">
        <v>0</v>
      </c>
      <c r="BQ230" s="71">
        <v>48</v>
      </c>
      <c r="BR230" s="71">
        <v>5</v>
      </c>
      <c r="BS230" s="71">
        <v>15</v>
      </c>
      <c r="BT230" s="71">
        <v>1</v>
      </c>
      <c r="BU230"/>
      <c r="BV230" s="70">
        <v>26417.124</v>
      </c>
      <c r="BW230" s="70">
        <v>40.405000000000001</v>
      </c>
      <c r="BX230" s="70">
        <v>896.50300000000004</v>
      </c>
      <c r="BY230" s="70">
        <v>26.853999999999999</v>
      </c>
      <c r="BZ230" s="70">
        <v>65.658000000000001</v>
      </c>
      <c r="CA230" s="70">
        <v>0</v>
      </c>
      <c r="CB230" s="70">
        <v>0</v>
      </c>
      <c r="CC230" s="70">
        <v>0</v>
      </c>
      <c r="CD230" s="70">
        <v>0</v>
      </c>
    </row>
    <row r="231" spans="1:82">
      <c r="A231" s="70" t="s">
        <v>1948</v>
      </c>
      <c r="B231" s="70">
        <v>183</v>
      </c>
      <c r="C231" s="70">
        <v>13</v>
      </c>
      <c r="D231" s="70">
        <v>11</v>
      </c>
      <c r="E231" s="70">
        <v>2016</v>
      </c>
      <c r="F231" s="70" t="s">
        <v>155</v>
      </c>
      <c r="G231" s="70" t="s">
        <v>1935</v>
      </c>
      <c r="H231" s="70" t="s">
        <v>1936</v>
      </c>
      <c r="I231" s="148"/>
      <c r="J231" s="71">
        <v>15712.432417696988</v>
      </c>
      <c r="K231" s="71">
        <v>42.469531092070703</v>
      </c>
      <c r="L231" s="71">
        <v>9.6501359718466286</v>
      </c>
      <c r="M231" s="71">
        <v>806.89732572804121</v>
      </c>
      <c r="N231" s="71">
        <v>824.07320826355226</v>
      </c>
      <c r="O231" s="71">
        <v>511.1892993577506</v>
      </c>
      <c r="P231" s="71">
        <v>331.8895778718196</v>
      </c>
      <c r="Q231" s="71">
        <v>34.19819145287827</v>
      </c>
      <c r="R231" s="71">
        <v>148.53690845939744</v>
      </c>
      <c r="S231" s="71">
        <v>58.260926523658902</v>
      </c>
      <c r="T231" s="72"/>
      <c r="U231" s="71">
        <v>338543569</v>
      </c>
      <c r="V231" s="71">
        <v>16415</v>
      </c>
      <c r="W231" s="71">
        <v>220</v>
      </c>
      <c r="X231" s="71">
        <v>155053</v>
      </c>
      <c r="Y231" s="71">
        <v>206492</v>
      </c>
      <c r="Z231" s="71">
        <v>300648</v>
      </c>
      <c r="AA231" s="71">
        <v>68308</v>
      </c>
      <c r="AB231" s="71">
        <v>484174</v>
      </c>
      <c r="AC231" s="71">
        <v>25368641.844770361</v>
      </c>
      <c r="AD231" s="71">
        <v>58.260926523658902</v>
      </c>
      <c r="AE231" s="72"/>
      <c r="AF231" s="71">
        <v>4603920973.8085585</v>
      </c>
      <c r="AG231" s="71">
        <v>30196557.157602958</v>
      </c>
      <c r="AH231" s="71">
        <v>1537964.183343129</v>
      </c>
      <c r="AI231" s="71">
        <v>963786734.94107187</v>
      </c>
      <c r="AJ231" s="71">
        <v>1001019461.778493</v>
      </c>
      <c r="AK231" s="71">
        <v>0</v>
      </c>
      <c r="AL231" s="71">
        <v>0</v>
      </c>
      <c r="AM231" s="71">
        <v>66405566.226033807</v>
      </c>
      <c r="AN231" s="71">
        <v>0</v>
      </c>
      <c r="AO231" s="71">
        <v>0</v>
      </c>
      <c r="AP231" s="71">
        <v>6666867258.0951033</v>
      </c>
      <c r="AQ231" s="72"/>
      <c r="AR231" s="71">
        <v>15397</v>
      </c>
      <c r="AS231" s="71">
        <v>3831</v>
      </c>
      <c r="AT231" s="71">
        <v>0</v>
      </c>
      <c r="AU231" s="71">
        <v>0</v>
      </c>
      <c r="AV231" s="71">
        <v>0</v>
      </c>
      <c r="AW231" s="71">
        <v>0</v>
      </c>
      <c r="AX231" s="71"/>
      <c r="AY231" s="72"/>
      <c r="AZ231" s="71">
        <v>66913.650999999998</v>
      </c>
      <c r="BA231" s="71">
        <v>114645.482</v>
      </c>
      <c r="BB231" s="71">
        <v>0</v>
      </c>
      <c r="BC231" s="71">
        <v>0</v>
      </c>
      <c r="BD231" s="71">
        <v>0</v>
      </c>
      <c r="BE231" s="71">
        <v>0</v>
      </c>
      <c r="BF231" s="71"/>
      <c r="BG231" s="72"/>
      <c r="BH231" s="71">
        <v>0</v>
      </c>
      <c r="BI231" s="71">
        <v>0</v>
      </c>
      <c r="BJ231" s="71">
        <v>22855.43</v>
      </c>
      <c r="BK231" s="71">
        <v>4330.2579999999998</v>
      </c>
      <c r="BL231" s="71">
        <v>255.45100000000002</v>
      </c>
      <c r="BM231" s="71">
        <v>6.4459999999999997</v>
      </c>
      <c r="BN231" s="72"/>
      <c r="BO231" s="71">
        <v>0</v>
      </c>
      <c r="BP231" s="71">
        <v>0</v>
      </c>
      <c r="BQ231" s="71">
        <v>50</v>
      </c>
      <c r="BR231" s="71">
        <v>5</v>
      </c>
      <c r="BS231" s="71">
        <v>16</v>
      </c>
      <c r="BT231" s="71">
        <v>1</v>
      </c>
      <c r="BU231"/>
      <c r="BV231" s="70">
        <v>26447.592000000001</v>
      </c>
      <c r="BW231" s="70">
        <v>36.207000000000001</v>
      </c>
      <c r="BX231" s="70">
        <v>874.40800000000002</v>
      </c>
      <c r="BY231" s="70">
        <v>28.704999999999998</v>
      </c>
      <c r="BZ231" s="70">
        <v>60.673000000000002</v>
      </c>
      <c r="CA231" s="70">
        <v>0</v>
      </c>
      <c r="CB231" s="70">
        <v>0</v>
      </c>
      <c r="CC231" s="70">
        <v>0</v>
      </c>
      <c r="CD231" s="70">
        <v>0</v>
      </c>
    </row>
    <row r="232" spans="1:82">
      <c r="A232" s="70" t="s">
        <v>1949</v>
      </c>
      <c r="B232" s="70">
        <v>184</v>
      </c>
      <c r="C232" s="70">
        <v>14</v>
      </c>
      <c r="D232" s="70">
        <v>11</v>
      </c>
      <c r="E232" s="70">
        <v>2017</v>
      </c>
      <c r="F232" s="70" t="s">
        <v>156</v>
      </c>
      <c r="G232" s="70" t="s">
        <v>1935</v>
      </c>
      <c r="H232" s="70" t="s">
        <v>1936</v>
      </c>
      <c r="I232" s="148"/>
      <c r="J232" s="71">
        <v>15553.973056663095</v>
      </c>
      <c r="K232" s="71">
        <v>44.177655072055948</v>
      </c>
      <c r="L232" s="71">
        <v>9.1390996160677744</v>
      </c>
      <c r="M232" s="71">
        <v>763.31808441946191</v>
      </c>
      <c r="N232" s="71">
        <v>833.61311310561484</v>
      </c>
      <c r="O232" s="71">
        <v>507.90067248795384</v>
      </c>
      <c r="P232" s="71">
        <v>328.72985624672157</v>
      </c>
      <c r="Q232" s="71">
        <v>33.0517657034584</v>
      </c>
      <c r="R232" s="71">
        <v>141.09676582714388</v>
      </c>
      <c r="S232" s="71">
        <v>55.99942242573038</v>
      </c>
      <c r="T232" s="72"/>
      <c r="U232" s="71">
        <v>368393510</v>
      </c>
      <c r="V232" s="71">
        <v>16415</v>
      </c>
      <c r="W232" s="71">
        <v>220</v>
      </c>
      <c r="X232" s="71">
        <v>155053</v>
      </c>
      <c r="Y232" s="71">
        <v>208502</v>
      </c>
      <c r="Z232" s="71">
        <v>303669</v>
      </c>
      <c r="AA232" s="71">
        <v>68089</v>
      </c>
      <c r="AB232" s="71">
        <v>483901</v>
      </c>
      <c r="AC232" s="71">
        <v>24576092</v>
      </c>
      <c r="AD232" s="71">
        <v>55.99942242573038</v>
      </c>
      <c r="AE232" s="72"/>
      <c r="AF232" s="71">
        <v>4861289848.8289719</v>
      </c>
      <c r="AG232" s="71">
        <v>30984186.443750601</v>
      </c>
      <c r="AH232" s="71">
        <v>1941390.555782479</v>
      </c>
      <c r="AI232" s="71">
        <v>948289087.89192927</v>
      </c>
      <c r="AJ232" s="71">
        <v>1069144231.346521</v>
      </c>
      <c r="AK232" s="71">
        <v>0</v>
      </c>
      <c r="AL232" s="71">
        <v>0</v>
      </c>
      <c r="AM232" s="71">
        <v>66471971.651572317</v>
      </c>
      <c r="AN232" s="71">
        <v>0</v>
      </c>
      <c r="AO232" s="71">
        <v>0</v>
      </c>
      <c r="AP232" s="71">
        <v>6978120716.7185278</v>
      </c>
      <c r="AQ232" s="72"/>
      <c r="AR232" s="71">
        <v>16410</v>
      </c>
      <c r="AS232" s="71">
        <v>4163</v>
      </c>
      <c r="AT232" s="71">
        <v>0</v>
      </c>
      <c r="AU232" s="71">
        <v>0</v>
      </c>
      <c r="AV232" s="71">
        <v>0</v>
      </c>
      <c r="AW232" s="71">
        <v>0</v>
      </c>
      <c r="AX232" s="71"/>
      <c r="AY232" s="72"/>
      <c r="AZ232" s="71">
        <v>71705.557000000001</v>
      </c>
      <c r="BA232" s="71">
        <v>135442.18199999991</v>
      </c>
      <c r="BB232" s="71">
        <v>0</v>
      </c>
      <c r="BC232" s="71">
        <v>0</v>
      </c>
      <c r="BD232" s="71">
        <v>0</v>
      </c>
      <c r="BE232" s="71">
        <v>0</v>
      </c>
      <c r="BF232" s="71"/>
      <c r="BG232" s="72"/>
      <c r="BH232" s="71">
        <v>0</v>
      </c>
      <c r="BI232" s="71">
        <v>0</v>
      </c>
      <c r="BJ232" s="71">
        <v>24428.793000000001</v>
      </c>
      <c r="BK232" s="71">
        <v>4020.8719999999998</v>
      </c>
      <c r="BL232" s="71">
        <v>275.00400000000002</v>
      </c>
      <c r="BM232" s="71">
        <v>4.2469999999999999</v>
      </c>
      <c r="BN232" s="72"/>
      <c r="BO232" s="71">
        <v>0</v>
      </c>
      <c r="BP232" s="71">
        <v>0</v>
      </c>
      <c r="BQ232" s="71">
        <v>52</v>
      </c>
      <c r="BR232" s="71">
        <v>6</v>
      </c>
      <c r="BS232" s="71">
        <v>16</v>
      </c>
      <c r="BT232" s="71">
        <v>1</v>
      </c>
      <c r="BU232"/>
      <c r="BV232" s="70">
        <v>27352.043000000001</v>
      </c>
      <c r="BW232" s="70">
        <v>114.773</v>
      </c>
      <c r="BX232" s="70">
        <v>1164.4690000000001</v>
      </c>
      <c r="BY232" s="70">
        <v>27.731999999999999</v>
      </c>
      <c r="BZ232" s="70">
        <v>69.899000000000001</v>
      </c>
      <c r="CA232" s="70">
        <v>0</v>
      </c>
      <c r="CB232" s="70">
        <v>0</v>
      </c>
      <c r="CC232" s="70">
        <v>0</v>
      </c>
      <c r="CD232" s="70">
        <v>0</v>
      </c>
    </row>
    <row r="233" spans="1:82">
      <c r="A233" s="70" t="s">
        <v>1950</v>
      </c>
      <c r="B233" s="70">
        <v>185</v>
      </c>
      <c r="C233" s="70">
        <v>15</v>
      </c>
      <c r="D233" s="70">
        <v>11</v>
      </c>
      <c r="E233" s="70">
        <v>2018</v>
      </c>
      <c r="F233" s="70" t="s">
        <v>183</v>
      </c>
      <c r="G233" s="70" t="s">
        <v>1935</v>
      </c>
      <c r="H233" s="70" t="s">
        <v>1936</v>
      </c>
      <c r="I233" s="148"/>
      <c r="J233" s="71">
        <v>16084.779532987117</v>
      </c>
      <c r="K233" s="71">
        <v>40.993638357374941</v>
      </c>
      <c r="L233" s="71">
        <v>8.3258953729202929</v>
      </c>
      <c r="M233" s="71">
        <v>709.775593696084</v>
      </c>
      <c r="N233" s="71">
        <v>673.82639676177189</v>
      </c>
      <c r="O233" s="71">
        <v>501.16136622738236</v>
      </c>
      <c r="P233" s="71">
        <v>326.7864093081588</v>
      </c>
      <c r="Q233" s="71">
        <v>30.5838507201147</v>
      </c>
      <c r="R233" s="71">
        <v>150.34783103565974</v>
      </c>
      <c r="S233" s="71">
        <v>66.013713575096816</v>
      </c>
      <c r="T233" s="72"/>
      <c r="U233" s="71">
        <v>437729658</v>
      </c>
      <c r="V233" s="71">
        <v>16415</v>
      </c>
      <c r="W233" s="71">
        <v>220</v>
      </c>
      <c r="X233" s="71">
        <v>155053</v>
      </c>
      <c r="Y233" s="71">
        <v>210277</v>
      </c>
      <c r="Z233" s="71">
        <v>305377</v>
      </c>
      <c r="AA233" s="71">
        <v>68367</v>
      </c>
      <c r="AB233" s="71">
        <v>482541</v>
      </c>
      <c r="AC233" s="71">
        <v>26084801</v>
      </c>
      <c r="AD233" s="71">
        <v>66.013713575096816</v>
      </c>
      <c r="AE233" s="72"/>
      <c r="AF233" s="71">
        <v>5342598521.062993</v>
      </c>
      <c r="AG233" s="71">
        <v>28628779.583543278</v>
      </c>
      <c r="AH233" s="71">
        <v>1818969.2686371561</v>
      </c>
      <c r="AI233" s="71">
        <v>915740625.60599196</v>
      </c>
      <c r="AJ233" s="71">
        <v>884957511.7708981</v>
      </c>
      <c r="AK233" s="71">
        <v>0</v>
      </c>
      <c r="AL233" s="71">
        <v>0</v>
      </c>
      <c r="AM233" s="71">
        <v>66422304.613909751</v>
      </c>
      <c r="AN233" s="71">
        <v>0</v>
      </c>
      <c r="AO233" s="71">
        <v>0</v>
      </c>
      <c r="AP233" s="71">
        <v>7240166711.9059734</v>
      </c>
      <c r="AQ233" s="72"/>
      <c r="AR233" s="71">
        <v>17446</v>
      </c>
      <c r="AS233" s="71">
        <v>4465</v>
      </c>
      <c r="AT233" s="71">
        <v>0</v>
      </c>
      <c r="AU233" s="71">
        <v>0</v>
      </c>
      <c r="AV233" s="71">
        <v>0</v>
      </c>
      <c r="AW233" s="71">
        <v>0</v>
      </c>
      <c r="AX233" s="71"/>
      <c r="AY233" s="72"/>
      <c r="AZ233" s="71">
        <v>76794.044000000154</v>
      </c>
      <c r="BA233" s="71">
        <v>143501.28200000001</v>
      </c>
      <c r="BB233" s="71">
        <v>0</v>
      </c>
      <c r="BC233" s="71">
        <v>0</v>
      </c>
      <c r="BD233" s="71">
        <v>0</v>
      </c>
      <c r="BE233" s="71">
        <v>0</v>
      </c>
      <c r="BF233" s="71"/>
      <c r="BG233" s="72"/>
      <c r="BH233" s="71">
        <v>0</v>
      </c>
      <c r="BI233" s="71">
        <v>0</v>
      </c>
      <c r="BJ233" s="71">
        <v>22672.387999999999</v>
      </c>
      <c r="BK233" s="71">
        <v>4411.3239999999996</v>
      </c>
      <c r="BL233" s="71">
        <v>265.161</v>
      </c>
      <c r="BM233" s="71">
        <v>3.5009999999999999</v>
      </c>
      <c r="BN233" s="72"/>
      <c r="BO233" s="71">
        <v>0</v>
      </c>
      <c r="BP233" s="71">
        <v>0</v>
      </c>
      <c r="BQ233" s="71">
        <v>54</v>
      </c>
      <c r="BR233" s="71">
        <v>6</v>
      </c>
      <c r="BS233" s="71">
        <v>16</v>
      </c>
      <c r="BT233" s="71">
        <v>1</v>
      </c>
      <c r="BU233"/>
      <c r="BV233" s="70">
        <v>25999.758999999998</v>
      </c>
      <c r="BW233" s="70">
        <v>125.813</v>
      </c>
      <c r="BX233" s="70">
        <v>1128.76</v>
      </c>
      <c r="BY233" s="70">
        <v>28.978000000000002</v>
      </c>
      <c r="BZ233" s="70">
        <v>68.870999999999995</v>
      </c>
      <c r="CA233" s="70">
        <v>0.13</v>
      </c>
      <c r="CB233" s="70">
        <v>0</v>
      </c>
      <c r="CC233" s="70">
        <v>6.3E-2</v>
      </c>
      <c r="CD233" s="70">
        <v>0</v>
      </c>
    </row>
    <row r="234" spans="1:82">
      <c r="A234" s="70" t="s">
        <v>1951</v>
      </c>
      <c r="B234" s="70">
        <v>186</v>
      </c>
      <c r="C234" s="70">
        <v>16</v>
      </c>
      <c r="D234" s="70">
        <v>11</v>
      </c>
      <c r="E234" s="70">
        <v>2019</v>
      </c>
      <c r="F234" s="70" t="s">
        <v>158</v>
      </c>
      <c r="G234" s="70" t="s">
        <v>1935</v>
      </c>
      <c r="H234" s="70" t="s">
        <v>1936</v>
      </c>
      <c r="I234" s="148"/>
      <c r="J234" s="71">
        <v>14594.850963536806</v>
      </c>
      <c r="K234" s="71">
        <v>36.517815838584269</v>
      </c>
      <c r="L234" s="71">
        <v>8.3048634236918524</v>
      </c>
      <c r="M234" s="71">
        <v>644.58988964712842</v>
      </c>
      <c r="N234" s="71">
        <v>593.47923821710151</v>
      </c>
      <c r="O234" s="71">
        <v>490.82125862078357</v>
      </c>
      <c r="P234" s="71">
        <v>327.51713938939076</v>
      </c>
      <c r="Q234" s="71">
        <v>29.759753375081601</v>
      </c>
      <c r="R234" s="71">
        <v>148.07332487687461</v>
      </c>
      <c r="S234" s="71">
        <v>67.86275300227075</v>
      </c>
      <c r="T234" s="72"/>
      <c r="U234" s="71">
        <v>387861070</v>
      </c>
      <c r="V234" s="71">
        <v>16415</v>
      </c>
      <c r="W234" s="71">
        <v>220</v>
      </c>
      <c r="X234" s="71">
        <v>155053</v>
      </c>
      <c r="Y234" s="71">
        <v>212691</v>
      </c>
      <c r="Z234" s="71">
        <v>307287</v>
      </c>
      <c r="AA234" s="71">
        <v>68007</v>
      </c>
      <c r="AB234" s="71">
        <v>482250</v>
      </c>
      <c r="AC234" s="71">
        <v>26110957</v>
      </c>
      <c r="AD234" s="71">
        <v>67.86275300227075</v>
      </c>
      <c r="AE234" s="72"/>
      <c r="AF234" s="71">
        <v>4998026096.6216259</v>
      </c>
      <c r="AG234" s="71">
        <v>28230556.992088709</v>
      </c>
      <c r="AH234" s="71">
        <v>1954939.033857282</v>
      </c>
      <c r="AI234" s="71">
        <v>906217686.13187563</v>
      </c>
      <c r="AJ234" s="71">
        <v>863286143.01320422</v>
      </c>
      <c r="AK234" s="71">
        <v>0</v>
      </c>
      <c r="AL234" s="71">
        <v>0</v>
      </c>
      <c r="AM234" s="71">
        <v>65678819.623943694</v>
      </c>
      <c r="AN234" s="71">
        <v>0</v>
      </c>
      <c r="AO234" s="71">
        <v>0</v>
      </c>
      <c r="AP234" s="71">
        <v>6863394241.4165955</v>
      </c>
      <c r="AQ234" s="72"/>
      <c r="AR234" s="71">
        <v>18642</v>
      </c>
      <c r="AS234" s="71">
        <v>4667</v>
      </c>
      <c r="AT234" s="71">
        <v>0</v>
      </c>
      <c r="AU234" s="71">
        <v>0</v>
      </c>
      <c r="AV234" s="71">
        <v>0</v>
      </c>
      <c r="AW234" s="71">
        <v>0</v>
      </c>
      <c r="AX234" s="71"/>
      <c r="AY234" s="72"/>
      <c r="AZ234" s="71">
        <v>82682.158000000083</v>
      </c>
      <c r="BA234" s="71">
        <v>147802.3819999999</v>
      </c>
      <c r="BB234" s="71">
        <v>0</v>
      </c>
      <c r="BC234" s="71">
        <v>0</v>
      </c>
      <c r="BD234" s="71">
        <v>0</v>
      </c>
      <c r="BE234" s="71">
        <v>0</v>
      </c>
      <c r="BF234" s="71"/>
      <c r="BG234" s="72"/>
      <c r="BH234" s="71">
        <v>0</v>
      </c>
      <c r="BI234" s="71">
        <v>0</v>
      </c>
      <c r="BJ234" s="71">
        <v>22537.828000000001</v>
      </c>
      <c r="BK234" s="71">
        <v>3772.1039999999998</v>
      </c>
      <c r="BL234" s="71">
        <v>258.35300000000001</v>
      </c>
      <c r="BM234" s="71">
        <v>3.1309999999999998</v>
      </c>
      <c r="BN234" s="72"/>
      <c r="BO234" s="71">
        <v>0</v>
      </c>
      <c r="BP234" s="71">
        <v>0</v>
      </c>
      <c r="BQ234" s="71">
        <v>54</v>
      </c>
      <c r="BR234" s="71">
        <v>6</v>
      </c>
      <c r="BS234" s="71">
        <v>16</v>
      </c>
      <c r="BT234" s="71">
        <v>1</v>
      </c>
      <c r="BU234"/>
      <c r="BV234" s="70">
        <v>25226.14</v>
      </c>
      <c r="BW234" s="70">
        <v>121.32899999999999</v>
      </c>
      <c r="BX234" s="70">
        <v>1128.4090000000001</v>
      </c>
      <c r="BY234" s="70">
        <v>28.712</v>
      </c>
      <c r="BZ234" s="70">
        <v>66.748999999999995</v>
      </c>
      <c r="CA234" s="70">
        <v>0.05</v>
      </c>
      <c r="CB234" s="70">
        <v>0</v>
      </c>
      <c r="CC234" s="70">
        <v>2.7E-2</v>
      </c>
      <c r="CD234" s="70">
        <v>0</v>
      </c>
    </row>
    <row r="235" spans="1:82">
      <c r="A235" s="70" t="s">
        <v>1952</v>
      </c>
      <c r="B235" s="70">
        <v>187</v>
      </c>
      <c r="C235" s="70">
        <v>17</v>
      </c>
      <c r="D235" s="70">
        <v>11</v>
      </c>
      <c r="E235" s="70">
        <v>2020</v>
      </c>
      <c r="F235" s="70" t="s">
        <v>159</v>
      </c>
      <c r="G235" s="1064" t="s">
        <v>1935</v>
      </c>
      <c r="H235" s="70" t="s">
        <v>1936</v>
      </c>
      <c r="I235" s="148"/>
      <c r="J235" s="71">
        <v>12499.635720434861</v>
      </c>
      <c r="K235" s="71">
        <v>39.714397610960894</v>
      </c>
      <c r="L235" s="71">
        <v>13.028601115124467</v>
      </c>
      <c r="M235" s="71">
        <v>589.79714724820815</v>
      </c>
      <c r="N235" s="71">
        <v>666.03472331611204</v>
      </c>
      <c r="O235" s="71">
        <v>432.23992688428604</v>
      </c>
      <c r="P235" s="71">
        <v>310.44775620218996</v>
      </c>
      <c r="Q235" s="71">
        <v>28.391769863345601</v>
      </c>
      <c r="R235" s="71">
        <v>140.40296592181414</v>
      </c>
      <c r="S235" s="71">
        <v>56.851053489203437</v>
      </c>
      <c r="T235" s="72"/>
      <c r="U235" s="71">
        <v>347361290</v>
      </c>
      <c r="V235" s="71">
        <v>17224</v>
      </c>
      <c r="W235" s="71">
        <v>408</v>
      </c>
      <c r="X235" s="71">
        <v>158590</v>
      </c>
      <c r="Y235" s="71">
        <v>214992</v>
      </c>
      <c r="Z235" s="71">
        <v>308867</v>
      </c>
      <c r="AA235" s="71">
        <v>68517</v>
      </c>
      <c r="AB235" s="71">
        <v>481537</v>
      </c>
      <c r="AC235" s="71">
        <v>24889201</v>
      </c>
      <c r="AD235" s="71">
        <v>56.851053489203437</v>
      </c>
      <c r="AE235" s="72"/>
      <c r="AF235" s="71">
        <v>4592711260.1846418</v>
      </c>
      <c r="AG235" s="71">
        <v>29168209.242931448</v>
      </c>
      <c r="AH235" s="71">
        <v>3322430.9136538454</v>
      </c>
      <c r="AI235" s="71">
        <v>854755993.80629349</v>
      </c>
      <c r="AJ235" s="71">
        <v>1014861308.87001</v>
      </c>
      <c r="AK235" s="71"/>
      <c r="AL235" s="71"/>
      <c r="AM235" s="71">
        <v>62845928.487654939</v>
      </c>
      <c r="AN235" s="71"/>
      <c r="AO235" s="71"/>
      <c r="AP235" s="71">
        <v>6557665131.5051861</v>
      </c>
      <c r="AQ235" s="72"/>
      <c r="AR235" s="71">
        <v>19698</v>
      </c>
      <c r="AS235" s="71">
        <v>4745</v>
      </c>
      <c r="AT235" s="71">
        <v>0</v>
      </c>
      <c r="AU235" s="71">
        <v>0</v>
      </c>
      <c r="AV235" s="71">
        <v>0</v>
      </c>
      <c r="AW235" s="71">
        <v>0</v>
      </c>
      <c r="AX235" s="71"/>
      <c r="AY235" s="72"/>
      <c r="AZ235" s="71">
        <v>88062.593000000663</v>
      </c>
      <c r="BA235" s="71">
        <v>153122.3819999994</v>
      </c>
      <c r="BB235" s="71">
        <v>0</v>
      </c>
      <c r="BC235" s="71">
        <v>0</v>
      </c>
      <c r="BD235" s="71">
        <v>0</v>
      </c>
      <c r="BE235" s="71">
        <v>0</v>
      </c>
      <c r="BF235" s="71"/>
      <c r="BG235" s="72"/>
      <c r="BH235" s="71">
        <v>0</v>
      </c>
      <c r="BI235" s="71">
        <v>0</v>
      </c>
      <c r="BJ235" s="71">
        <v>18821.535</v>
      </c>
      <c r="BK235" s="71">
        <v>3934.3009999999999</v>
      </c>
      <c r="BL235" s="71">
        <v>237.38900000000001</v>
      </c>
      <c r="BM235" s="71">
        <v>2.762</v>
      </c>
      <c r="BN235" s="72"/>
      <c r="BO235" s="71">
        <v>0</v>
      </c>
      <c r="BP235" s="71">
        <v>0</v>
      </c>
      <c r="BQ235" s="71">
        <v>55</v>
      </c>
      <c r="BR235" s="71">
        <v>6</v>
      </c>
      <c r="BS235" s="71">
        <v>15</v>
      </c>
      <c r="BT235" s="71">
        <v>1</v>
      </c>
      <c r="BU235"/>
      <c r="BV235" s="70">
        <v>21879.87</v>
      </c>
      <c r="BW235" s="70">
        <v>121.34099999999999</v>
      </c>
      <c r="BX235" s="70">
        <v>907.31299999999999</v>
      </c>
      <c r="BY235" s="70">
        <v>23.047000000000001</v>
      </c>
      <c r="BZ235" s="70">
        <v>64.289000000000001</v>
      </c>
      <c r="CA235" s="70">
        <v>0.1</v>
      </c>
      <c r="CB235" s="70">
        <v>0</v>
      </c>
      <c r="CC235" s="70">
        <v>2.7E-2</v>
      </c>
      <c r="CD235" s="70">
        <v>0</v>
      </c>
    </row>
    <row r="236" spans="1:82">
      <c r="A236" s="70" t="s">
        <v>1953</v>
      </c>
      <c r="B236" s="70">
        <v>187</v>
      </c>
      <c r="C236" s="70">
        <v>18</v>
      </c>
      <c r="D236" s="70">
        <v>11</v>
      </c>
      <c r="E236" s="70">
        <v>2021</v>
      </c>
      <c r="F236" s="70" t="s">
        <v>160</v>
      </c>
      <c r="G236" s="1064" t="s">
        <v>1935</v>
      </c>
      <c r="H236" s="70" t="s">
        <v>1936</v>
      </c>
      <c r="I236" s="148"/>
      <c r="J236" s="71">
        <v>15166.319430701858</v>
      </c>
      <c r="K236" s="71">
        <v>43.79821131859763</v>
      </c>
      <c r="L236" s="71">
        <v>11.57482831007748</v>
      </c>
      <c r="M236" s="71">
        <v>669.86681416918543</v>
      </c>
      <c r="N236" s="71">
        <v>685.69913494199727</v>
      </c>
      <c r="O236" s="71">
        <v>420.10067993224447</v>
      </c>
      <c r="P236" s="71">
        <v>320.32799339842734</v>
      </c>
      <c r="Q236" s="71">
        <v>28.017695742840999</v>
      </c>
      <c r="R236" s="71">
        <v>145.23755892545518</v>
      </c>
      <c r="S236" s="71">
        <v>57.982142541529377</v>
      </c>
      <c r="T236" s="72"/>
      <c r="U236" s="71">
        <v>461850397</v>
      </c>
      <c r="V236" s="71">
        <v>17224</v>
      </c>
      <c r="W236" s="71">
        <v>408</v>
      </c>
      <c r="X236" s="71">
        <v>158590</v>
      </c>
      <c r="Y236" s="71">
        <v>216270</v>
      </c>
      <c r="Z236" s="71">
        <v>309094</v>
      </c>
      <c r="AA236" s="71">
        <v>68938</v>
      </c>
      <c r="AB236" s="71">
        <v>479861</v>
      </c>
      <c r="AC236" s="71">
        <v>24976860.999999996</v>
      </c>
      <c r="AD236" s="71">
        <v>57.982142541529377</v>
      </c>
      <c r="AE236" s="72"/>
      <c r="AF236" s="71">
        <v>5373570377.2639494</v>
      </c>
      <c r="AG236" s="71">
        <v>31184279.501273852</v>
      </c>
      <c r="AH236" s="71">
        <v>2920533.8149425294</v>
      </c>
      <c r="AI236" s="71">
        <v>985443885.99702013</v>
      </c>
      <c r="AJ236" s="71">
        <v>1026260751.662784</v>
      </c>
      <c r="AK236" s="71">
        <v>0</v>
      </c>
      <c r="AL236" s="71">
        <v>0</v>
      </c>
      <c r="AM236" s="71">
        <v>62988420.467340119</v>
      </c>
      <c r="AN236" s="71">
        <v>0</v>
      </c>
      <c r="AO236" s="71">
        <v>0</v>
      </c>
      <c r="AP236" s="71">
        <v>7482368248.7073097</v>
      </c>
      <c r="AQ236" s="72"/>
      <c r="AR236" s="71">
        <v>20740</v>
      </c>
      <c r="AS236" s="71">
        <v>4775</v>
      </c>
      <c r="AT236" s="71">
        <v>0</v>
      </c>
      <c r="AU236" s="71">
        <v>0</v>
      </c>
      <c r="AV236" s="71">
        <v>0</v>
      </c>
      <c r="AW236" s="71">
        <v>0</v>
      </c>
      <c r="AX236" s="71"/>
      <c r="AY236" s="72"/>
      <c r="AZ236" s="71">
        <v>93716.603000001094</v>
      </c>
      <c r="BA236" s="71">
        <v>156741.28199999931</v>
      </c>
      <c r="BB236" s="71">
        <v>0</v>
      </c>
      <c r="BC236" s="71">
        <v>0</v>
      </c>
      <c r="BD236" s="71">
        <v>0</v>
      </c>
      <c r="BE236" s="71">
        <v>0</v>
      </c>
      <c r="BF236" s="71"/>
      <c r="BG236" s="72"/>
      <c r="BH236" s="71">
        <v>0</v>
      </c>
      <c r="BI236" s="71">
        <v>0</v>
      </c>
      <c r="BJ236" s="71">
        <v>21088.69</v>
      </c>
      <c r="BK236" s="71">
        <v>4212.1509999999998</v>
      </c>
      <c r="BL236" s="71">
        <v>233.24</v>
      </c>
      <c r="BM236" s="71">
        <v>0</v>
      </c>
      <c r="BN236" s="72"/>
      <c r="BO236" s="71">
        <v>0</v>
      </c>
      <c r="BP236" s="71">
        <v>0</v>
      </c>
      <c r="BQ236" s="71">
        <v>58</v>
      </c>
      <c r="BR236" s="71">
        <v>6</v>
      </c>
      <c r="BS236" s="71">
        <v>16</v>
      </c>
      <c r="BT236" s="71">
        <v>0</v>
      </c>
      <c r="BU236"/>
      <c r="BV236" s="70">
        <v>24336.697</v>
      </c>
      <c r="BW236" s="70">
        <v>114.78</v>
      </c>
      <c r="BX236" s="70">
        <v>980.37099999999998</v>
      </c>
      <c r="BY236" s="70">
        <v>23.728000000000002</v>
      </c>
      <c r="BZ236" s="70">
        <v>66.412999999999997</v>
      </c>
      <c r="CA236" s="70">
        <v>12.065</v>
      </c>
      <c r="CB236" s="70">
        <v>0</v>
      </c>
      <c r="CC236" s="70">
        <v>2.7E-2</v>
      </c>
      <c r="CD236" s="70">
        <v>0</v>
      </c>
    </row>
    <row r="237" spans="1:82">
      <c r="A237" s="70" t="s">
        <v>1954</v>
      </c>
      <c r="B237" s="70">
        <v>187</v>
      </c>
      <c r="C237" s="70">
        <v>19</v>
      </c>
      <c r="D237" s="70">
        <v>11</v>
      </c>
      <c r="E237" s="70">
        <v>2022</v>
      </c>
      <c r="F237" s="70" t="s">
        <v>161</v>
      </c>
      <c r="G237" s="70" t="s">
        <v>1935</v>
      </c>
      <c r="H237" s="70" t="s">
        <v>1936</v>
      </c>
      <c r="I237" s="148"/>
      <c r="J237" s="71">
        <v>17712.625528290318</v>
      </c>
      <c r="K237" s="71">
        <v>40.302494114998233</v>
      </c>
      <c r="L237" s="71">
        <v>8.6259578259331224</v>
      </c>
      <c r="M237" s="71">
        <v>637.88165387038009</v>
      </c>
      <c r="N237" s="71">
        <v>695.00186647674786</v>
      </c>
      <c r="O237" s="71">
        <v>443.48998043174413</v>
      </c>
      <c r="P237" s="71">
        <v>319.08803667908819</v>
      </c>
      <c r="Q237" s="71">
        <v>28.127951880042357</v>
      </c>
      <c r="R237" s="71">
        <v>150.49752657843436</v>
      </c>
      <c r="S237" s="71">
        <v>58.883403275442021</v>
      </c>
      <c r="T237" s="72"/>
      <c r="U237" s="71">
        <v>583247199</v>
      </c>
      <c r="V237" s="71">
        <v>17224</v>
      </c>
      <c r="W237" s="71">
        <v>408</v>
      </c>
      <c r="X237" s="71">
        <v>158590</v>
      </c>
      <c r="Y237" s="71">
        <v>217984</v>
      </c>
      <c r="Z237" s="71">
        <v>310023</v>
      </c>
      <c r="AA237" s="71">
        <v>69718</v>
      </c>
      <c r="AB237" s="71">
        <v>477799</v>
      </c>
      <c r="AC237" s="71">
        <v>26206486.999999996</v>
      </c>
      <c r="AD237" s="71">
        <v>58.883403275442021</v>
      </c>
      <c r="AE237" s="72"/>
      <c r="AF237" s="71">
        <v>5713316760.8070478</v>
      </c>
      <c r="AG237" s="71">
        <v>31272548.407348163</v>
      </c>
      <c r="AH237" s="71">
        <v>2410796.4568334003</v>
      </c>
      <c r="AI237" s="71">
        <v>898571847.3716706</v>
      </c>
      <c r="AJ237" s="71">
        <v>1058676094.8770398</v>
      </c>
      <c r="AK237" s="71">
        <v>0</v>
      </c>
      <c r="AL237" s="71">
        <v>0</v>
      </c>
      <c r="AM237" s="71">
        <v>61696892.140425406</v>
      </c>
      <c r="AN237" s="71">
        <v>0</v>
      </c>
      <c r="AO237" s="71">
        <v>0</v>
      </c>
      <c r="AP237" s="71">
        <v>7765944940.0603657</v>
      </c>
      <c r="AQ237" s="72"/>
      <c r="AR237" s="71">
        <v>21973</v>
      </c>
      <c r="AS237" s="71">
        <v>4794</v>
      </c>
      <c r="AT237" s="71">
        <v>0</v>
      </c>
      <c r="AU237" s="71">
        <v>0</v>
      </c>
      <c r="AV237" s="71">
        <v>0</v>
      </c>
      <c r="AW237" s="71">
        <v>0</v>
      </c>
      <c r="AX237" s="71"/>
      <c r="AY237" s="72"/>
      <c r="AZ237" s="71">
        <v>100193.84600000147</v>
      </c>
      <c r="BA237" s="71">
        <v>158816.38199999931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1955</v>
      </c>
      <c r="B238" s="70">
        <v>187</v>
      </c>
      <c r="C238" s="70">
        <v>20</v>
      </c>
      <c r="D238" s="70">
        <v>11</v>
      </c>
      <c r="E238" s="70">
        <v>2023</v>
      </c>
      <c r="F238" s="70" t="s">
        <v>1539</v>
      </c>
      <c r="G238" s="70" t="s">
        <v>1935</v>
      </c>
      <c r="H238" s="70" t="s">
        <v>1936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23344</v>
      </c>
      <c r="AS238" s="71">
        <v>4822</v>
      </c>
      <c r="AT238" s="71">
        <v>0</v>
      </c>
      <c r="AU238" s="71">
        <v>0</v>
      </c>
      <c r="AV238" s="71">
        <v>0</v>
      </c>
      <c r="AW238" s="71">
        <v>0</v>
      </c>
      <c r="AX238" s="71"/>
      <c r="AY238" s="72"/>
      <c r="AZ238" s="71">
        <v>106830.95700000058</v>
      </c>
      <c r="BA238" s="71">
        <v>161883.68199999927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1956</v>
      </c>
      <c r="B239" s="70">
        <v>187</v>
      </c>
      <c r="C239" s="70">
        <v>21</v>
      </c>
      <c r="D239" s="70">
        <v>11</v>
      </c>
      <c r="E239" s="70">
        <v>2024</v>
      </c>
      <c r="F239" s="70" t="s">
        <v>1554</v>
      </c>
      <c r="G239" s="70" t="s">
        <v>1935</v>
      </c>
      <c r="H239" s="70" t="s">
        <v>1936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1957</v>
      </c>
      <c r="B240" s="70">
        <v>188</v>
      </c>
      <c r="C240" s="70">
        <v>1</v>
      </c>
      <c r="D240" s="70">
        <v>12</v>
      </c>
      <c r="E240" s="70">
        <v>1990</v>
      </c>
      <c r="F240" s="70" t="s">
        <v>787</v>
      </c>
      <c r="G240" s="70" t="s">
        <v>1958</v>
      </c>
      <c r="H240" s="70" t="s">
        <v>1959</v>
      </c>
      <c r="I240" s="148"/>
      <c r="J240" s="71">
        <v>19429.073914003409</v>
      </c>
      <c r="K240" s="71">
        <v>117.4334679483115</v>
      </c>
      <c r="L240" s="71">
        <v>35.250169084655518</v>
      </c>
      <c r="M240" s="71">
        <v>379.67381513438329</v>
      </c>
      <c r="N240" s="71">
        <v>383.00031839700978</v>
      </c>
      <c r="O240" s="71">
        <v>328.05048349697802</v>
      </c>
      <c r="P240" s="71">
        <v>335.9731174235331</v>
      </c>
      <c r="Q240" s="71">
        <v>26.478867968443801</v>
      </c>
      <c r="R240" s="71">
        <v>128.68920538500319</v>
      </c>
      <c r="S240" s="71">
        <v>26.096040798372108</v>
      </c>
      <c r="T240" s="72"/>
      <c r="U240" s="71">
        <v>152193660</v>
      </c>
      <c r="V240" s="71">
        <v>23855</v>
      </c>
      <c r="W240" s="71">
        <v>425</v>
      </c>
      <c r="X240" s="71">
        <v>147388</v>
      </c>
      <c r="Y240" s="71">
        <v>148771</v>
      </c>
      <c r="Z240" s="71">
        <v>134931</v>
      </c>
      <c r="AA240" s="71">
        <v>81578</v>
      </c>
      <c r="AB240" s="71">
        <v>429927</v>
      </c>
      <c r="AC240" s="71">
        <v>22289202</v>
      </c>
      <c r="AD240" s="71">
        <v>26.096040798372108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1960</v>
      </c>
      <c r="B241" s="70">
        <v>189</v>
      </c>
      <c r="C241" s="70">
        <v>2</v>
      </c>
      <c r="D241" s="70">
        <v>12</v>
      </c>
      <c r="E241" s="70">
        <v>2005</v>
      </c>
      <c r="F241" s="70" t="s">
        <v>789</v>
      </c>
      <c r="G241" s="70" t="s">
        <v>1958</v>
      </c>
      <c r="H241" s="70" t="s">
        <v>1959</v>
      </c>
      <c r="I241" s="148"/>
      <c r="J241" s="71">
        <v>13936.29131650298</v>
      </c>
      <c r="K241" s="71">
        <v>80.030929807343213</v>
      </c>
      <c r="L241" s="71">
        <v>43.216386178653288</v>
      </c>
      <c r="M241" s="71">
        <v>680.02595408316267</v>
      </c>
      <c r="N241" s="71">
        <v>556.00773251312864</v>
      </c>
      <c r="O241" s="71">
        <v>525.0605534039538</v>
      </c>
      <c r="P241" s="71">
        <v>351.05602815937698</v>
      </c>
      <c r="Q241" s="71">
        <v>27.234203463440299</v>
      </c>
      <c r="R241" s="71">
        <v>189.87637296261121</v>
      </c>
      <c r="S241" s="71">
        <v>67.849620736000006</v>
      </c>
      <c r="T241" s="72"/>
      <c r="U241" s="71">
        <v>234832653</v>
      </c>
      <c r="V241" s="71">
        <v>22922</v>
      </c>
      <c r="W241" s="71">
        <v>472</v>
      </c>
      <c r="X241" s="71">
        <v>145383</v>
      </c>
      <c r="Y241" s="71">
        <v>186989</v>
      </c>
      <c r="Z241" s="71">
        <v>249911</v>
      </c>
      <c r="AA241" s="71">
        <v>69811</v>
      </c>
      <c r="AB241" s="71">
        <v>462268</v>
      </c>
      <c r="AC241" s="71">
        <v>33575705</v>
      </c>
      <c r="AD241" s="71">
        <v>67.849620736000006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1961</v>
      </c>
      <c r="B242" s="70">
        <v>190</v>
      </c>
      <c r="C242" s="70">
        <v>3</v>
      </c>
      <c r="D242" s="70">
        <v>12</v>
      </c>
      <c r="E242" s="70">
        <v>2006</v>
      </c>
      <c r="F242" s="70" t="s">
        <v>790</v>
      </c>
      <c r="G242" s="70" t="s">
        <v>1958</v>
      </c>
      <c r="H242" s="70" t="s">
        <v>1959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1962</v>
      </c>
      <c r="B243" s="70">
        <v>191</v>
      </c>
      <c r="C243" s="70">
        <v>4</v>
      </c>
      <c r="D243" s="70">
        <v>12</v>
      </c>
      <c r="E243" s="70">
        <v>2007</v>
      </c>
      <c r="F243" s="70" t="s">
        <v>791</v>
      </c>
      <c r="G243" s="70" t="s">
        <v>1958</v>
      </c>
      <c r="H243" s="70" t="s">
        <v>1959</v>
      </c>
      <c r="I243" s="148"/>
      <c r="J243" s="71">
        <v>13523.53706436804</v>
      </c>
      <c r="K243" s="71">
        <v>67.021357185525332</v>
      </c>
      <c r="L243" s="71">
        <v>47.605852748451717</v>
      </c>
      <c r="M243" s="71">
        <v>672.61747564964242</v>
      </c>
      <c r="N243" s="71">
        <v>565.95378645058781</v>
      </c>
      <c r="O243" s="71">
        <v>519.43720600606889</v>
      </c>
      <c r="P243" s="71">
        <v>351.06175896133942</v>
      </c>
      <c r="Q243" s="71">
        <v>29.0420019589546</v>
      </c>
      <c r="R243" s="71">
        <v>179.30643434956951</v>
      </c>
      <c r="S243" s="71">
        <v>50.560025399400011</v>
      </c>
      <c r="T243" s="72"/>
      <c r="U243" s="71">
        <v>263271897</v>
      </c>
      <c r="V243" s="71">
        <v>23290</v>
      </c>
      <c r="W243" s="71">
        <v>611</v>
      </c>
      <c r="X243" s="71">
        <v>171132</v>
      </c>
      <c r="Y243" s="71">
        <v>193504</v>
      </c>
      <c r="Z243" s="71">
        <v>257013</v>
      </c>
      <c r="AA243" s="71">
        <v>68748</v>
      </c>
      <c r="AB243" s="71">
        <v>466886</v>
      </c>
      <c r="AC243" s="71">
        <v>32616375</v>
      </c>
      <c r="AD243" s="71">
        <v>50.560025399400011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1963</v>
      </c>
      <c r="B244" s="70">
        <v>192</v>
      </c>
      <c r="C244" s="70">
        <v>5</v>
      </c>
      <c r="D244" s="70">
        <v>12</v>
      </c>
      <c r="E244" s="70">
        <v>2008</v>
      </c>
      <c r="F244" s="70" t="s">
        <v>792</v>
      </c>
      <c r="G244" s="70" t="s">
        <v>1958</v>
      </c>
      <c r="H244" s="70" t="s">
        <v>1959</v>
      </c>
      <c r="I244" s="148"/>
      <c r="J244" s="71">
        <v>12639.679338986331</v>
      </c>
      <c r="K244" s="71">
        <v>62.94254085919539</v>
      </c>
      <c r="L244" s="71">
        <v>40.923714686650811</v>
      </c>
      <c r="M244" s="71">
        <v>719.29473878156205</v>
      </c>
      <c r="N244" s="71">
        <v>523.09573547872276</v>
      </c>
      <c r="O244" s="71">
        <v>507.52543110083349</v>
      </c>
      <c r="P244" s="71">
        <v>343.92877215158398</v>
      </c>
      <c r="Q244" s="71">
        <v>28.6830640994554</v>
      </c>
      <c r="R244" s="71">
        <v>147.36489995711511</v>
      </c>
      <c r="S244" s="71">
        <v>52.989530569679999</v>
      </c>
      <c r="T244" s="72"/>
      <c r="U244" s="71">
        <v>282300559</v>
      </c>
      <c r="V244" s="71">
        <v>23290</v>
      </c>
      <c r="W244" s="71">
        <v>611</v>
      </c>
      <c r="X244" s="71">
        <v>171132</v>
      </c>
      <c r="Y244" s="71">
        <v>196623</v>
      </c>
      <c r="Z244" s="71">
        <v>259933</v>
      </c>
      <c r="AA244" s="71">
        <v>67428</v>
      </c>
      <c r="AB244" s="71">
        <v>468700</v>
      </c>
      <c r="AC244" s="71">
        <v>27835202</v>
      </c>
      <c r="AD244" s="71">
        <v>52.989530569679999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1964</v>
      </c>
      <c r="B245" s="70">
        <v>193</v>
      </c>
      <c r="C245" s="70">
        <v>6</v>
      </c>
      <c r="D245" s="70">
        <v>12</v>
      </c>
      <c r="E245" s="70">
        <v>2009</v>
      </c>
      <c r="F245" s="70" t="s">
        <v>176</v>
      </c>
      <c r="G245" s="70" t="s">
        <v>1958</v>
      </c>
      <c r="H245" s="70" t="s">
        <v>1959</v>
      </c>
      <c r="I245" s="148"/>
      <c r="J245" s="71">
        <v>10891.89607671657</v>
      </c>
      <c r="K245" s="71">
        <v>75.791852646100509</v>
      </c>
      <c r="L245" s="71">
        <v>41.166669784102957</v>
      </c>
      <c r="M245" s="71">
        <v>718.81724104846717</v>
      </c>
      <c r="N245" s="71">
        <v>500.3000583799577</v>
      </c>
      <c r="O245" s="71">
        <v>519.94718252087307</v>
      </c>
      <c r="P245" s="71">
        <v>329.00127757249879</v>
      </c>
      <c r="Q245" s="71">
        <v>27.4168395535978</v>
      </c>
      <c r="R245" s="71">
        <v>131.88997775248919</v>
      </c>
      <c r="S245" s="71">
        <v>51.595017851340003</v>
      </c>
      <c r="T245" s="72"/>
      <c r="U245" s="71">
        <v>172797935</v>
      </c>
      <c r="V245" s="71">
        <v>24383</v>
      </c>
      <c r="W245" s="71">
        <v>1094</v>
      </c>
      <c r="X245" s="71">
        <v>185714</v>
      </c>
      <c r="Y245" s="71">
        <v>199284</v>
      </c>
      <c r="Z245" s="71">
        <v>262846</v>
      </c>
      <c r="AA245" s="71">
        <v>66218</v>
      </c>
      <c r="AB245" s="71">
        <v>470293</v>
      </c>
      <c r="AC245" s="71">
        <v>24303850</v>
      </c>
      <c r="AD245" s="71">
        <v>51.595017851340003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17193.812999999998</v>
      </c>
      <c r="BK245" s="71">
        <v>386.9</v>
      </c>
      <c r="BL245" s="71">
        <v>177.63900000000001</v>
      </c>
      <c r="BM245" s="71">
        <v>0</v>
      </c>
      <c r="BN245" s="72"/>
      <c r="BO245" s="71">
        <v>0</v>
      </c>
      <c r="BP245" s="71">
        <v>0</v>
      </c>
      <c r="BQ245" s="71">
        <v>39</v>
      </c>
      <c r="BR245" s="71">
        <v>4</v>
      </c>
      <c r="BS245" s="71">
        <v>20</v>
      </c>
      <c r="BT245" s="71">
        <v>0</v>
      </c>
      <c r="BU245"/>
      <c r="BV245" s="70">
        <v>16599.87</v>
      </c>
      <c r="BW245" s="70">
        <v>272.87099999999998</v>
      </c>
      <c r="BX245" s="70">
        <v>687.11599999999999</v>
      </c>
      <c r="BY245" s="70">
        <v>20.579000000000001</v>
      </c>
      <c r="BZ245" s="70">
        <v>87.915999999999997</v>
      </c>
      <c r="CA245" s="70">
        <v>4</v>
      </c>
      <c r="CB245" s="70">
        <v>79</v>
      </c>
      <c r="CC245" s="70">
        <v>7</v>
      </c>
      <c r="CD245" s="70">
        <v>0</v>
      </c>
    </row>
    <row r="246" spans="1:82">
      <c r="A246" s="70" t="s">
        <v>1965</v>
      </c>
      <c r="B246" s="70">
        <v>194</v>
      </c>
      <c r="C246" s="70">
        <v>7</v>
      </c>
      <c r="D246" s="70">
        <v>12</v>
      </c>
      <c r="E246" s="70">
        <v>2010</v>
      </c>
      <c r="F246" s="70" t="s">
        <v>177</v>
      </c>
      <c r="G246" s="70" t="s">
        <v>1958</v>
      </c>
      <c r="H246" s="70" t="s">
        <v>1959</v>
      </c>
      <c r="I246" s="148"/>
      <c r="J246" s="71">
        <v>14591.91272986281</v>
      </c>
      <c r="K246" s="71">
        <v>62.611563782949872</v>
      </c>
      <c r="L246" s="71">
        <v>37.056895547810967</v>
      </c>
      <c r="M246" s="71">
        <v>772.65895720658182</v>
      </c>
      <c r="N246" s="71">
        <v>671.1270529485713</v>
      </c>
      <c r="O246" s="71">
        <v>523.06135828772074</v>
      </c>
      <c r="P246" s="71">
        <v>331.6342734770796</v>
      </c>
      <c r="Q246" s="71">
        <v>28.700903983272401</v>
      </c>
      <c r="R246" s="71">
        <v>129.99595389221011</v>
      </c>
      <c r="S246" s="71">
        <v>51.565951916860207</v>
      </c>
      <c r="T246" s="72"/>
      <c r="U246" s="71">
        <v>266224797</v>
      </c>
      <c r="V246" s="71">
        <v>24383</v>
      </c>
      <c r="W246" s="71">
        <v>1094</v>
      </c>
      <c r="X246" s="71">
        <v>185714</v>
      </c>
      <c r="Y246" s="71">
        <v>201860</v>
      </c>
      <c r="Z246" s="71">
        <v>265649</v>
      </c>
      <c r="AA246" s="71">
        <v>65081</v>
      </c>
      <c r="AB246" s="71">
        <v>471752</v>
      </c>
      <c r="AC246" s="71">
        <v>22701007</v>
      </c>
      <c r="AD246" s="71">
        <v>51.565951916860207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21114.093000000001</v>
      </c>
      <c r="BK246" s="71">
        <v>1271.8050000000001</v>
      </c>
      <c r="BL246" s="71">
        <v>176.143</v>
      </c>
      <c r="BM246" s="71">
        <v>0</v>
      </c>
      <c r="BN246" s="72"/>
      <c r="BO246" s="71">
        <v>0</v>
      </c>
      <c r="BP246" s="71">
        <v>0</v>
      </c>
      <c r="BQ246" s="71">
        <v>40</v>
      </c>
      <c r="BR246" s="71">
        <v>6</v>
      </c>
      <c r="BS246" s="71">
        <v>20</v>
      </c>
      <c r="BT246" s="71">
        <v>0</v>
      </c>
      <c r="BU246"/>
      <c r="BV246" s="70">
        <v>21241.886999999999</v>
      </c>
      <c r="BW246" s="70">
        <v>217.51499999999999</v>
      </c>
      <c r="BX246" s="70">
        <v>877.654</v>
      </c>
      <c r="BY246" s="70">
        <v>24.617999999999999</v>
      </c>
      <c r="BZ246" s="70">
        <v>74.248000000000005</v>
      </c>
      <c r="CA246" s="70">
        <v>5.0999999999999996</v>
      </c>
      <c r="CB246" s="70">
        <v>110.01900000000001</v>
      </c>
      <c r="CC246" s="70">
        <v>11</v>
      </c>
      <c r="CD246" s="70">
        <v>0</v>
      </c>
    </row>
    <row r="247" spans="1:82">
      <c r="A247" s="70" t="s">
        <v>1966</v>
      </c>
      <c r="B247" s="70">
        <v>195</v>
      </c>
      <c r="C247" s="70">
        <v>8</v>
      </c>
      <c r="D247" s="70">
        <v>12</v>
      </c>
      <c r="E247" s="70">
        <v>2011</v>
      </c>
      <c r="F247" s="70" t="s">
        <v>178</v>
      </c>
      <c r="G247" s="70" t="s">
        <v>1958</v>
      </c>
      <c r="H247" s="70" t="s">
        <v>1959</v>
      </c>
      <c r="I247" s="148"/>
      <c r="J247" s="71">
        <v>16425.982186631791</v>
      </c>
      <c r="K247" s="71">
        <v>95.976355719686836</v>
      </c>
      <c r="L247" s="71">
        <v>50.067584927117032</v>
      </c>
      <c r="M247" s="71">
        <v>966.41305373264993</v>
      </c>
      <c r="N247" s="71">
        <v>838.49956417833266</v>
      </c>
      <c r="O247" s="71">
        <v>518.67863861620708</v>
      </c>
      <c r="P247" s="71">
        <v>317.88892510153039</v>
      </c>
      <c r="Q247" s="71">
        <v>33.189670504699599</v>
      </c>
      <c r="R247" s="71">
        <v>124.98481705024329</v>
      </c>
      <c r="S247" s="71">
        <v>61.727227168809613</v>
      </c>
      <c r="T247" s="72"/>
      <c r="U247" s="71">
        <v>284805566</v>
      </c>
      <c r="V247" s="71">
        <v>24383</v>
      </c>
      <c r="W247" s="71">
        <v>1094</v>
      </c>
      <c r="X247" s="71">
        <v>185714</v>
      </c>
      <c r="Y247" s="71">
        <v>204487</v>
      </c>
      <c r="Z247" s="71">
        <v>269146</v>
      </c>
      <c r="AA247" s="71">
        <v>64240</v>
      </c>
      <c r="AB247" s="71">
        <v>472942</v>
      </c>
      <c r="AC247" s="71">
        <v>21789822</v>
      </c>
      <c r="AD247" s="71">
        <v>61.727227168809613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21459.05</v>
      </c>
      <c r="BK247" s="71">
        <v>1505.454</v>
      </c>
      <c r="BL247" s="71">
        <v>205.589</v>
      </c>
      <c r="BM247" s="71">
        <v>0</v>
      </c>
      <c r="BN247" s="72"/>
      <c r="BO247" s="71">
        <v>0</v>
      </c>
      <c r="BP247" s="71">
        <v>0</v>
      </c>
      <c r="BQ247" s="71">
        <v>38</v>
      </c>
      <c r="BR247" s="71">
        <v>6</v>
      </c>
      <c r="BS247" s="71">
        <v>21</v>
      </c>
      <c r="BT247" s="71">
        <v>0</v>
      </c>
      <c r="BU247"/>
      <c r="BV247" s="70">
        <v>21737.287</v>
      </c>
      <c r="BW247" s="70">
        <v>244.143</v>
      </c>
      <c r="BX247" s="70">
        <v>953.77800000000002</v>
      </c>
      <c r="BY247" s="70">
        <v>24.991</v>
      </c>
      <c r="BZ247" s="70">
        <v>95.293999999999997</v>
      </c>
      <c r="CA247" s="70">
        <v>4.5999999999999996</v>
      </c>
      <c r="CB247" s="70">
        <v>99</v>
      </c>
      <c r="CC247" s="70">
        <v>11</v>
      </c>
      <c r="CD247" s="70">
        <v>0</v>
      </c>
    </row>
    <row r="248" spans="1:82">
      <c r="A248" s="70" t="s">
        <v>1967</v>
      </c>
      <c r="B248" s="70">
        <v>196</v>
      </c>
      <c r="C248" s="70">
        <v>9</v>
      </c>
      <c r="D248" s="70">
        <v>12</v>
      </c>
      <c r="E248" s="70">
        <v>2012</v>
      </c>
      <c r="F248" s="70" t="s">
        <v>179</v>
      </c>
      <c r="G248" s="70" t="s">
        <v>1958</v>
      </c>
      <c r="H248" s="70" t="s">
        <v>1959</v>
      </c>
      <c r="I248" s="148"/>
      <c r="J248" s="71">
        <v>15828.90526033368</v>
      </c>
      <c r="K248" s="71">
        <v>102.0021435375109</v>
      </c>
      <c r="L248" s="71">
        <v>49.301530929387027</v>
      </c>
      <c r="M248" s="71">
        <v>1028.2191941812971</v>
      </c>
      <c r="N248" s="71">
        <v>836.94868338495189</v>
      </c>
      <c r="O248" s="71">
        <v>522.28890235606502</v>
      </c>
      <c r="P248" s="71">
        <v>316.98530196066162</v>
      </c>
      <c r="Q248" s="71">
        <v>36.348194137992202</v>
      </c>
      <c r="R248" s="71">
        <v>135.0253348489322</v>
      </c>
      <c r="S248" s="71">
        <v>60.523748297810187</v>
      </c>
      <c r="T248" s="72"/>
      <c r="U248" s="71">
        <v>272342536</v>
      </c>
      <c r="V248" s="71">
        <v>24383</v>
      </c>
      <c r="W248" s="71">
        <v>1094</v>
      </c>
      <c r="X248" s="71">
        <v>185714</v>
      </c>
      <c r="Y248" s="71">
        <v>208097</v>
      </c>
      <c r="Z248" s="71">
        <v>273169</v>
      </c>
      <c r="AA248" s="71">
        <v>63695</v>
      </c>
      <c r="AB248" s="71">
        <v>476723</v>
      </c>
      <c r="AC248" s="71">
        <v>22930571</v>
      </c>
      <c r="AD248" s="71">
        <v>60.523748297810187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22157.807000000001</v>
      </c>
      <c r="BK248" s="71">
        <v>1299.6890000000001</v>
      </c>
      <c r="BL248" s="71">
        <v>215.45</v>
      </c>
      <c r="BM248" s="71">
        <v>0</v>
      </c>
      <c r="BN248" s="72"/>
      <c r="BO248" s="71">
        <v>0</v>
      </c>
      <c r="BP248" s="71">
        <v>0</v>
      </c>
      <c r="BQ248" s="71">
        <v>39</v>
      </c>
      <c r="BR248" s="71">
        <v>5</v>
      </c>
      <c r="BS248" s="71">
        <v>22</v>
      </c>
      <c r="BT248" s="71">
        <v>0</v>
      </c>
      <c r="BU248"/>
      <c r="BV248" s="70">
        <v>22138.837</v>
      </c>
      <c r="BW248" s="70">
        <v>271.84300000000002</v>
      </c>
      <c r="BX248" s="70">
        <v>1040.982</v>
      </c>
      <c r="BY248" s="70">
        <v>24.957999999999998</v>
      </c>
      <c r="BZ248" s="70">
        <v>98.626000000000005</v>
      </c>
      <c r="CA248" s="70">
        <v>3.7</v>
      </c>
      <c r="CB248" s="70">
        <v>83</v>
      </c>
      <c r="CC248" s="70">
        <v>11</v>
      </c>
      <c r="CD248" s="70">
        <v>0</v>
      </c>
    </row>
    <row r="249" spans="1:82">
      <c r="A249" s="70" t="s">
        <v>1968</v>
      </c>
      <c r="B249" s="70">
        <v>197</v>
      </c>
      <c r="C249" s="70">
        <v>10</v>
      </c>
      <c r="D249" s="70">
        <v>12</v>
      </c>
      <c r="E249" s="70">
        <v>2013</v>
      </c>
      <c r="F249" s="70" t="s">
        <v>180</v>
      </c>
      <c r="G249" s="70" t="s">
        <v>1958</v>
      </c>
      <c r="H249" s="70" t="s">
        <v>1959</v>
      </c>
      <c r="I249" s="148"/>
      <c r="J249" s="71">
        <v>16838.084277205071</v>
      </c>
      <c r="K249" s="71">
        <v>72.912647018535736</v>
      </c>
      <c r="L249" s="71">
        <v>45.797576412950043</v>
      </c>
      <c r="M249" s="71">
        <v>1000.181913727662</v>
      </c>
      <c r="N249" s="71">
        <v>883.4436423502583</v>
      </c>
      <c r="O249" s="71">
        <v>509.25665334603235</v>
      </c>
      <c r="P249" s="71">
        <v>317.92993668122915</v>
      </c>
      <c r="Q249" s="71">
        <v>37.037059021120299</v>
      </c>
      <c r="R249" s="71">
        <v>140.27809093848921</v>
      </c>
      <c r="S249" s="71">
        <v>64.458846039455992</v>
      </c>
      <c r="T249" s="72"/>
      <c r="U249" s="71">
        <v>290366935</v>
      </c>
      <c r="V249" s="71">
        <v>24383</v>
      </c>
      <c r="W249" s="71">
        <v>1094</v>
      </c>
      <c r="X249" s="71">
        <v>185714</v>
      </c>
      <c r="Y249" s="71">
        <v>210169</v>
      </c>
      <c r="Z249" s="71">
        <v>278245</v>
      </c>
      <c r="AA249" s="71">
        <v>63645</v>
      </c>
      <c r="AB249" s="71">
        <v>478794</v>
      </c>
      <c r="AC249" s="71">
        <v>23254153</v>
      </c>
      <c r="AD249" s="71">
        <v>64.458846039455992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22050.462</v>
      </c>
      <c r="BK249" s="71">
        <v>1626.662</v>
      </c>
      <c r="BL249" s="71">
        <v>225.21200000000002</v>
      </c>
      <c r="BM249" s="71">
        <v>0</v>
      </c>
      <c r="BN249" s="72"/>
      <c r="BO249" s="71">
        <v>0</v>
      </c>
      <c r="BP249" s="71">
        <v>0</v>
      </c>
      <c r="BQ249" s="71">
        <v>39</v>
      </c>
      <c r="BR249" s="71">
        <v>6</v>
      </c>
      <c r="BS249" s="71">
        <v>21</v>
      </c>
      <c r="BT249" s="71">
        <v>0</v>
      </c>
      <c r="BU249"/>
      <c r="BV249" s="70">
        <v>22432.666000000001</v>
      </c>
      <c r="BW249" s="70">
        <v>291.44099999999997</v>
      </c>
      <c r="BX249" s="70">
        <v>998.726</v>
      </c>
      <c r="BY249" s="70">
        <v>25.097999999999999</v>
      </c>
      <c r="BZ249" s="70">
        <v>95.004999999999995</v>
      </c>
      <c r="CA249" s="70">
        <v>0</v>
      </c>
      <c r="CB249" s="70">
        <v>51</v>
      </c>
      <c r="CC249" s="70">
        <v>8.4</v>
      </c>
      <c r="CD249" s="70">
        <v>0</v>
      </c>
    </row>
    <row r="250" spans="1:82">
      <c r="A250" s="70" t="s">
        <v>1969</v>
      </c>
      <c r="B250" s="70">
        <v>198</v>
      </c>
      <c r="C250" s="70">
        <v>11</v>
      </c>
      <c r="D250" s="70">
        <v>12</v>
      </c>
      <c r="E250" s="70">
        <v>2014</v>
      </c>
      <c r="F250" s="70" t="s">
        <v>181</v>
      </c>
      <c r="G250" s="70" t="s">
        <v>1958</v>
      </c>
      <c r="H250" s="70" t="s">
        <v>1959</v>
      </c>
      <c r="I250" s="148"/>
      <c r="J250" s="71">
        <v>16613.61312270234</v>
      </c>
      <c r="K250" s="71">
        <v>80.387967439500201</v>
      </c>
      <c r="L250" s="71">
        <v>48.163227456207537</v>
      </c>
      <c r="M250" s="71">
        <v>957.50728792886719</v>
      </c>
      <c r="N250" s="71">
        <v>803.4952839163409</v>
      </c>
      <c r="O250" s="71">
        <v>489.35253817677392</v>
      </c>
      <c r="P250" s="71">
        <v>318.74392598217332</v>
      </c>
      <c r="Q250" s="71">
        <v>35.534703646314398</v>
      </c>
      <c r="R250" s="71">
        <v>141.02956082436529</v>
      </c>
      <c r="S250" s="71">
        <v>65.886551310384007</v>
      </c>
      <c r="T250" s="72"/>
      <c r="U250" s="71">
        <v>311654318</v>
      </c>
      <c r="V250" s="71">
        <v>20437</v>
      </c>
      <c r="W250" s="71">
        <v>1167</v>
      </c>
      <c r="X250" s="71">
        <v>183035</v>
      </c>
      <c r="Y250" s="71">
        <v>212003</v>
      </c>
      <c r="Z250" s="71">
        <v>281600</v>
      </c>
      <c r="AA250" s="71">
        <v>63478</v>
      </c>
      <c r="AB250" s="71">
        <v>478792</v>
      </c>
      <c r="AC250" s="71">
        <v>23452237</v>
      </c>
      <c r="AD250" s="71">
        <v>65.886551310384007</v>
      </c>
      <c r="AE250" s="72"/>
      <c r="AF250" s="71"/>
      <c r="AG250" s="71"/>
      <c r="AH250" s="71"/>
      <c r="AI250" s="71"/>
      <c r="AJ250" s="71"/>
      <c r="AK250" s="71"/>
      <c r="AL250" s="71"/>
      <c r="AM250" s="71"/>
      <c r="AN250" s="71"/>
      <c r="AO250" s="71"/>
      <c r="AP250" s="71"/>
      <c r="AQ250" s="72"/>
      <c r="AR250" s="71">
        <v>11145</v>
      </c>
      <c r="AS250" s="71">
        <v>1646</v>
      </c>
      <c r="AT250" s="71">
        <v>0</v>
      </c>
      <c r="AU250" s="71">
        <v>0</v>
      </c>
      <c r="AV250" s="71">
        <v>0</v>
      </c>
      <c r="AW250" s="71">
        <v>2</v>
      </c>
      <c r="AX250" s="71"/>
      <c r="AY250" s="72"/>
      <c r="AZ250" s="71">
        <v>47704.004999999997</v>
      </c>
      <c r="BA250" s="71">
        <v>156822.04999999999</v>
      </c>
      <c r="BB250" s="71">
        <v>0</v>
      </c>
      <c r="BC250" s="71">
        <v>0</v>
      </c>
      <c r="BD250" s="71">
        <v>0</v>
      </c>
      <c r="BE250" s="71">
        <v>6276</v>
      </c>
      <c r="BF250" s="71"/>
      <c r="BG250" s="72"/>
      <c r="BH250" s="71">
        <v>0</v>
      </c>
      <c r="BI250" s="71">
        <v>0</v>
      </c>
      <c r="BJ250" s="71">
        <v>21774.050999999999</v>
      </c>
      <c r="BK250" s="71">
        <v>2048.6559999999999</v>
      </c>
      <c r="BL250" s="71">
        <v>210.57699999999997</v>
      </c>
      <c r="BM250" s="71">
        <v>0</v>
      </c>
      <c r="BN250" s="72"/>
      <c r="BO250" s="71">
        <v>0</v>
      </c>
      <c r="BP250" s="71">
        <v>0</v>
      </c>
      <c r="BQ250" s="71">
        <v>40</v>
      </c>
      <c r="BR250" s="71">
        <v>6</v>
      </c>
      <c r="BS250" s="71">
        <v>20</v>
      </c>
      <c r="BT250" s="71">
        <v>0</v>
      </c>
      <c r="BU250"/>
      <c r="BV250" s="70">
        <v>22565.522000000001</v>
      </c>
      <c r="BW250" s="70">
        <v>293.29199999999997</v>
      </c>
      <c r="BX250" s="70">
        <v>1001.578</v>
      </c>
      <c r="BY250" s="70">
        <v>24.82</v>
      </c>
      <c r="BZ250" s="70">
        <v>102.77200000000001</v>
      </c>
      <c r="CA250" s="70">
        <v>0</v>
      </c>
      <c r="CB250" s="70">
        <v>40</v>
      </c>
      <c r="CC250" s="70">
        <v>5.3</v>
      </c>
      <c r="CD250" s="70">
        <v>0</v>
      </c>
    </row>
    <row r="251" spans="1:82">
      <c r="A251" s="70" t="s">
        <v>1970</v>
      </c>
      <c r="B251" s="70">
        <v>199</v>
      </c>
      <c r="C251" s="70">
        <v>12</v>
      </c>
      <c r="D251" s="70">
        <v>12</v>
      </c>
      <c r="E251" s="70">
        <v>2015</v>
      </c>
      <c r="F251" s="70" t="s">
        <v>182</v>
      </c>
      <c r="G251" s="70" t="s">
        <v>1958</v>
      </c>
      <c r="H251" s="70" t="s">
        <v>1959</v>
      </c>
      <c r="I251" s="148"/>
      <c r="J251" s="71">
        <v>14847.110761020411</v>
      </c>
      <c r="K251" s="71">
        <v>85.882806402578069</v>
      </c>
      <c r="L251" s="71">
        <v>53.012912451353351</v>
      </c>
      <c r="M251" s="71">
        <v>1043.533831160704</v>
      </c>
      <c r="N251" s="71">
        <v>709.27443026939557</v>
      </c>
      <c r="O251" s="71">
        <v>490.38853305402739</v>
      </c>
      <c r="P251" s="71">
        <v>317.81983299861088</v>
      </c>
      <c r="Q251" s="71">
        <v>34.825999127006298</v>
      </c>
      <c r="R251" s="71">
        <v>135.63217367917264</v>
      </c>
      <c r="S251" s="71">
        <v>67.239200387821299</v>
      </c>
      <c r="T251" s="72"/>
      <c r="U251" s="71">
        <v>281012707</v>
      </c>
      <c r="V251" s="71">
        <v>20437</v>
      </c>
      <c r="W251" s="71">
        <v>1167</v>
      </c>
      <c r="X251" s="71">
        <v>183035</v>
      </c>
      <c r="Y251" s="71">
        <v>214361</v>
      </c>
      <c r="Z251" s="71">
        <v>284912</v>
      </c>
      <c r="AA251" s="71">
        <v>63244</v>
      </c>
      <c r="AB251" s="71">
        <v>479340</v>
      </c>
      <c r="AC251" s="71">
        <v>23184107</v>
      </c>
      <c r="AD251" s="71">
        <v>67.239200387821299</v>
      </c>
      <c r="AE251" s="72"/>
      <c r="AF251" s="71">
        <v>4232020817.7266579</v>
      </c>
      <c r="AG251" s="71">
        <v>83173270.568873823</v>
      </c>
      <c r="AH251" s="71">
        <v>9724160.0495998766</v>
      </c>
      <c r="AI251" s="71">
        <v>1211245805.720233</v>
      </c>
      <c r="AJ251" s="71">
        <v>1143301382.659555</v>
      </c>
      <c r="AK251" s="71">
        <v>0</v>
      </c>
      <c r="AL251" s="71">
        <v>0</v>
      </c>
      <c r="AM251" s="71">
        <v>65691536.244325973</v>
      </c>
      <c r="AN251" s="71">
        <v>0</v>
      </c>
      <c r="AO251" s="71">
        <v>0</v>
      </c>
      <c r="AP251" s="71">
        <v>6745156972.9692459</v>
      </c>
      <c r="AQ251" s="72"/>
      <c r="AR251" s="71">
        <v>12156</v>
      </c>
      <c r="AS251" s="71">
        <v>1899</v>
      </c>
      <c r="AT251" s="71">
        <v>0</v>
      </c>
      <c r="AU251" s="71">
        <v>0</v>
      </c>
      <c r="AV251" s="71">
        <v>0</v>
      </c>
      <c r="AW251" s="71">
        <v>2</v>
      </c>
      <c r="AX251" s="71"/>
      <c r="AY251" s="72"/>
      <c r="AZ251" s="71">
        <v>52943.254999999997</v>
      </c>
      <c r="BA251" s="71">
        <v>214591.35</v>
      </c>
      <c r="BB251" s="71">
        <v>0</v>
      </c>
      <c r="BC251" s="71">
        <v>0</v>
      </c>
      <c r="BD251" s="71">
        <v>0</v>
      </c>
      <c r="BE251" s="71">
        <v>6276</v>
      </c>
      <c r="BF251" s="71"/>
      <c r="BG251" s="72"/>
      <c r="BH251" s="71">
        <v>0</v>
      </c>
      <c r="BI251" s="71">
        <v>0</v>
      </c>
      <c r="BJ251" s="71">
        <v>21068.365000000002</v>
      </c>
      <c r="BK251" s="71">
        <v>2297.962</v>
      </c>
      <c r="BL251" s="71">
        <v>192.86199999999999</v>
      </c>
      <c r="BM251" s="71">
        <v>0</v>
      </c>
      <c r="BN251" s="72"/>
      <c r="BO251" s="71">
        <v>0</v>
      </c>
      <c r="BP251" s="71">
        <v>0</v>
      </c>
      <c r="BQ251" s="71">
        <v>40</v>
      </c>
      <c r="BR251" s="71">
        <v>6</v>
      </c>
      <c r="BS251" s="71">
        <v>20</v>
      </c>
      <c r="BT251" s="71">
        <v>0</v>
      </c>
      <c r="BU251"/>
      <c r="BV251" s="70">
        <v>22135.269</v>
      </c>
      <c r="BW251" s="70">
        <v>296.41699999999997</v>
      </c>
      <c r="BX251" s="70">
        <v>949.95299999999997</v>
      </c>
      <c r="BY251" s="70">
        <v>28.506</v>
      </c>
      <c r="BZ251" s="70">
        <v>95.644000000000005</v>
      </c>
      <c r="CA251" s="70">
        <v>0</v>
      </c>
      <c r="CB251" s="70">
        <v>50</v>
      </c>
      <c r="CC251" s="70">
        <v>3.4</v>
      </c>
      <c r="CD251" s="70">
        <v>0</v>
      </c>
    </row>
    <row r="252" spans="1:82">
      <c r="A252" s="70" t="s">
        <v>1971</v>
      </c>
      <c r="B252" s="70">
        <v>200</v>
      </c>
      <c r="C252" s="70">
        <v>13</v>
      </c>
      <c r="D252" s="70">
        <v>12</v>
      </c>
      <c r="E252" s="70">
        <v>2016</v>
      </c>
      <c r="F252" s="70" t="s">
        <v>155</v>
      </c>
      <c r="G252" s="70" t="s">
        <v>1958</v>
      </c>
      <c r="H252" s="70" t="s">
        <v>1959</v>
      </c>
      <c r="I252" s="148"/>
      <c r="J252" s="71">
        <v>13017.392608860442</v>
      </c>
      <c r="K252" s="71">
        <v>81.588224169612872</v>
      </c>
      <c r="L252" s="71">
        <v>55.560128728947006</v>
      </c>
      <c r="M252" s="71">
        <v>711.77088893622454</v>
      </c>
      <c r="N252" s="71">
        <v>688.56725691636461</v>
      </c>
      <c r="O252" s="71">
        <v>490.12778605600084</v>
      </c>
      <c r="P252" s="71">
        <v>312.27491742401645</v>
      </c>
      <c r="Q252" s="71">
        <v>33.884020192995663</v>
      </c>
      <c r="R252" s="71">
        <v>142.3869116165834</v>
      </c>
      <c r="S252" s="71">
        <v>65.343722897445602</v>
      </c>
      <c r="T252" s="72"/>
      <c r="U252" s="71">
        <v>224331308</v>
      </c>
      <c r="V252" s="71">
        <v>20437</v>
      </c>
      <c r="W252" s="71">
        <v>1167</v>
      </c>
      <c r="X252" s="71">
        <v>183035</v>
      </c>
      <c r="Y252" s="71">
        <v>216753</v>
      </c>
      <c r="Z252" s="71">
        <v>288261</v>
      </c>
      <c r="AA252" s="71">
        <v>64271</v>
      </c>
      <c r="AB252" s="71">
        <v>479726</v>
      </c>
      <c r="AC252" s="71">
        <v>24318282.921388939</v>
      </c>
      <c r="AD252" s="71">
        <v>65.343722897445602</v>
      </c>
      <c r="AE252" s="72"/>
      <c r="AF252" s="71">
        <v>3901788614.7032452</v>
      </c>
      <c r="AG252" s="71">
        <v>82689889.700624436</v>
      </c>
      <c r="AH252" s="71">
        <v>8693628.6399898194</v>
      </c>
      <c r="AI252" s="71">
        <v>1101252573.9156849</v>
      </c>
      <c r="AJ252" s="71">
        <v>1117018311.2324979</v>
      </c>
      <c r="AK252" s="71">
        <v>0</v>
      </c>
      <c r="AL252" s="71">
        <v>0</v>
      </c>
      <c r="AM252" s="71">
        <v>65795512.901044473</v>
      </c>
      <c r="AN252" s="71">
        <v>0</v>
      </c>
      <c r="AO252" s="71">
        <v>0</v>
      </c>
      <c r="AP252" s="71">
        <v>6277238531.0930872</v>
      </c>
      <c r="AQ252" s="72"/>
      <c r="AR252" s="71">
        <v>13014</v>
      </c>
      <c r="AS252" s="71">
        <v>2168</v>
      </c>
      <c r="AT252" s="71">
        <v>2</v>
      </c>
      <c r="AU252" s="71">
        <v>0</v>
      </c>
      <c r="AV252" s="71">
        <v>0</v>
      </c>
      <c r="AW252" s="71">
        <v>2</v>
      </c>
      <c r="AX252" s="71"/>
      <c r="AY252" s="72"/>
      <c r="AZ252" s="71">
        <v>57292.805</v>
      </c>
      <c r="BA252" s="71">
        <v>224344.25</v>
      </c>
      <c r="BB252" s="71">
        <v>38.6</v>
      </c>
      <c r="BC252" s="71">
        <v>0</v>
      </c>
      <c r="BD252" s="71">
        <v>0</v>
      </c>
      <c r="BE252" s="71">
        <v>6276</v>
      </c>
      <c r="BF252" s="71"/>
      <c r="BG252" s="72"/>
      <c r="BH252" s="71">
        <v>0</v>
      </c>
      <c r="BI252" s="71">
        <v>0</v>
      </c>
      <c r="BJ252" s="71">
        <v>20623.491999999998</v>
      </c>
      <c r="BK252" s="71">
        <v>2096.8029999999999</v>
      </c>
      <c r="BL252" s="71">
        <v>196.476</v>
      </c>
      <c r="BM252" s="71">
        <v>0</v>
      </c>
      <c r="BN252" s="72"/>
      <c r="BO252" s="71">
        <v>0</v>
      </c>
      <c r="BP252" s="71">
        <v>0</v>
      </c>
      <c r="BQ252" s="71">
        <v>41</v>
      </c>
      <c r="BR252" s="71">
        <v>6</v>
      </c>
      <c r="BS252" s="71">
        <v>20</v>
      </c>
      <c r="BT252" s="71">
        <v>0</v>
      </c>
      <c r="BU252"/>
      <c r="BV252" s="70">
        <v>21575.205000000002</v>
      </c>
      <c r="BW252" s="70">
        <v>288.55099999999999</v>
      </c>
      <c r="BX252" s="70">
        <v>852.69299999999998</v>
      </c>
      <c r="BY252" s="70">
        <v>29.273</v>
      </c>
      <c r="BZ252" s="70">
        <v>97.649000000000001</v>
      </c>
      <c r="CA252" s="70">
        <v>0</v>
      </c>
      <c r="CB252" s="70">
        <v>70</v>
      </c>
      <c r="CC252" s="70">
        <v>3.4</v>
      </c>
      <c r="CD252" s="70">
        <v>0</v>
      </c>
    </row>
    <row r="253" spans="1:82">
      <c r="A253" s="70" t="s">
        <v>1972</v>
      </c>
      <c r="B253" s="70">
        <v>201</v>
      </c>
      <c r="C253" s="70">
        <v>14</v>
      </c>
      <c r="D253" s="70">
        <v>12</v>
      </c>
      <c r="E253" s="70">
        <v>2017</v>
      </c>
      <c r="F253" s="70" t="s">
        <v>156</v>
      </c>
      <c r="G253" s="70" t="s">
        <v>1958</v>
      </c>
      <c r="H253" s="70" t="s">
        <v>1959</v>
      </c>
      <c r="I253" s="148"/>
      <c r="J253" s="71">
        <v>13156.689522676017</v>
      </c>
      <c r="K253" s="71">
        <v>81.134660987029775</v>
      </c>
      <c r="L253" s="71">
        <v>50.186702097295807</v>
      </c>
      <c r="M253" s="71">
        <v>689.63903600491892</v>
      </c>
      <c r="N253" s="71">
        <v>680.90709577469738</v>
      </c>
      <c r="O253" s="71">
        <v>486.91020773941568</v>
      </c>
      <c r="P253" s="71">
        <v>311.02095888131777</v>
      </c>
      <c r="Q253" s="71">
        <v>32.755058587300702</v>
      </c>
      <c r="R253" s="71">
        <v>143.82123910125958</v>
      </c>
      <c r="S253" s="71">
        <v>75.653228732244798</v>
      </c>
      <c r="T253" s="72"/>
      <c r="U253" s="71">
        <v>257349483</v>
      </c>
      <c r="V253" s="71">
        <v>20437</v>
      </c>
      <c r="W253" s="71">
        <v>1167</v>
      </c>
      <c r="X253" s="71">
        <v>183035</v>
      </c>
      <c r="Y253" s="71">
        <v>218583</v>
      </c>
      <c r="Z253" s="71">
        <v>291119</v>
      </c>
      <c r="AA253" s="71">
        <v>64421</v>
      </c>
      <c r="AB253" s="71">
        <v>479557</v>
      </c>
      <c r="AC253" s="71">
        <v>25050638</v>
      </c>
      <c r="AD253" s="71">
        <v>75.653228732244798</v>
      </c>
      <c r="AE253" s="72"/>
      <c r="AF253" s="71">
        <v>3926707285.232677</v>
      </c>
      <c r="AG253" s="71">
        <v>73660779.817072034</v>
      </c>
      <c r="AH253" s="71">
        <v>10027074.34691094</v>
      </c>
      <c r="AI253" s="71">
        <v>1131542623.7309861</v>
      </c>
      <c r="AJ253" s="71">
        <v>1237525856.4913931</v>
      </c>
      <c r="AK253" s="71">
        <v>0</v>
      </c>
      <c r="AL253" s="71">
        <v>0</v>
      </c>
      <c r="AM253" s="71">
        <v>65875249.915402234</v>
      </c>
      <c r="AN253" s="71">
        <v>0</v>
      </c>
      <c r="AO253" s="71">
        <v>0</v>
      </c>
      <c r="AP253" s="71">
        <v>6445338869.534441</v>
      </c>
      <c r="AQ253" s="72"/>
      <c r="AR253" s="71">
        <v>13792</v>
      </c>
      <c r="AS253" s="71">
        <v>2312</v>
      </c>
      <c r="AT253" s="71">
        <v>9</v>
      </c>
      <c r="AU253" s="71">
        <v>0</v>
      </c>
      <c r="AV253" s="71">
        <v>0</v>
      </c>
      <c r="AW253" s="71">
        <v>2</v>
      </c>
      <c r="AX253" s="71"/>
      <c r="AY253" s="72"/>
      <c r="AZ253" s="71">
        <v>61403.078999999998</v>
      </c>
      <c r="BA253" s="71">
        <v>229075.9499999999</v>
      </c>
      <c r="BB253" s="71">
        <v>156.19999999999999</v>
      </c>
      <c r="BC253" s="71">
        <v>0</v>
      </c>
      <c r="BD253" s="71">
        <v>0</v>
      </c>
      <c r="BE253" s="71">
        <v>6276</v>
      </c>
      <c r="BF253" s="71"/>
      <c r="BG253" s="72"/>
      <c r="BH253" s="71">
        <v>0</v>
      </c>
      <c r="BI253" s="71">
        <v>0</v>
      </c>
      <c r="BJ253" s="71">
        <v>19656.240000000002</v>
      </c>
      <c r="BK253" s="71">
        <v>2243.3589999999999</v>
      </c>
      <c r="BL253" s="71">
        <v>164.61699999999999</v>
      </c>
      <c r="BM253" s="71">
        <v>0</v>
      </c>
      <c r="BN253" s="72"/>
      <c r="BO253" s="71">
        <v>0</v>
      </c>
      <c r="BP253" s="71">
        <v>0</v>
      </c>
      <c r="BQ253" s="71">
        <v>39</v>
      </c>
      <c r="BR253" s="71">
        <v>6</v>
      </c>
      <c r="BS253" s="71">
        <v>19</v>
      </c>
      <c r="BT253" s="71">
        <v>0</v>
      </c>
      <c r="BU253"/>
      <c r="BV253" s="70">
        <v>20834.82</v>
      </c>
      <c r="BW253" s="70">
        <v>293.44600000000003</v>
      </c>
      <c r="BX253" s="70">
        <v>754.26800000000003</v>
      </c>
      <c r="BY253" s="70">
        <v>26.03</v>
      </c>
      <c r="BZ253" s="70">
        <v>92.652000000000001</v>
      </c>
      <c r="CA253" s="70">
        <v>0</v>
      </c>
      <c r="CB253" s="70">
        <v>60</v>
      </c>
      <c r="CC253" s="70">
        <v>3</v>
      </c>
      <c r="CD253" s="70">
        <v>0</v>
      </c>
    </row>
    <row r="254" spans="1:82">
      <c r="A254" s="70" t="s">
        <v>1973</v>
      </c>
      <c r="B254" s="70">
        <v>202</v>
      </c>
      <c r="C254" s="70">
        <v>15</v>
      </c>
      <c r="D254" s="70">
        <v>12</v>
      </c>
      <c r="E254" s="70">
        <v>2018</v>
      </c>
      <c r="F254" s="70" t="s">
        <v>183</v>
      </c>
      <c r="G254" s="1064" t="s">
        <v>1958</v>
      </c>
      <c r="H254" s="70" t="s">
        <v>1959</v>
      </c>
      <c r="I254" s="148"/>
      <c r="J254" s="71">
        <v>13070.62883323562</v>
      </c>
      <c r="K254" s="71">
        <v>72.957641855862192</v>
      </c>
      <c r="L254" s="71">
        <v>44.643908382127755</v>
      </c>
      <c r="M254" s="71">
        <v>627.96226421224992</v>
      </c>
      <c r="N254" s="71">
        <v>493.93001009053131</v>
      </c>
      <c r="O254" s="71">
        <v>482.27367604799446</v>
      </c>
      <c r="P254" s="71">
        <v>309.9325342043723</v>
      </c>
      <c r="Q254" s="71">
        <v>30.365567129953298</v>
      </c>
      <c r="R254" s="71">
        <v>153.80009372066024</v>
      </c>
      <c r="S254" s="71">
        <v>72.854724949666007</v>
      </c>
      <c r="T254" s="72"/>
      <c r="U254" s="71">
        <v>287018180</v>
      </c>
      <c r="V254" s="71">
        <v>20437</v>
      </c>
      <c r="W254" s="71">
        <v>1167</v>
      </c>
      <c r="X254" s="71">
        <v>183035</v>
      </c>
      <c r="Y254" s="71">
        <v>220516</v>
      </c>
      <c r="Z254" s="71">
        <v>293868</v>
      </c>
      <c r="AA254" s="71">
        <v>64841</v>
      </c>
      <c r="AB254" s="71">
        <v>479097</v>
      </c>
      <c r="AC254" s="71">
        <v>26683756</v>
      </c>
      <c r="AD254" s="71">
        <v>72.854724949666007</v>
      </c>
      <c r="AE254" s="72"/>
      <c r="AF254" s="71">
        <v>4075627726.9095998</v>
      </c>
      <c r="AG254" s="71">
        <v>79322106.029602721</v>
      </c>
      <c r="AH254" s="71">
        <v>9106634.3764932528</v>
      </c>
      <c r="AI254" s="71">
        <v>1086963229.090755</v>
      </c>
      <c r="AJ254" s="71">
        <v>1161884266.4158649</v>
      </c>
      <c r="AK254" s="71">
        <v>0</v>
      </c>
      <c r="AL254" s="71">
        <v>0</v>
      </c>
      <c r="AM254" s="71">
        <v>65948234.188618831</v>
      </c>
      <c r="AN254" s="71">
        <v>0</v>
      </c>
      <c r="AO254" s="71">
        <v>0</v>
      </c>
      <c r="AP254" s="71">
        <v>6478852197.0109339</v>
      </c>
      <c r="AQ254" s="72"/>
      <c r="AR254" s="71">
        <v>14689</v>
      </c>
      <c r="AS254" s="71">
        <v>2403</v>
      </c>
      <c r="AT254" s="71">
        <v>9</v>
      </c>
      <c r="AU254" s="71">
        <v>0</v>
      </c>
      <c r="AV254" s="71">
        <v>0</v>
      </c>
      <c r="AW254" s="71">
        <v>2</v>
      </c>
      <c r="AX254" s="71"/>
      <c r="AY254" s="72"/>
      <c r="AZ254" s="71">
        <v>66256.348999999987</v>
      </c>
      <c r="BA254" s="71">
        <v>230643.05</v>
      </c>
      <c r="BB254" s="71">
        <v>156</v>
      </c>
      <c r="BC254" s="71">
        <v>0</v>
      </c>
      <c r="BD254" s="71">
        <v>0</v>
      </c>
      <c r="BE254" s="71">
        <v>6276</v>
      </c>
      <c r="BF254" s="71"/>
      <c r="BG254" s="72"/>
      <c r="BH254" s="71">
        <v>0</v>
      </c>
      <c r="BI254" s="71">
        <v>0</v>
      </c>
      <c r="BJ254" s="71">
        <v>19746.469000000001</v>
      </c>
      <c r="BK254" s="71">
        <v>1498.1030000000001</v>
      </c>
      <c r="BL254" s="71">
        <v>174.70813000000001</v>
      </c>
      <c r="BM254" s="71">
        <v>0</v>
      </c>
      <c r="BN254" s="72"/>
      <c r="BO254" s="71">
        <v>0</v>
      </c>
      <c r="BP254" s="71">
        <v>0</v>
      </c>
      <c r="BQ254" s="71">
        <v>40</v>
      </c>
      <c r="BR254" s="71">
        <v>6</v>
      </c>
      <c r="BS254" s="71">
        <v>19</v>
      </c>
      <c r="BT254" s="71">
        <v>0</v>
      </c>
      <c r="BU254"/>
      <c r="BV254" s="70">
        <v>20196.853999999999</v>
      </c>
      <c r="BW254" s="70">
        <v>288.04899999999998</v>
      </c>
      <c r="BX254" s="70">
        <v>767.42412999999999</v>
      </c>
      <c r="BY254" s="70">
        <v>26.263000000000002</v>
      </c>
      <c r="BZ254" s="70">
        <v>88.366</v>
      </c>
      <c r="CA254" s="70">
        <v>3.3109999999999999</v>
      </c>
      <c r="CB254" s="70">
        <v>49</v>
      </c>
      <c r="CC254" s="70">
        <v>1.2999999999999999E-2</v>
      </c>
      <c r="CD254" s="70">
        <v>0</v>
      </c>
    </row>
    <row r="255" spans="1:82">
      <c r="A255" s="70" t="s">
        <v>1974</v>
      </c>
      <c r="B255" s="70">
        <v>203</v>
      </c>
      <c r="C255" s="70">
        <v>16</v>
      </c>
      <c r="D255" s="70">
        <v>12</v>
      </c>
      <c r="E255" s="70">
        <v>2019</v>
      </c>
      <c r="F255" s="70" t="s">
        <v>158</v>
      </c>
      <c r="G255" s="1064" t="s">
        <v>1958</v>
      </c>
      <c r="H255" s="70" t="s">
        <v>1959</v>
      </c>
      <c r="I255" s="148"/>
      <c r="J255" s="71">
        <v>13185.709913508494</v>
      </c>
      <c r="K255" s="71">
        <v>74.020277463824144</v>
      </c>
      <c r="L255" s="71">
        <v>45.451346586903512</v>
      </c>
      <c r="M255" s="71">
        <v>716.25636817853922</v>
      </c>
      <c r="N255" s="71">
        <v>556.75913276086635</v>
      </c>
      <c r="O255" s="71">
        <v>471.9622551467167</v>
      </c>
      <c r="P255" s="71">
        <v>308.84576806860514</v>
      </c>
      <c r="Q255" s="71">
        <v>29.521737058300499</v>
      </c>
      <c r="R255" s="71">
        <v>159.20623310764762</v>
      </c>
      <c r="S255" s="71">
        <v>83.150592200139982</v>
      </c>
      <c r="T255" s="72"/>
      <c r="U255" s="71">
        <v>276597713</v>
      </c>
      <c r="V255" s="71">
        <v>20437</v>
      </c>
      <c r="W255" s="71">
        <v>1167</v>
      </c>
      <c r="X255" s="71">
        <v>183035</v>
      </c>
      <c r="Y255" s="71">
        <v>222299</v>
      </c>
      <c r="Z255" s="71">
        <v>295480</v>
      </c>
      <c r="AA255" s="71">
        <v>64130</v>
      </c>
      <c r="AB255" s="71">
        <v>478393</v>
      </c>
      <c r="AC255" s="71">
        <v>28074112</v>
      </c>
      <c r="AD255" s="71">
        <v>83.150592200139982</v>
      </c>
      <c r="AE255" s="72"/>
      <c r="AF255" s="71">
        <v>3857815138.6397858</v>
      </c>
      <c r="AG255" s="71">
        <v>78647040.572915673</v>
      </c>
      <c r="AH255" s="71">
        <v>10135342.654451851</v>
      </c>
      <c r="AI255" s="71">
        <v>1118045902.3407061</v>
      </c>
      <c r="AJ255" s="71">
        <v>1153225836.6711259</v>
      </c>
      <c r="AK255" s="71">
        <v>0</v>
      </c>
      <c r="AL255" s="71">
        <v>0</v>
      </c>
      <c r="AM255" s="71">
        <v>65153525.259424143</v>
      </c>
      <c r="AN255" s="71">
        <v>0</v>
      </c>
      <c r="AO255" s="71">
        <v>0</v>
      </c>
      <c r="AP255" s="71">
        <v>6283022786.1384087</v>
      </c>
      <c r="AQ255" s="72"/>
      <c r="AR255" s="71">
        <v>15664</v>
      </c>
      <c r="AS255" s="71">
        <v>2482</v>
      </c>
      <c r="AT255" s="71">
        <v>10</v>
      </c>
      <c r="AU255" s="71">
        <v>1</v>
      </c>
      <c r="AV255" s="71">
        <v>0</v>
      </c>
      <c r="AW255" s="71">
        <v>2</v>
      </c>
      <c r="AX255" s="71"/>
      <c r="AY255" s="72"/>
      <c r="AZ255" s="71">
        <v>71341.179000000353</v>
      </c>
      <c r="BA255" s="71">
        <v>282952.65000000002</v>
      </c>
      <c r="BB255" s="71">
        <v>172.2</v>
      </c>
      <c r="BC255" s="71">
        <v>49.9</v>
      </c>
      <c r="BD255" s="71">
        <v>0</v>
      </c>
      <c r="BE255" s="71">
        <v>6276</v>
      </c>
      <c r="BF255" s="71"/>
      <c r="BG255" s="72"/>
      <c r="BH255" s="71">
        <v>0</v>
      </c>
      <c r="BI255" s="71">
        <v>0</v>
      </c>
      <c r="BJ255" s="71">
        <v>20083.317999999999</v>
      </c>
      <c r="BK255" s="71">
        <v>1588.623</v>
      </c>
      <c r="BL255" s="71">
        <v>156.03296</v>
      </c>
      <c r="BM255" s="71">
        <v>0</v>
      </c>
      <c r="BN255" s="72"/>
      <c r="BO255" s="71">
        <v>0</v>
      </c>
      <c r="BP255" s="71">
        <v>0</v>
      </c>
      <c r="BQ255" s="71">
        <v>40</v>
      </c>
      <c r="BR255" s="71">
        <v>6</v>
      </c>
      <c r="BS255" s="71">
        <v>19</v>
      </c>
      <c r="BT255" s="71">
        <v>0</v>
      </c>
      <c r="BU255"/>
      <c r="BV255" s="70">
        <v>20466.778999999999</v>
      </c>
      <c r="BW255" s="70">
        <v>324.298</v>
      </c>
      <c r="BX255" s="70">
        <v>880.56395999999995</v>
      </c>
      <c r="BY255" s="70">
        <v>26.338000000000001</v>
      </c>
      <c r="BZ255" s="70">
        <v>91.909000000000006</v>
      </c>
      <c r="CA255" s="70">
        <v>0.08</v>
      </c>
      <c r="CB255" s="70">
        <v>38</v>
      </c>
      <c r="CC255" s="70">
        <v>6.0000000000000001E-3</v>
      </c>
      <c r="CD255" s="70">
        <v>0</v>
      </c>
    </row>
    <row r="256" spans="1:82">
      <c r="A256" s="70" t="s">
        <v>1975</v>
      </c>
      <c r="B256" s="70">
        <v>204</v>
      </c>
      <c r="C256" s="70">
        <v>17</v>
      </c>
      <c r="D256" s="70">
        <v>12</v>
      </c>
      <c r="E256" s="70">
        <v>2020</v>
      </c>
      <c r="F256" s="70" t="s">
        <v>159</v>
      </c>
      <c r="G256" s="70" t="s">
        <v>1958</v>
      </c>
      <c r="H256" s="70" t="s">
        <v>1959</v>
      </c>
      <c r="I256" s="148"/>
      <c r="J256" s="71">
        <v>11633.560449682531</v>
      </c>
      <c r="K256" s="71">
        <v>72.246485612028238</v>
      </c>
      <c r="L256" s="71">
        <v>45.755369484962301</v>
      </c>
      <c r="M256" s="71">
        <v>692.12405570405156</v>
      </c>
      <c r="N256" s="71">
        <v>523.36783100950049</v>
      </c>
      <c r="O256" s="71">
        <v>417.08122463376856</v>
      </c>
      <c r="P256" s="71">
        <v>291.96597215518364</v>
      </c>
      <c r="Q256" s="71">
        <v>28.210524599617401</v>
      </c>
      <c r="R256" s="71">
        <v>156.44920468227724</v>
      </c>
      <c r="S256" s="71">
        <v>74.082471955100004</v>
      </c>
      <c r="T256" s="72"/>
      <c r="U256" s="71">
        <v>234054336</v>
      </c>
      <c r="V256" s="71">
        <v>19487</v>
      </c>
      <c r="W256" s="71">
        <v>1104</v>
      </c>
      <c r="X256" s="71">
        <v>188884</v>
      </c>
      <c r="Y256" s="71">
        <v>224911</v>
      </c>
      <c r="Z256" s="71">
        <v>298035</v>
      </c>
      <c r="AA256" s="71">
        <v>64438</v>
      </c>
      <c r="AB256" s="71">
        <v>478463</v>
      </c>
      <c r="AC256" s="71">
        <v>27733713.999999996</v>
      </c>
      <c r="AD256" s="71">
        <v>74.082471955100004</v>
      </c>
      <c r="AE256" s="72"/>
      <c r="AF256" s="71">
        <v>3695074995.2417011</v>
      </c>
      <c r="AG256" s="71">
        <v>73416129.904572755</v>
      </c>
      <c r="AH256" s="71">
        <v>11297290.869257141</v>
      </c>
      <c r="AI256" s="71">
        <v>1032392935.3748527</v>
      </c>
      <c r="AJ256" s="71">
        <v>1121038273.8222439</v>
      </c>
      <c r="AK256" s="71"/>
      <c r="AL256" s="71"/>
      <c r="AM256" s="71">
        <v>62444737.334802613</v>
      </c>
      <c r="AN256" s="71"/>
      <c r="AO256" s="71"/>
      <c r="AP256" s="71">
        <v>5995664362.54743</v>
      </c>
      <c r="AQ256" s="72"/>
      <c r="AR256" s="71">
        <v>16464</v>
      </c>
      <c r="AS256" s="71">
        <v>2563</v>
      </c>
      <c r="AT256" s="71">
        <v>10</v>
      </c>
      <c r="AU256" s="71">
        <v>1</v>
      </c>
      <c r="AV256" s="71">
        <v>0</v>
      </c>
      <c r="AW256" s="71">
        <v>2</v>
      </c>
      <c r="AX256" s="71"/>
      <c r="AY256" s="72"/>
      <c r="AZ256" s="71">
        <v>75541.689000000712</v>
      </c>
      <c r="BA256" s="71">
        <v>290292.04999999958</v>
      </c>
      <c r="BB256" s="71">
        <v>172.2</v>
      </c>
      <c r="BC256" s="71">
        <v>49.9</v>
      </c>
      <c r="BD256" s="71">
        <v>0</v>
      </c>
      <c r="BE256" s="71">
        <v>6276</v>
      </c>
      <c r="BF256" s="71"/>
      <c r="BG256" s="72"/>
      <c r="BH256" s="71">
        <v>0</v>
      </c>
      <c r="BI256" s="71">
        <v>0</v>
      </c>
      <c r="BJ256" s="71">
        <v>19277.088</v>
      </c>
      <c r="BK256" s="71">
        <v>998.60599999999999</v>
      </c>
      <c r="BL256" s="71">
        <v>166.114</v>
      </c>
      <c r="BM256" s="71">
        <v>0</v>
      </c>
      <c r="BN256" s="72"/>
      <c r="BO256" s="71">
        <v>0</v>
      </c>
      <c r="BP256" s="71">
        <v>0</v>
      </c>
      <c r="BQ256" s="71">
        <v>39</v>
      </c>
      <c r="BR256" s="71">
        <v>6</v>
      </c>
      <c r="BS256" s="71">
        <v>19</v>
      </c>
      <c r="BT256" s="71">
        <v>0</v>
      </c>
      <c r="BU256"/>
      <c r="BV256" s="70">
        <v>19129.650000000001</v>
      </c>
      <c r="BW256" s="70">
        <v>287.93700000000001</v>
      </c>
      <c r="BX256" s="70">
        <v>880.65800000000002</v>
      </c>
      <c r="BY256" s="70">
        <v>24.69</v>
      </c>
      <c r="BZ256" s="70">
        <v>82.516000000000005</v>
      </c>
      <c r="CA256" s="70">
        <v>0.97299999999999998</v>
      </c>
      <c r="CB256" s="70">
        <v>35.378</v>
      </c>
      <c r="CC256" s="70">
        <v>6.0000000000000001E-3</v>
      </c>
      <c r="CD256" s="70">
        <v>0</v>
      </c>
    </row>
    <row r="257" spans="1:82">
      <c r="A257" s="70" t="s">
        <v>1976</v>
      </c>
      <c r="B257" s="70">
        <v>204</v>
      </c>
      <c r="C257" s="70">
        <v>18</v>
      </c>
      <c r="D257" s="70">
        <v>12</v>
      </c>
      <c r="E257" s="70">
        <v>2021</v>
      </c>
      <c r="F257" s="70" t="s">
        <v>160</v>
      </c>
      <c r="G257" s="70" t="s">
        <v>1958</v>
      </c>
      <c r="H257" s="70" t="s">
        <v>1959</v>
      </c>
      <c r="I257" s="148"/>
      <c r="J257" s="71">
        <v>13782.418054473543</v>
      </c>
      <c r="K257" s="71">
        <v>74.620861556097751</v>
      </c>
      <c r="L257" s="71">
        <v>40.818688686662348</v>
      </c>
      <c r="M257" s="71">
        <v>667.24336591931569</v>
      </c>
      <c r="N257" s="71">
        <v>466.88197102072115</v>
      </c>
      <c r="O257" s="71">
        <v>406.58679399280112</v>
      </c>
      <c r="P257" s="71">
        <v>301.74155379191558</v>
      </c>
      <c r="Q257" s="71">
        <v>27.884748299297101</v>
      </c>
      <c r="R257" s="71">
        <v>163.44629950715949</v>
      </c>
      <c r="S257" s="71">
        <v>82.401595965440009</v>
      </c>
      <c r="T257" s="72"/>
      <c r="U257" s="71">
        <v>317566945</v>
      </c>
      <c r="V257" s="71">
        <v>19487</v>
      </c>
      <c r="W257" s="71">
        <v>1104</v>
      </c>
      <c r="X257" s="71">
        <v>188884</v>
      </c>
      <c r="Y257" s="71">
        <v>226889</v>
      </c>
      <c r="Z257" s="71">
        <v>299151</v>
      </c>
      <c r="AA257" s="71">
        <v>64938</v>
      </c>
      <c r="AB257" s="71">
        <v>477584</v>
      </c>
      <c r="AC257" s="71">
        <v>28108262.999999996</v>
      </c>
      <c r="AD257" s="71">
        <v>82.401595965440009</v>
      </c>
      <c r="AE257" s="72"/>
      <c r="AF257" s="71">
        <v>4076416278.3726077</v>
      </c>
      <c r="AG257" s="71">
        <v>86985188.003861561</v>
      </c>
      <c r="AH257" s="71">
        <v>10500894.744101232</v>
      </c>
      <c r="AI257" s="71">
        <v>1203965564.6531417</v>
      </c>
      <c r="AJ257" s="71">
        <v>1144439003.5970349</v>
      </c>
      <c r="AK257" s="71">
        <v>0</v>
      </c>
      <c r="AL257" s="71">
        <v>0</v>
      </c>
      <c r="AM257" s="71">
        <v>62689532.594801746</v>
      </c>
      <c r="AN257" s="71">
        <v>0</v>
      </c>
      <c r="AO257" s="71">
        <v>0</v>
      </c>
      <c r="AP257" s="71">
        <v>6584996461.9655485</v>
      </c>
      <c r="AQ257" s="72"/>
      <c r="AR257" s="71">
        <v>17232</v>
      </c>
      <c r="AS257" s="71">
        <v>2575</v>
      </c>
      <c r="AT257" s="71">
        <v>10</v>
      </c>
      <c r="AU257" s="71">
        <v>1</v>
      </c>
      <c r="AV257" s="71">
        <v>0</v>
      </c>
      <c r="AW257" s="71">
        <v>3</v>
      </c>
      <c r="AX257" s="71"/>
      <c r="AY257" s="72"/>
      <c r="AZ257" s="71">
        <v>79624.93900000077</v>
      </c>
      <c r="BA257" s="71">
        <v>292409.14999999967</v>
      </c>
      <c r="BB257" s="71">
        <v>172.2</v>
      </c>
      <c r="BC257" s="71">
        <v>49.9</v>
      </c>
      <c r="BD257" s="71">
        <v>0</v>
      </c>
      <c r="BE257" s="71">
        <v>28276</v>
      </c>
      <c r="BF257" s="71"/>
      <c r="BG257" s="72"/>
      <c r="BH257" s="71">
        <v>0</v>
      </c>
      <c r="BI257" s="71">
        <v>0</v>
      </c>
      <c r="BJ257" s="71">
        <v>18186.521000000001</v>
      </c>
      <c r="BK257" s="71">
        <v>1411.95</v>
      </c>
      <c r="BL257" s="71">
        <v>180.65100000000001</v>
      </c>
      <c r="BM257" s="71">
        <v>0</v>
      </c>
      <c r="BN257" s="72"/>
      <c r="BO257" s="71">
        <v>0</v>
      </c>
      <c r="BP257" s="71">
        <v>0</v>
      </c>
      <c r="BQ257" s="71">
        <v>39</v>
      </c>
      <c r="BR257" s="71">
        <v>6</v>
      </c>
      <c r="BS257" s="71">
        <v>19</v>
      </c>
      <c r="BT257" s="71">
        <v>0</v>
      </c>
      <c r="BU257"/>
      <c r="BV257" s="70">
        <v>18408.134999999998</v>
      </c>
      <c r="BW257" s="70">
        <v>308.05799999999999</v>
      </c>
      <c r="BX257" s="70">
        <v>902.08600000000001</v>
      </c>
      <c r="BY257" s="70">
        <v>24.81</v>
      </c>
      <c r="BZ257" s="70">
        <v>84.55</v>
      </c>
      <c r="CA257" s="70">
        <v>0</v>
      </c>
      <c r="CB257" s="70">
        <v>48.523000000000003</v>
      </c>
      <c r="CC257" s="70">
        <v>2.96</v>
      </c>
      <c r="CD257" s="70">
        <v>0</v>
      </c>
    </row>
    <row r="258" spans="1:82">
      <c r="A258" s="70" t="s">
        <v>1977</v>
      </c>
      <c r="B258" s="70">
        <v>204</v>
      </c>
      <c r="C258" s="70">
        <v>19</v>
      </c>
      <c r="D258" s="70">
        <v>12</v>
      </c>
      <c r="E258" s="70">
        <v>2022</v>
      </c>
      <c r="F258" s="70" t="s">
        <v>161</v>
      </c>
      <c r="G258" s="70" t="s">
        <v>1958</v>
      </c>
      <c r="H258" s="70" t="s">
        <v>1959</v>
      </c>
      <c r="I258" s="148"/>
      <c r="J258" s="71">
        <v>14164.445729295519</v>
      </c>
      <c r="K258" s="71">
        <v>79.54231061204797</v>
      </c>
      <c r="L258" s="71">
        <v>29.415946122295765</v>
      </c>
      <c r="M258" s="71">
        <v>671.31226295395845</v>
      </c>
      <c r="N258" s="71">
        <v>655.75802031095077</v>
      </c>
      <c r="O258" s="71">
        <v>431.40935130182123</v>
      </c>
      <c r="P258" s="71">
        <v>301.86081601785168</v>
      </c>
      <c r="Q258" s="71">
        <v>28.054776665806049</v>
      </c>
      <c r="R258" s="71">
        <v>161.18918191458246</v>
      </c>
      <c r="S258" s="71">
        <v>78.721379784329997</v>
      </c>
      <c r="T258" s="72"/>
      <c r="U258" s="71">
        <v>385689404</v>
      </c>
      <c r="V258" s="71">
        <v>19487</v>
      </c>
      <c r="W258" s="71">
        <v>1104</v>
      </c>
      <c r="X258" s="71">
        <v>188884</v>
      </c>
      <c r="Y258" s="71">
        <v>229105</v>
      </c>
      <c r="Z258" s="71">
        <v>301578</v>
      </c>
      <c r="AA258" s="71">
        <v>65954</v>
      </c>
      <c r="AB258" s="71">
        <v>476556</v>
      </c>
      <c r="AC258" s="71">
        <v>28068250</v>
      </c>
      <c r="AD258" s="71">
        <v>78.721379784329997</v>
      </c>
      <c r="AE258" s="72"/>
      <c r="AF258" s="71">
        <v>4264716679.7418685</v>
      </c>
      <c r="AG258" s="71">
        <v>80202642.247156724</v>
      </c>
      <c r="AH258" s="71">
        <v>8031420.8834394412</v>
      </c>
      <c r="AI258" s="71">
        <v>1069885048.6535711</v>
      </c>
      <c r="AJ258" s="71">
        <v>1305555318.2101452</v>
      </c>
      <c r="AK258" s="71">
        <v>0</v>
      </c>
      <c r="AL258" s="71">
        <v>0</v>
      </c>
      <c r="AM258" s="71">
        <v>61536386.913477369</v>
      </c>
      <c r="AN258" s="71">
        <v>0</v>
      </c>
      <c r="AO258" s="71">
        <v>0</v>
      </c>
      <c r="AP258" s="71">
        <v>6789927496.6496582</v>
      </c>
      <c r="AQ258" s="72"/>
      <c r="AR258" s="71">
        <v>18213</v>
      </c>
      <c r="AS258" s="71">
        <v>2589</v>
      </c>
      <c r="AT258" s="71">
        <v>10</v>
      </c>
      <c r="AU258" s="71">
        <v>1</v>
      </c>
      <c r="AV258" s="71">
        <v>0</v>
      </c>
      <c r="AW258" s="71">
        <v>3</v>
      </c>
      <c r="AX258" s="71"/>
      <c r="AY258" s="72"/>
      <c r="AZ258" s="71">
        <v>84694.969000000798</v>
      </c>
      <c r="BA258" s="71">
        <v>293575.64999999991</v>
      </c>
      <c r="BB258" s="71">
        <v>172.20000000000002</v>
      </c>
      <c r="BC258" s="71">
        <v>49.9</v>
      </c>
      <c r="BD258" s="71">
        <v>0</v>
      </c>
      <c r="BE258" s="71">
        <v>28276</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1978</v>
      </c>
      <c r="B259" s="70">
        <v>204</v>
      </c>
      <c r="C259" s="70">
        <v>20</v>
      </c>
      <c r="D259" s="70">
        <v>12</v>
      </c>
      <c r="E259" s="70">
        <v>2023</v>
      </c>
      <c r="F259" s="70" t="s">
        <v>1539</v>
      </c>
      <c r="G259" s="70" t="s">
        <v>1958</v>
      </c>
      <c r="H259" s="70" t="s">
        <v>1959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19154</v>
      </c>
      <c r="AS259" s="71">
        <v>2594</v>
      </c>
      <c r="AT259" s="71">
        <v>11</v>
      </c>
      <c r="AU259" s="71">
        <v>1</v>
      </c>
      <c r="AV259" s="71">
        <v>0</v>
      </c>
      <c r="AW259" s="71">
        <v>3</v>
      </c>
      <c r="AX259" s="71"/>
      <c r="AY259" s="72"/>
      <c r="AZ259" s="71">
        <v>89615.349000001152</v>
      </c>
      <c r="BA259" s="71">
        <v>313429.64999999991</v>
      </c>
      <c r="BB259" s="71">
        <v>14172.2</v>
      </c>
      <c r="BC259" s="71">
        <v>49.9</v>
      </c>
      <c r="BD259" s="71">
        <v>0</v>
      </c>
      <c r="BE259" s="71">
        <v>26560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1979</v>
      </c>
      <c r="B260" s="70">
        <v>204</v>
      </c>
      <c r="C260" s="70">
        <v>21</v>
      </c>
      <c r="D260" s="70">
        <v>12</v>
      </c>
      <c r="E260" s="70">
        <v>2024</v>
      </c>
      <c r="F260" s="70" t="s">
        <v>1554</v>
      </c>
      <c r="G260" s="70" t="s">
        <v>1958</v>
      </c>
      <c r="H260" s="70" t="s">
        <v>1959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1980</v>
      </c>
      <c r="B261" s="70">
        <v>239</v>
      </c>
      <c r="C261" s="70">
        <v>1</v>
      </c>
      <c r="D261" s="70">
        <v>15</v>
      </c>
      <c r="E261" s="70">
        <v>1990</v>
      </c>
      <c r="F261" s="70" t="s">
        <v>787</v>
      </c>
      <c r="G261" s="70" t="s">
        <v>1981</v>
      </c>
      <c r="H261" s="70" t="s">
        <v>1982</v>
      </c>
      <c r="I261" s="148"/>
      <c r="J261" s="71">
        <v>268.94362361550719</v>
      </c>
      <c r="K261" s="71">
        <v>33.824475154336362</v>
      </c>
      <c r="L261" s="71">
        <v>3.9410137131407859</v>
      </c>
      <c r="M261" s="71">
        <v>252.01013280825211</v>
      </c>
      <c r="N261" s="71">
        <v>364.6194098305055</v>
      </c>
      <c r="O261" s="71">
        <v>252.1226640958721</v>
      </c>
      <c r="P261" s="71">
        <v>223.3135201409232</v>
      </c>
      <c r="Q261" s="71">
        <v>26.163161634098099</v>
      </c>
      <c r="R261" s="71">
        <v>0</v>
      </c>
      <c r="S261" s="71">
        <v>32.901445710703911</v>
      </c>
      <c r="T261" s="72"/>
      <c r="U261" s="71">
        <v>67086811</v>
      </c>
      <c r="V261" s="71">
        <v>12987</v>
      </c>
      <c r="W261" s="71">
        <v>36</v>
      </c>
      <c r="X261" s="71">
        <v>105118</v>
      </c>
      <c r="Y261" s="71">
        <v>159616</v>
      </c>
      <c r="Z261" s="71">
        <v>103701</v>
      </c>
      <c r="AA261" s="71">
        <v>54223</v>
      </c>
      <c r="AB261" s="71">
        <v>424801</v>
      </c>
      <c r="AC261" s="71">
        <v>0</v>
      </c>
      <c r="AD261" s="71">
        <v>32.901445710703911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1983</v>
      </c>
      <c r="B262" s="70">
        <v>240</v>
      </c>
      <c r="C262" s="70">
        <v>2</v>
      </c>
      <c r="D262" s="70">
        <v>15</v>
      </c>
      <c r="E262" s="70">
        <v>2005</v>
      </c>
      <c r="F262" s="70" t="s">
        <v>789</v>
      </c>
      <c r="G262" s="70" t="s">
        <v>1981</v>
      </c>
      <c r="H262" s="70" t="s">
        <v>1982</v>
      </c>
      <c r="I262" s="148"/>
      <c r="J262" s="71">
        <v>195.96971886718441</v>
      </c>
      <c r="K262" s="71">
        <v>19.883323649958179</v>
      </c>
      <c r="L262" s="71">
        <v>2.8305840824057711</v>
      </c>
      <c r="M262" s="71">
        <v>372.95047827021108</v>
      </c>
      <c r="N262" s="71">
        <v>516.55842679371688</v>
      </c>
      <c r="O262" s="71">
        <v>235.4180491033465</v>
      </c>
      <c r="P262" s="71">
        <v>160.84683096798261</v>
      </c>
      <c r="Q262" s="71">
        <v>25.203485872819002</v>
      </c>
      <c r="R262" s="71">
        <v>0</v>
      </c>
      <c r="S262" s="71">
        <v>26.892729279666622</v>
      </c>
      <c r="T262" s="72"/>
      <c r="U262" s="71">
        <v>24903146</v>
      </c>
      <c r="V262" s="71">
        <v>9318</v>
      </c>
      <c r="W262" s="71">
        <v>34</v>
      </c>
      <c r="X262" s="71">
        <v>88818</v>
      </c>
      <c r="Y262" s="71">
        <v>195166</v>
      </c>
      <c r="Z262" s="71">
        <v>112051</v>
      </c>
      <c r="AA262" s="71">
        <v>31986</v>
      </c>
      <c r="AB262" s="71">
        <v>427799</v>
      </c>
      <c r="AC262" s="71">
        <v>0</v>
      </c>
      <c r="AD262" s="71">
        <v>26.892729279666622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1984</v>
      </c>
      <c r="B263" s="70">
        <v>241</v>
      </c>
      <c r="C263" s="70">
        <v>3</v>
      </c>
      <c r="D263" s="70">
        <v>15</v>
      </c>
      <c r="E263" s="70">
        <v>2006</v>
      </c>
      <c r="F263" s="70" t="s">
        <v>790</v>
      </c>
      <c r="G263" s="70" t="s">
        <v>1981</v>
      </c>
      <c r="H263" s="70" t="s">
        <v>1982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1985</v>
      </c>
      <c r="B264" s="70">
        <v>242</v>
      </c>
      <c r="C264" s="70">
        <v>4</v>
      </c>
      <c r="D264" s="70">
        <v>15</v>
      </c>
      <c r="E264" s="70">
        <v>2007</v>
      </c>
      <c r="F264" s="70" t="s">
        <v>791</v>
      </c>
      <c r="G264" s="70" t="s">
        <v>1981</v>
      </c>
      <c r="H264" s="70" t="s">
        <v>1982</v>
      </c>
      <c r="I264" s="148"/>
      <c r="J264" s="71">
        <v>210.50434288805491</v>
      </c>
      <c r="K264" s="71">
        <v>20.115672297927649</v>
      </c>
      <c r="L264" s="71">
        <v>3.460184009715185</v>
      </c>
      <c r="M264" s="71">
        <v>414.0936049444793</v>
      </c>
      <c r="N264" s="71">
        <v>555.41202731549924</v>
      </c>
      <c r="O264" s="71">
        <v>224.16320679092931</v>
      </c>
      <c r="P264" s="71">
        <v>155.32445339976519</v>
      </c>
      <c r="Q264" s="71">
        <v>26.734309651463601</v>
      </c>
      <c r="R264" s="71">
        <v>0</v>
      </c>
      <c r="S264" s="71">
        <v>29.839517373355729</v>
      </c>
      <c r="T264" s="72"/>
      <c r="U264" s="71">
        <v>23152976</v>
      </c>
      <c r="V264" s="71">
        <v>8487</v>
      </c>
      <c r="W264" s="71">
        <v>31</v>
      </c>
      <c r="X264" s="71">
        <v>105632</v>
      </c>
      <c r="Y264" s="71">
        <v>199930</v>
      </c>
      <c r="Z264" s="71">
        <v>110914</v>
      </c>
      <c r="AA264" s="71">
        <v>30417</v>
      </c>
      <c r="AB264" s="71">
        <v>429787</v>
      </c>
      <c r="AC264" s="71">
        <v>0</v>
      </c>
      <c r="AD264" s="71">
        <v>29.839517373355729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1986</v>
      </c>
      <c r="B265" s="70">
        <v>243</v>
      </c>
      <c r="C265" s="70">
        <v>5</v>
      </c>
      <c r="D265" s="70">
        <v>15</v>
      </c>
      <c r="E265" s="70">
        <v>2008</v>
      </c>
      <c r="F265" s="70" t="s">
        <v>792</v>
      </c>
      <c r="G265" s="70" t="s">
        <v>1981</v>
      </c>
      <c r="H265" s="70" t="s">
        <v>1982</v>
      </c>
      <c r="I265" s="148"/>
      <c r="J265" s="71">
        <v>159.05830425737301</v>
      </c>
      <c r="K265" s="71">
        <v>15.95696691287384</v>
      </c>
      <c r="L265" s="71">
        <v>3.096427721400226</v>
      </c>
      <c r="M265" s="71">
        <v>413.2228790909806</v>
      </c>
      <c r="N265" s="71">
        <v>551.27415922432976</v>
      </c>
      <c r="O265" s="71">
        <v>213.16095441571559</v>
      </c>
      <c r="P265" s="71">
        <v>150.70984503118669</v>
      </c>
      <c r="Q265" s="71">
        <v>26.357392059831799</v>
      </c>
      <c r="R265" s="71">
        <v>0</v>
      </c>
      <c r="S265" s="71">
        <v>35.025190610543874</v>
      </c>
      <c r="T265" s="72"/>
      <c r="U265" s="71">
        <v>22310133</v>
      </c>
      <c r="V265" s="71">
        <v>8487</v>
      </c>
      <c r="W265" s="71">
        <v>31</v>
      </c>
      <c r="X265" s="71">
        <v>105632</v>
      </c>
      <c r="Y265" s="71">
        <v>201847</v>
      </c>
      <c r="Z265" s="71">
        <v>109172</v>
      </c>
      <c r="AA265" s="71">
        <v>29547</v>
      </c>
      <c r="AB265" s="71">
        <v>430697</v>
      </c>
      <c r="AC265" s="71">
        <v>0</v>
      </c>
      <c r="AD265" s="71">
        <v>35.025190610543874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1987</v>
      </c>
      <c r="B266" s="70">
        <v>244</v>
      </c>
      <c r="C266" s="70">
        <v>6</v>
      </c>
      <c r="D266" s="70">
        <v>15</v>
      </c>
      <c r="E266" s="70">
        <v>2009</v>
      </c>
      <c r="F266" s="70" t="s">
        <v>176</v>
      </c>
      <c r="G266" s="70" t="s">
        <v>1981</v>
      </c>
      <c r="H266" s="70" t="s">
        <v>1982</v>
      </c>
      <c r="I266" s="148"/>
      <c r="J266" s="71">
        <v>148.88901536313099</v>
      </c>
      <c r="K266" s="71">
        <v>17.535603833873029</v>
      </c>
      <c r="L266" s="71">
        <v>4.0436108884735216</v>
      </c>
      <c r="M266" s="71">
        <v>400.71779638636718</v>
      </c>
      <c r="N266" s="71">
        <v>508.93664801382999</v>
      </c>
      <c r="O266" s="71">
        <v>213.95998857058001</v>
      </c>
      <c r="P266" s="71">
        <v>143.24061180366579</v>
      </c>
      <c r="Q266" s="71">
        <v>25.240307679354402</v>
      </c>
      <c r="R266" s="71">
        <v>0</v>
      </c>
      <c r="S266" s="71">
        <v>38.181312199757897</v>
      </c>
      <c r="T266" s="72"/>
      <c r="U266" s="71">
        <v>18392774</v>
      </c>
      <c r="V266" s="71">
        <v>10753</v>
      </c>
      <c r="W266" s="71">
        <v>39</v>
      </c>
      <c r="X266" s="71">
        <v>117048</v>
      </c>
      <c r="Y266" s="71">
        <v>204197</v>
      </c>
      <c r="Z266" s="71">
        <v>108162</v>
      </c>
      <c r="AA266" s="71">
        <v>28830</v>
      </c>
      <c r="AB266" s="71">
        <v>432958</v>
      </c>
      <c r="AC266" s="71">
        <v>0</v>
      </c>
      <c r="AD266" s="71">
        <v>38.181312199757897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38.479999999999997</v>
      </c>
      <c r="BK266" s="71">
        <v>2.4E-2</v>
      </c>
      <c r="BL266" s="71">
        <v>134.416</v>
      </c>
      <c r="BM266" s="71">
        <v>0</v>
      </c>
      <c r="BN266" s="72"/>
      <c r="BO266" s="71">
        <v>0</v>
      </c>
      <c r="BP266" s="71">
        <v>0</v>
      </c>
      <c r="BQ266" s="71">
        <v>3</v>
      </c>
      <c r="BR266" s="71">
        <v>1</v>
      </c>
      <c r="BS266" s="71">
        <v>10</v>
      </c>
      <c r="BT266" s="71">
        <v>0</v>
      </c>
      <c r="BU266"/>
      <c r="BV266" s="70">
        <v>124.691</v>
      </c>
      <c r="BW266" s="70">
        <v>0</v>
      </c>
      <c r="BX266" s="70">
        <v>45.1</v>
      </c>
      <c r="BY266" s="70">
        <v>0</v>
      </c>
      <c r="BZ266" s="70">
        <v>3.129</v>
      </c>
      <c r="CA266" s="70">
        <v>0</v>
      </c>
      <c r="CB266" s="70">
        <v>0</v>
      </c>
      <c r="CC266" s="70">
        <v>0</v>
      </c>
      <c r="CD266" s="70">
        <v>0</v>
      </c>
    </row>
    <row r="267" spans="1:82">
      <c r="A267" s="70" t="s">
        <v>1988</v>
      </c>
      <c r="B267" s="70">
        <v>245</v>
      </c>
      <c r="C267" s="70">
        <v>7</v>
      </c>
      <c r="D267" s="70">
        <v>15</v>
      </c>
      <c r="E267" s="70">
        <v>2010</v>
      </c>
      <c r="F267" s="70" t="s">
        <v>177</v>
      </c>
      <c r="G267" s="70" t="s">
        <v>1981</v>
      </c>
      <c r="H267" s="70" t="s">
        <v>1982</v>
      </c>
      <c r="I267" s="148"/>
      <c r="J267" s="71">
        <v>136.31321712766589</v>
      </c>
      <c r="K267" s="71">
        <v>15.719982717734251</v>
      </c>
      <c r="L267" s="71">
        <v>3.7769461762589009</v>
      </c>
      <c r="M267" s="71">
        <v>405.379235100274</v>
      </c>
      <c r="N267" s="71">
        <v>521.92337118595697</v>
      </c>
      <c r="O267" s="71">
        <v>211.11950339856719</v>
      </c>
      <c r="P267" s="71">
        <v>144.66227300964661</v>
      </c>
      <c r="Q267" s="71">
        <v>26.489955112560502</v>
      </c>
      <c r="R267" s="71">
        <v>0</v>
      </c>
      <c r="S267" s="71">
        <v>40.938880791372199</v>
      </c>
      <c r="T267" s="72"/>
      <c r="U267" s="71">
        <v>17999644</v>
      </c>
      <c r="V267" s="71">
        <v>10753</v>
      </c>
      <c r="W267" s="71">
        <v>39</v>
      </c>
      <c r="X267" s="71">
        <v>117048</v>
      </c>
      <c r="Y267" s="71">
        <v>206561</v>
      </c>
      <c r="Z267" s="71">
        <v>107222</v>
      </c>
      <c r="AA267" s="71">
        <v>28389</v>
      </c>
      <c r="AB267" s="71">
        <v>435411</v>
      </c>
      <c r="AC267" s="71">
        <v>0</v>
      </c>
      <c r="AD267" s="71">
        <v>40.938880791372199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38.837000000000003</v>
      </c>
      <c r="BK267" s="71">
        <v>0.02</v>
      </c>
      <c r="BL267" s="71">
        <v>136.68400000000003</v>
      </c>
      <c r="BM267" s="71">
        <v>0</v>
      </c>
      <c r="BN267" s="72"/>
      <c r="BO267" s="71">
        <v>0</v>
      </c>
      <c r="BP267" s="71">
        <v>0</v>
      </c>
      <c r="BQ267" s="71">
        <v>3</v>
      </c>
      <c r="BR267" s="71">
        <v>1</v>
      </c>
      <c r="BS267" s="71">
        <v>10</v>
      </c>
      <c r="BT267" s="71">
        <v>0</v>
      </c>
      <c r="BU267"/>
      <c r="BV267" s="70">
        <v>119.905</v>
      </c>
      <c r="BW267" s="70">
        <v>0</v>
      </c>
      <c r="BX267" s="70">
        <v>52.5</v>
      </c>
      <c r="BY267" s="70">
        <v>0</v>
      </c>
      <c r="BZ267" s="70">
        <v>3.1360000000000001</v>
      </c>
      <c r="CA267" s="70">
        <v>0</v>
      </c>
      <c r="CB267" s="70">
        <v>0</v>
      </c>
      <c r="CC267" s="70">
        <v>0</v>
      </c>
      <c r="CD267" s="70">
        <v>0</v>
      </c>
    </row>
    <row r="268" spans="1:82">
      <c r="A268" s="70" t="s">
        <v>1989</v>
      </c>
      <c r="B268" s="70">
        <v>246</v>
      </c>
      <c r="C268" s="70">
        <v>8</v>
      </c>
      <c r="D268" s="70">
        <v>15</v>
      </c>
      <c r="E268" s="70">
        <v>2011</v>
      </c>
      <c r="F268" s="70" t="s">
        <v>178</v>
      </c>
      <c r="G268" s="70" t="s">
        <v>1981</v>
      </c>
      <c r="H268" s="70" t="s">
        <v>1982</v>
      </c>
      <c r="I268" s="148"/>
      <c r="J268" s="71">
        <v>146.3215227670222</v>
      </c>
      <c r="K268" s="71">
        <v>23.731692300244081</v>
      </c>
      <c r="L268" s="71">
        <v>1.665363102092418</v>
      </c>
      <c r="M268" s="71">
        <v>515.48876588422115</v>
      </c>
      <c r="N268" s="71">
        <v>604.2975912460372</v>
      </c>
      <c r="O268" s="71">
        <v>206.48014109774951</v>
      </c>
      <c r="P268" s="71">
        <v>139.61083816764443</v>
      </c>
      <c r="Q268" s="71">
        <v>30.464695971464</v>
      </c>
      <c r="R268" s="71">
        <v>0</v>
      </c>
      <c r="S268" s="71">
        <v>42.152553307931463</v>
      </c>
      <c r="T268" s="72"/>
      <c r="U268" s="71">
        <v>18153490</v>
      </c>
      <c r="V268" s="71">
        <v>10753</v>
      </c>
      <c r="W268" s="71">
        <v>39</v>
      </c>
      <c r="X268" s="71">
        <v>117048</v>
      </c>
      <c r="Y268" s="71">
        <v>207050</v>
      </c>
      <c r="Z268" s="71">
        <v>107144</v>
      </c>
      <c r="AA268" s="71">
        <v>28213</v>
      </c>
      <c r="AB268" s="71">
        <v>434112</v>
      </c>
      <c r="AC268" s="71">
        <v>0</v>
      </c>
      <c r="AD268" s="71">
        <v>42.152553307931463</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36.822000000000003</v>
      </c>
      <c r="BK268" s="71">
        <v>1.6E-2</v>
      </c>
      <c r="BL268" s="71">
        <v>73.090999999999994</v>
      </c>
      <c r="BM268" s="71">
        <v>0</v>
      </c>
      <c r="BN268" s="72"/>
      <c r="BO268" s="71">
        <v>0</v>
      </c>
      <c r="BP268" s="71">
        <v>0</v>
      </c>
      <c r="BQ268" s="71">
        <v>3</v>
      </c>
      <c r="BR268" s="71">
        <v>1</v>
      </c>
      <c r="BS268" s="71">
        <v>7</v>
      </c>
      <c r="BT268" s="71">
        <v>0</v>
      </c>
      <c r="BU268"/>
      <c r="BV268" s="70">
        <v>109.929</v>
      </c>
      <c r="BW268" s="70">
        <v>0</v>
      </c>
      <c r="BX268" s="70">
        <v>0</v>
      </c>
      <c r="BY268" s="70">
        <v>0</v>
      </c>
      <c r="BZ268" s="70">
        <v>0</v>
      </c>
      <c r="CA268" s="70">
        <v>0</v>
      </c>
      <c r="CB268" s="70">
        <v>0</v>
      </c>
      <c r="CC268" s="70">
        <v>0</v>
      </c>
      <c r="CD268" s="70">
        <v>0</v>
      </c>
    </row>
    <row r="269" spans="1:82">
      <c r="A269" s="70" t="s">
        <v>1990</v>
      </c>
      <c r="B269" s="70">
        <v>247</v>
      </c>
      <c r="C269" s="70">
        <v>9</v>
      </c>
      <c r="D269" s="70">
        <v>15</v>
      </c>
      <c r="E269" s="70">
        <v>2012</v>
      </c>
      <c r="F269" s="70" t="s">
        <v>179</v>
      </c>
      <c r="G269" s="70" t="s">
        <v>1981</v>
      </c>
      <c r="H269" s="70" t="s">
        <v>1982</v>
      </c>
      <c r="I269" s="148"/>
      <c r="J269" s="71">
        <v>135.41825524612469</v>
      </c>
      <c r="K269" s="71">
        <v>23.409639983881249</v>
      </c>
      <c r="L269" s="71">
        <v>1.648797123891629</v>
      </c>
      <c r="M269" s="71">
        <v>542.76530901659123</v>
      </c>
      <c r="N269" s="71">
        <v>659.34969736930566</v>
      </c>
      <c r="O269" s="71">
        <v>204.29511220397595</v>
      </c>
      <c r="P269" s="71">
        <v>138.58371463534883</v>
      </c>
      <c r="Q269" s="71">
        <v>34.052352582856201</v>
      </c>
      <c r="R269" s="71">
        <v>0</v>
      </c>
      <c r="S269" s="71">
        <v>44.992066329264127</v>
      </c>
      <c r="T269" s="72"/>
      <c r="U269" s="71">
        <v>18116411</v>
      </c>
      <c r="V269" s="71">
        <v>10753</v>
      </c>
      <c r="W269" s="71">
        <v>39</v>
      </c>
      <c r="X269" s="71">
        <v>117048</v>
      </c>
      <c r="Y269" s="71">
        <v>213977</v>
      </c>
      <c r="Z269" s="71">
        <v>106851</v>
      </c>
      <c r="AA269" s="71">
        <v>27847</v>
      </c>
      <c r="AB269" s="71">
        <v>446612</v>
      </c>
      <c r="AC269" s="71">
        <v>0</v>
      </c>
      <c r="AD269" s="71">
        <v>44.992066329264127</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41.47</v>
      </c>
      <c r="BK269" s="71">
        <v>1.6E-2</v>
      </c>
      <c r="BL269" s="71">
        <v>81.563000000000017</v>
      </c>
      <c r="BM269" s="71">
        <v>0</v>
      </c>
      <c r="BN269" s="72"/>
      <c r="BO269" s="71">
        <v>0</v>
      </c>
      <c r="BP269" s="71">
        <v>0</v>
      </c>
      <c r="BQ269" s="71">
        <v>3</v>
      </c>
      <c r="BR269" s="71">
        <v>1</v>
      </c>
      <c r="BS269" s="71">
        <v>7</v>
      </c>
      <c r="BT269" s="71">
        <v>0</v>
      </c>
      <c r="BU269"/>
      <c r="BV269" s="70">
        <v>119.935</v>
      </c>
      <c r="BW269" s="70">
        <v>0</v>
      </c>
      <c r="BX269" s="70">
        <v>0</v>
      </c>
      <c r="BY269" s="70">
        <v>0</v>
      </c>
      <c r="BZ269" s="70">
        <v>3.1139999999999999</v>
      </c>
      <c r="CA269" s="70">
        <v>0</v>
      </c>
      <c r="CB269" s="70">
        <v>0</v>
      </c>
      <c r="CC269" s="70">
        <v>0</v>
      </c>
      <c r="CD269" s="70">
        <v>0</v>
      </c>
    </row>
    <row r="270" spans="1:82">
      <c r="A270" s="70" t="s">
        <v>1991</v>
      </c>
      <c r="B270" s="70">
        <v>248</v>
      </c>
      <c r="C270" s="70">
        <v>10</v>
      </c>
      <c r="D270" s="70">
        <v>15</v>
      </c>
      <c r="E270" s="70">
        <v>2013</v>
      </c>
      <c r="F270" s="70" t="s">
        <v>180</v>
      </c>
      <c r="G270" s="70" t="s">
        <v>1981</v>
      </c>
      <c r="H270" s="70" t="s">
        <v>1982</v>
      </c>
      <c r="I270" s="148"/>
      <c r="J270" s="71">
        <v>133.13005386172881</v>
      </c>
      <c r="K270" s="71">
        <v>20.186794446816339</v>
      </c>
      <c r="L270" s="71">
        <v>1.5111636167057749</v>
      </c>
      <c r="M270" s="71">
        <v>577.51281299868754</v>
      </c>
      <c r="N270" s="71">
        <v>638.32080337116611</v>
      </c>
      <c r="O270" s="71">
        <v>195.52695478305085</v>
      </c>
      <c r="P270" s="71">
        <v>137.46242434745957</v>
      </c>
      <c r="Q270" s="71">
        <v>34.669380431751101</v>
      </c>
      <c r="R270" s="71">
        <v>0</v>
      </c>
      <c r="S270" s="71">
        <v>47.906475022066758</v>
      </c>
      <c r="T270" s="72"/>
      <c r="U270" s="71">
        <v>17233554</v>
      </c>
      <c r="V270" s="71">
        <v>10753</v>
      </c>
      <c r="W270" s="71">
        <v>39</v>
      </c>
      <c r="X270" s="71">
        <v>117048</v>
      </c>
      <c r="Y270" s="71">
        <v>215472</v>
      </c>
      <c r="Z270" s="71">
        <v>106831</v>
      </c>
      <c r="AA270" s="71">
        <v>27518</v>
      </c>
      <c r="AB270" s="71">
        <v>448186</v>
      </c>
      <c r="AC270" s="71">
        <v>0</v>
      </c>
      <c r="AD270" s="71">
        <v>47.906475022066758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42.569000000000003</v>
      </c>
      <c r="BK270" s="71">
        <v>2.3E-2</v>
      </c>
      <c r="BL270" s="71">
        <v>153.93900000000002</v>
      </c>
      <c r="BM270" s="71">
        <v>0</v>
      </c>
      <c r="BN270" s="72"/>
      <c r="BO270" s="71">
        <v>0</v>
      </c>
      <c r="BP270" s="71">
        <v>0</v>
      </c>
      <c r="BQ270" s="71">
        <v>3</v>
      </c>
      <c r="BR270" s="71">
        <v>1</v>
      </c>
      <c r="BS270" s="71">
        <v>7</v>
      </c>
      <c r="BT270" s="71">
        <v>0</v>
      </c>
      <c r="BU270"/>
      <c r="BV270" s="70">
        <v>140.149</v>
      </c>
      <c r="BW270" s="70">
        <v>0</v>
      </c>
      <c r="BX270" s="70">
        <v>53.25</v>
      </c>
      <c r="BY270" s="70">
        <v>0</v>
      </c>
      <c r="BZ270" s="70">
        <v>3.1320000000000001</v>
      </c>
      <c r="CA270" s="70">
        <v>0</v>
      </c>
      <c r="CB270" s="70">
        <v>0</v>
      </c>
      <c r="CC270" s="70">
        <v>0</v>
      </c>
      <c r="CD270" s="70">
        <v>0</v>
      </c>
    </row>
    <row r="271" spans="1:82">
      <c r="A271" s="70" t="s">
        <v>1992</v>
      </c>
      <c r="B271" s="70">
        <v>249</v>
      </c>
      <c r="C271" s="70">
        <v>11</v>
      </c>
      <c r="D271" s="70">
        <v>15</v>
      </c>
      <c r="E271" s="70">
        <v>2014</v>
      </c>
      <c r="F271" s="70" t="s">
        <v>181</v>
      </c>
      <c r="G271" s="70" t="s">
        <v>1981</v>
      </c>
      <c r="H271" s="70" t="s">
        <v>1982</v>
      </c>
      <c r="I271" s="148"/>
      <c r="J271" s="71">
        <v>113.7751624773378</v>
      </c>
      <c r="K271" s="71">
        <v>21.573846370572522</v>
      </c>
      <c r="L271" s="71">
        <v>3.9821990752804739</v>
      </c>
      <c r="M271" s="71">
        <v>507.17616325794199</v>
      </c>
      <c r="N271" s="71">
        <v>578.94789097023636</v>
      </c>
      <c r="O271" s="71">
        <v>186.2059393581529</v>
      </c>
      <c r="P271" s="71">
        <v>138.28238094494267</v>
      </c>
      <c r="Q271" s="71">
        <v>33.36273105235</v>
      </c>
      <c r="R271" s="71">
        <v>0</v>
      </c>
      <c r="S271" s="71">
        <v>46.863686541553641</v>
      </c>
      <c r="T271" s="72"/>
      <c r="U271" s="71">
        <v>16893556</v>
      </c>
      <c r="V271" s="71">
        <v>10988</v>
      </c>
      <c r="W271" s="71">
        <v>45</v>
      </c>
      <c r="X271" s="71">
        <v>113518</v>
      </c>
      <c r="Y271" s="71">
        <v>217836</v>
      </c>
      <c r="Z271" s="71">
        <v>107153</v>
      </c>
      <c r="AA271" s="71">
        <v>27539</v>
      </c>
      <c r="AB271" s="71">
        <v>449527</v>
      </c>
      <c r="AC271" s="71">
        <v>0</v>
      </c>
      <c r="AD271" s="71">
        <v>46.863686541553641</v>
      </c>
      <c r="AE271" s="72"/>
      <c r="AF271" s="71"/>
      <c r="AG271" s="71"/>
      <c r="AH271" s="71"/>
      <c r="AI271" s="71"/>
      <c r="AJ271" s="71"/>
      <c r="AK271" s="71"/>
      <c r="AL271" s="71"/>
      <c r="AM271" s="71"/>
      <c r="AN271" s="71"/>
      <c r="AO271" s="71"/>
      <c r="AP271" s="71"/>
      <c r="AQ271" s="72"/>
      <c r="AR271" s="71">
        <v>2704</v>
      </c>
      <c r="AS271" s="71">
        <v>129</v>
      </c>
      <c r="AT271" s="71">
        <v>0</v>
      </c>
      <c r="AU271" s="71">
        <v>0</v>
      </c>
      <c r="AV271" s="71">
        <v>0</v>
      </c>
      <c r="AW271" s="71">
        <v>1</v>
      </c>
      <c r="AX271" s="71"/>
      <c r="AY271" s="72"/>
      <c r="AZ271" s="71">
        <v>9932.5</v>
      </c>
      <c r="BA271" s="71">
        <v>1956.5</v>
      </c>
      <c r="BB271" s="71">
        <v>0</v>
      </c>
      <c r="BC271" s="71">
        <v>0</v>
      </c>
      <c r="BD271" s="71">
        <v>0</v>
      </c>
      <c r="BE271" s="71">
        <v>7290</v>
      </c>
      <c r="BF271" s="71"/>
      <c r="BG271" s="72"/>
      <c r="BH271" s="71">
        <v>0</v>
      </c>
      <c r="BI271" s="71">
        <v>0</v>
      </c>
      <c r="BJ271" s="71">
        <v>42.965000000000003</v>
      </c>
      <c r="BK271" s="71">
        <v>0</v>
      </c>
      <c r="BL271" s="71">
        <v>159.33099999999999</v>
      </c>
      <c r="BM271" s="71">
        <v>0</v>
      </c>
      <c r="BN271" s="72"/>
      <c r="BO271" s="71">
        <v>0</v>
      </c>
      <c r="BP271" s="71">
        <v>0</v>
      </c>
      <c r="BQ271" s="71">
        <v>3</v>
      </c>
      <c r="BR271" s="71">
        <v>1</v>
      </c>
      <c r="BS271" s="71">
        <v>9</v>
      </c>
      <c r="BT271" s="71">
        <v>0</v>
      </c>
      <c r="BU271"/>
      <c r="BV271" s="70">
        <v>143.68100000000001</v>
      </c>
      <c r="BW271" s="70">
        <v>0</v>
      </c>
      <c r="BX271" s="70">
        <v>55.491999999999997</v>
      </c>
      <c r="BY271" s="70">
        <v>0</v>
      </c>
      <c r="BZ271" s="70">
        <v>3.1230000000000002</v>
      </c>
      <c r="CA271" s="70">
        <v>0</v>
      </c>
      <c r="CB271" s="70">
        <v>0</v>
      </c>
      <c r="CC271" s="70">
        <v>0</v>
      </c>
      <c r="CD271" s="70">
        <v>0</v>
      </c>
    </row>
    <row r="272" spans="1:82">
      <c r="A272" s="70" t="s">
        <v>1993</v>
      </c>
      <c r="B272" s="70">
        <v>250</v>
      </c>
      <c r="C272" s="70">
        <v>12</v>
      </c>
      <c r="D272" s="70">
        <v>15</v>
      </c>
      <c r="E272" s="70">
        <v>2015</v>
      </c>
      <c r="F272" s="70" t="s">
        <v>182</v>
      </c>
      <c r="G272" s="70" t="s">
        <v>1981</v>
      </c>
      <c r="H272" s="70" t="s">
        <v>1982</v>
      </c>
      <c r="I272" s="148"/>
      <c r="J272" s="71">
        <v>128.205581710442</v>
      </c>
      <c r="K272" s="71">
        <v>22.944079621550419</v>
      </c>
      <c r="L272" s="71">
        <v>4.96370547282811</v>
      </c>
      <c r="M272" s="71">
        <v>539.60470763679734</v>
      </c>
      <c r="N272" s="71">
        <v>586.29586486612902</v>
      </c>
      <c r="O272" s="71">
        <v>184.3879610862717</v>
      </c>
      <c r="P272" s="71">
        <v>137.20063690671168</v>
      </c>
      <c r="Q272" s="71">
        <v>32.896961068798902</v>
      </c>
      <c r="R272" s="71">
        <v>0</v>
      </c>
      <c r="S272" s="71">
        <v>48.553695322164927</v>
      </c>
      <c r="T272" s="72"/>
      <c r="U272" s="71">
        <v>17269232</v>
      </c>
      <c r="V272" s="71">
        <v>10988</v>
      </c>
      <c r="W272" s="71">
        <v>45</v>
      </c>
      <c r="X272" s="71">
        <v>113518</v>
      </c>
      <c r="Y272" s="71">
        <v>221587</v>
      </c>
      <c r="Z272" s="71">
        <v>107128</v>
      </c>
      <c r="AA272" s="71">
        <v>27302</v>
      </c>
      <c r="AB272" s="71">
        <v>452789</v>
      </c>
      <c r="AC272" s="71">
        <v>0</v>
      </c>
      <c r="AD272" s="71">
        <v>48.553695322164927</v>
      </c>
      <c r="AE272" s="72"/>
      <c r="AF272" s="71">
        <v>173658911.12603831</v>
      </c>
      <c r="AG272" s="71">
        <v>19017645.686336461</v>
      </c>
      <c r="AH272" s="71">
        <v>1011650.985690348</v>
      </c>
      <c r="AI272" s="71">
        <v>664193968.6159488</v>
      </c>
      <c r="AJ272" s="71">
        <v>864885003.78023839</v>
      </c>
      <c r="AK272" s="71">
        <v>0</v>
      </c>
      <c r="AL272" s="71">
        <v>0</v>
      </c>
      <c r="AM272" s="71">
        <v>62052833.071581982</v>
      </c>
      <c r="AN272" s="71">
        <v>0</v>
      </c>
      <c r="AO272" s="71">
        <v>0</v>
      </c>
      <c r="AP272" s="71">
        <v>1784820013.2658343</v>
      </c>
      <c r="AQ272" s="72"/>
      <c r="AR272" s="71">
        <v>2957</v>
      </c>
      <c r="AS272" s="71">
        <v>169</v>
      </c>
      <c r="AT272" s="71">
        <v>0</v>
      </c>
      <c r="AU272" s="71">
        <v>0</v>
      </c>
      <c r="AV272" s="71">
        <v>0</v>
      </c>
      <c r="AW272" s="71">
        <v>1</v>
      </c>
      <c r="AX272" s="71"/>
      <c r="AY272" s="72"/>
      <c r="AZ272" s="71">
        <v>10967.7</v>
      </c>
      <c r="BA272" s="71">
        <v>3061.2</v>
      </c>
      <c r="BB272" s="71">
        <v>0</v>
      </c>
      <c r="BC272" s="71">
        <v>0</v>
      </c>
      <c r="BD272" s="71">
        <v>0</v>
      </c>
      <c r="BE272" s="71">
        <v>7290</v>
      </c>
      <c r="BF272" s="71"/>
      <c r="BG272" s="72"/>
      <c r="BH272" s="71">
        <v>0</v>
      </c>
      <c r="BI272" s="71">
        <v>0</v>
      </c>
      <c r="BJ272" s="71">
        <v>41.25</v>
      </c>
      <c r="BK272" s="71">
        <v>0</v>
      </c>
      <c r="BL272" s="71">
        <v>157.48600000000005</v>
      </c>
      <c r="BM272" s="71">
        <v>0</v>
      </c>
      <c r="BN272" s="72"/>
      <c r="BO272" s="71">
        <v>0</v>
      </c>
      <c r="BP272" s="71">
        <v>0</v>
      </c>
      <c r="BQ272" s="71">
        <v>3</v>
      </c>
      <c r="BR272" s="71">
        <v>1</v>
      </c>
      <c r="BS272" s="71">
        <v>8</v>
      </c>
      <c r="BT272" s="71">
        <v>0</v>
      </c>
      <c r="BU272"/>
      <c r="BV272" s="70">
        <v>140.261</v>
      </c>
      <c r="BW272" s="70">
        <v>0</v>
      </c>
      <c r="BX272" s="70">
        <v>58.475000000000001</v>
      </c>
      <c r="BY272" s="70">
        <v>0</v>
      </c>
      <c r="BZ272" s="70">
        <v>0</v>
      </c>
      <c r="CA272" s="70">
        <v>0</v>
      </c>
      <c r="CB272" s="70">
        <v>0</v>
      </c>
      <c r="CC272" s="70">
        <v>0</v>
      </c>
      <c r="CD272" s="70">
        <v>0</v>
      </c>
    </row>
    <row r="273" spans="1:82">
      <c r="A273" s="70" t="s">
        <v>1994</v>
      </c>
      <c r="B273" s="70">
        <v>251</v>
      </c>
      <c r="C273" s="70">
        <v>13</v>
      </c>
      <c r="D273" s="70">
        <v>15</v>
      </c>
      <c r="E273" s="70">
        <v>2016</v>
      </c>
      <c r="F273" s="70" t="s">
        <v>155</v>
      </c>
      <c r="G273" s="1064" t="s">
        <v>1981</v>
      </c>
      <c r="H273" s="70" t="s">
        <v>1982</v>
      </c>
      <c r="I273" s="148"/>
      <c r="J273" s="71">
        <v>107.00220697492702</v>
      </c>
      <c r="K273" s="71">
        <v>23.632134536293705</v>
      </c>
      <c r="L273" s="71">
        <v>5.6092014855375982</v>
      </c>
      <c r="M273" s="71">
        <v>415.63474551578122</v>
      </c>
      <c r="N273" s="71">
        <v>566.54305275915044</v>
      </c>
      <c r="O273" s="71">
        <v>182.75075261957423</v>
      </c>
      <c r="P273" s="71">
        <v>134.65947840249279</v>
      </c>
      <c r="Q273" s="71">
        <v>32.271279101066789</v>
      </c>
      <c r="R273" s="71">
        <v>0</v>
      </c>
      <c r="S273" s="71">
        <v>60.059477686535843</v>
      </c>
      <c r="T273" s="72"/>
      <c r="U273" s="71">
        <v>16853310</v>
      </c>
      <c r="V273" s="71">
        <v>10988</v>
      </c>
      <c r="W273" s="71">
        <v>45</v>
      </c>
      <c r="X273" s="71">
        <v>113518</v>
      </c>
      <c r="Y273" s="71">
        <v>225737</v>
      </c>
      <c r="Z273" s="71">
        <v>107482</v>
      </c>
      <c r="AA273" s="71">
        <v>27715</v>
      </c>
      <c r="AB273" s="71">
        <v>456893</v>
      </c>
      <c r="AC273" s="71">
        <v>0</v>
      </c>
      <c r="AD273" s="71">
        <v>60.059477686535843</v>
      </c>
      <c r="AE273" s="72"/>
      <c r="AF273" s="71">
        <v>153964577.5227496</v>
      </c>
      <c r="AG273" s="71">
        <v>18694850.11933706</v>
      </c>
      <c r="AH273" s="71">
        <v>870035.93074090616</v>
      </c>
      <c r="AI273" s="71">
        <v>642185579.60978174</v>
      </c>
      <c r="AJ273" s="71">
        <v>795082210.67301726</v>
      </c>
      <c r="AK273" s="71">
        <v>0</v>
      </c>
      <c r="AL273" s="71">
        <v>0</v>
      </c>
      <c r="AM273" s="71">
        <v>62663914.976250827</v>
      </c>
      <c r="AN273" s="71">
        <v>0</v>
      </c>
      <c r="AO273" s="71">
        <v>0</v>
      </c>
      <c r="AP273" s="71">
        <v>1673461168.8318775</v>
      </c>
      <c r="AQ273" s="72"/>
      <c r="AR273" s="71">
        <v>3171</v>
      </c>
      <c r="AS273" s="71">
        <v>192</v>
      </c>
      <c r="AT273" s="71">
        <v>0</v>
      </c>
      <c r="AU273" s="71">
        <v>0</v>
      </c>
      <c r="AV273" s="71">
        <v>0</v>
      </c>
      <c r="AW273" s="71">
        <v>1</v>
      </c>
      <c r="AX273" s="71"/>
      <c r="AY273" s="72"/>
      <c r="AZ273" s="71">
        <v>11819.2</v>
      </c>
      <c r="BA273" s="71">
        <v>3432.1</v>
      </c>
      <c r="BB273" s="71">
        <v>0</v>
      </c>
      <c r="BC273" s="71">
        <v>0</v>
      </c>
      <c r="BD273" s="71">
        <v>0</v>
      </c>
      <c r="BE273" s="71">
        <v>7290</v>
      </c>
      <c r="BF273" s="71"/>
      <c r="BG273" s="72"/>
      <c r="BH273" s="71">
        <v>0</v>
      </c>
      <c r="BI273" s="71">
        <v>0</v>
      </c>
      <c r="BJ273" s="71">
        <v>34.478000000000002</v>
      </c>
      <c r="BK273" s="71">
        <v>0.57099999999999995</v>
      </c>
      <c r="BL273" s="71">
        <v>152.26</v>
      </c>
      <c r="BM273" s="71">
        <v>0</v>
      </c>
      <c r="BN273" s="72"/>
      <c r="BO273" s="71">
        <v>0</v>
      </c>
      <c r="BP273" s="71">
        <v>0</v>
      </c>
      <c r="BQ273" s="71">
        <v>3</v>
      </c>
      <c r="BR273" s="71">
        <v>1</v>
      </c>
      <c r="BS273" s="71">
        <v>8</v>
      </c>
      <c r="BT273" s="71">
        <v>0</v>
      </c>
      <c r="BU273"/>
      <c r="BV273" s="70">
        <v>132.74799999999999</v>
      </c>
      <c r="BW273" s="70">
        <v>0</v>
      </c>
      <c r="BX273" s="70">
        <v>54.561</v>
      </c>
      <c r="BY273" s="70">
        <v>0</v>
      </c>
      <c r="BZ273" s="70">
        <v>0</v>
      </c>
      <c r="CA273" s="70">
        <v>0</v>
      </c>
      <c r="CB273" s="70">
        <v>0</v>
      </c>
      <c r="CC273" s="70">
        <v>0</v>
      </c>
      <c r="CD273" s="70">
        <v>0</v>
      </c>
    </row>
    <row r="274" spans="1:82">
      <c r="A274" s="70" t="s">
        <v>1995</v>
      </c>
      <c r="B274" s="70">
        <v>252</v>
      </c>
      <c r="C274" s="70">
        <v>14</v>
      </c>
      <c r="D274" s="70">
        <v>15</v>
      </c>
      <c r="E274" s="70">
        <v>2017</v>
      </c>
      <c r="F274" s="70" t="s">
        <v>156</v>
      </c>
      <c r="G274" s="1064" t="s">
        <v>1981</v>
      </c>
      <c r="H274" s="70" t="s">
        <v>1982</v>
      </c>
      <c r="I274" s="148"/>
      <c r="J274" s="71">
        <v>102.08828897239557</v>
      </c>
      <c r="K274" s="71">
        <v>24.17608856299087</v>
      </c>
      <c r="L274" s="71">
        <v>4.6197281705925128</v>
      </c>
      <c r="M274" s="71">
        <v>416.98671242423234</v>
      </c>
      <c r="N274" s="71">
        <v>588.43508239687537</v>
      </c>
      <c r="O274" s="71">
        <v>180.17679725107701</v>
      </c>
      <c r="P274" s="71">
        <v>133.53126590303611</v>
      </c>
      <c r="Q274" s="71">
        <v>31.448153900247</v>
      </c>
      <c r="R274" s="71">
        <v>0</v>
      </c>
      <c r="S274" s="71">
        <v>65.278730824945484</v>
      </c>
      <c r="T274" s="72"/>
      <c r="U274" s="71">
        <v>17368831</v>
      </c>
      <c r="V274" s="71">
        <v>10988</v>
      </c>
      <c r="W274" s="71">
        <v>45</v>
      </c>
      <c r="X274" s="71">
        <v>113518</v>
      </c>
      <c r="Y274" s="71">
        <v>229819</v>
      </c>
      <c r="Z274" s="71">
        <v>107726</v>
      </c>
      <c r="AA274" s="71">
        <v>27658</v>
      </c>
      <c r="AB274" s="71">
        <v>460423</v>
      </c>
      <c r="AC274" s="71">
        <v>0</v>
      </c>
      <c r="AD274" s="71">
        <v>65.278730824945484</v>
      </c>
      <c r="AE274" s="72"/>
      <c r="AF274" s="71">
        <v>150948738.57783091</v>
      </c>
      <c r="AG274" s="71">
        <v>19551596.37766007</v>
      </c>
      <c r="AH274" s="71">
        <v>973663.995357426</v>
      </c>
      <c r="AI274" s="71">
        <v>672116164.76996374</v>
      </c>
      <c r="AJ274" s="71">
        <v>872665478.52004993</v>
      </c>
      <c r="AK274" s="71">
        <v>0</v>
      </c>
      <c r="AL274" s="71">
        <v>0</v>
      </c>
      <c r="AM274" s="71">
        <v>63246871.991857603</v>
      </c>
      <c r="AN274" s="71">
        <v>0</v>
      </c>
      <c r="AO274" s="71">
        <v>0</v>
      </c>
      <c r="AP274" s="71">
        <v>1779502514.2327194</v>
      </c>
      <c r="AQ274" s="72"/>
      <c r="AR274" s="71">
        <v>3320</v>
      </c>
      <c r="AS274" s="71">
        <v>208</v>
      </c>
      <c r="AT274" s="71">
        <v>0</v>
      </c>
      <c r="AU274" s="71">
        <v>0</v>
      </c>
      <c r="AV274" s="71">
        <v>0</v>
      </c>
      <c r="AW274" s="71">
        <v>1</v>
      </c>
      <c r="AX274" s="71"/>
      <c r="AY274" s="72"/>
      <c r="AZ274" s="71">
        <v>12450</v>
      </c>
      <c r="BA274" s="71">
        <v>3667.6</v>
      </c>
      <c r="BB274" s="71">
        <v>0</v>
      </c>
      <c r="BC274" s="71">
        <v>0</v>
      </c>
      <c r="BD274" s="71">
        <v>0</v>
      </c>
      <c r="BE274" s="71">
        <v>7290</v>
      </c>
      <c r="BF274" s="71"/>
      <c r="BG274" s="72"/>
      <c r="BH274" s="71">
        <v>0</v>
      </c>
      <c r="BI274" s="71">
        <v>0</v>
      </c>
      <c r="BJ274" s="71">
        <v>32.308</v>
      </c>
      <c r="BK274" s="71">
        <v>27.478000000000002</v>
      </c>
      <c r="BL274" s="71">
        <v>149.91499999999999</v>
      </c>
      <c r="BM274" s="71">
        <v>0</v>
      </c>
      <c r="BN274" s="72"/>
      <c r="BO274" s="71">
        <v>0</v>
      </c>
      <c r="BP274" s="71">
        <v>0</v>
      </c>
      <c r="BQ274" s="71">
        <v>3</v>
      </c>
      <c r="BR274" s="71">
        <v>1</v>
      </c>
      <c r="BS274" s="71">
        <v>8</v>
      </c>
      <c r="BT274" s="71">
        <v>0</v>
      </c>
      <c r="BU274"/>
      <c r="BV274" s="70">
        <v>153.679</v>
      </c>
      <c r="BW274" s="70">
        <v>0</v>
      </c>
      <c r="BX274" s="70">
        <v>56.021999999999998</v>
      </c>
      <c r="BY274" s="70">
        <v>0</v>
      </c>
      <c r="BZ274" s="70">
        <v>0</v>
      </c>
      <c r="CA274" s="70">
        <v>0</v>
      </c>
      <c r="CB274" s="70">
        <v>0</v>
      </c>
      <c r="CC274" s="70">
        <v>0</v>
      </c>
      <c r="CD274" s="70">
        <v>0</v>
      </c>
    </row>
    <row r="275" spans="1:82">
      <c r="A275" s="70" t="s">
        <v>1996</v>
      </c>
      <c r="B275" s="70">
        <v>253</v>
      </c>
      <c r="C275" s="70">
        <v>15</v>
      </c>
      <c r="D275" s="70">
        <v>15</v>
      </c>
      <c r="E275" s="70">
        <v>2018</v>
      </c>
      <c r="F275" s="70" t="s">
        <v>183</v>
      </c>
      <c r="G275" s="70" t="s">
        <v>1981</v>
      </c>
      <c r="H275" s="70" t="s">
        <v>1982</v>
      </c>
      <c r="I275" s="148"/>
      <c r="J275" s="71">
        <v>100.75084114978571</v>
      </c>
      <c r="K275" s="71">
        <v>22.728479779183122</v>
      </c>
      <c r="L275" s="71">
        <v>4.3172747488477441</v>
      </c>
      <c r="M275" s="71">
        <v>413.80719536950676</v>
      </c>
      <c r="N275" s="71">
        <v>567.96943419904426</v>
      </c>
      <c r="O275" s="71">
        <v>176.865519013191</v>
      </c>
      <c r="P275" s="71">
        <v>132.80432951888898</v>
      </c>
      <c r="Q275" s="71">
        <v>29.319403094179702</v>
      </c>
      <c r="R275" s="71">
        <v>0</v>
      </c>
      <c r="S275" s="71">
        <v>67.277748764255762</v>
      </c>
      <c r="T275" s="72"/>
      <c r="U275" s="71">
        <v>17318058</v>
      </c>
      <c r="V275" s="71">
        <v>10988</v>
      </c>
      <c r="W275" s="71">
        <v>45</v>
      </c>
      <c r="X275" s="71">
        <v>113518</v>
      </c>
      <c r="Y275" s="71">
        <v>233158</v>
      </c>
      <c r="Z275" s="71">
        <v>107771</v>
      </c>
      <c r="AA275" s="71">
        <v>27784</v>
      </c>
      <c r="AB275" s="71">
        <v>462591</v>
      </c>
      <c r="AC275" s="71">
        <v>0</v>
      </c>
      <c r="AD275" s="71">
        <v>67.277748764255762</v>
      </c>
      <c r="AE275" s="72"/>
      <c r="AF275" s="71">
        <v>146388690.21552309</v>
      </c>
      <c r="AG275" s="71">
        <v>17340860.302699231</v>
      </c>
      <c r="AH275" s="71">
        <v>927431.71643943409</v>
      </c>
      <c r="AI275" s="71">
        <v>643622647.25287938</v>
      </c>
      <c r="AJ275" s="71">
        <v>826025476.08660197</v>
      </c>
      <c r="AK275" s="71">
        <v>0</v>
      </c>
      <c r="AL275" s="71">
        <v>0</v>
      </c>
      <c r="AM275" s="71">
        <v>63676164.955212347</v>
      </c>
      <c r="AN275" s="71">
        <v>0</v>
      </c>
      <c r="AO275" s="71">
        <v>0</v>
      </c>
      <c r="AP275" s="71">
        <v>1697981270.5293555</v>
      </c>
      <c r="AQ275" s="72"/>
      <c r="AR275" s="71">
        <v>3497</v>
      </c>
      <c r="AS275" s="71">
        <v>225</v>
      </c>
      <c r="AT275" s="71">
        <v>0</v>
      </c>
      <c r="AU275" s="71">
        <v>0</v>
      </c>
      <c r="AV275" s="71">
        <v>0</v>
      </c>
      <c r="AW275" s="71">
        <v>1</v>
      </c>
      <c r="AX275" s="71"/>
      <c r="AY275" s="72"/>
      <c r="AZ275" s="71">
        <v>13202.899999999996</v>
      </c>
      <c r="BA275" s="71">
        <v>3915.7</v>
      </c>
      <c r="BB275" s="71">
        <v>0</v>
      </c>
      <c r="BC275" s="71">
        <v>0</v>
      </c>
      <c r="BD275" s="71">
        <v>0</v>
      </c>
      <c r="BE275" s="71">
        <v>7290</v>
      </c>
      <c r="BF275" s="71"/>
      <c r="BG275" s="72"/>
      <c r="BH275" s="71">
        <v>0</v>
      </c>
      <c r="BI275" s="71">
        <v>0</v>
      </c>
      <c r="BJ275" s="71">
        <v>31.385000000000002</v>
      </c>
      <c r="BK275" s="71">
        <v>27.56</v>
      </c>
      <c r="BL275" s="71">
        <v>146.92399999999998</v>
      </c>
      <c r="BM275" s="71">
        <v>0</v>
      </c>
      <c r="BN275" s="72"/>
      <c r="BO275" s="71">
        <v>0</v>
      </c>
      <c r="BP275" s="71">
        <v>0</v>
      </c>
      <c r="BQ275" s="71">
        <v>3</v>
      </c>
      <c r="BR275" s="71">
        <v>1</v>
      </c>
      <c r="BS275" s="71">
        <v>8</v>
      </c>
      <c r="BT275" s="71">
        <v>0</v>
      </c>
      <c r="BU275"/>
      <c r="BV275" s="70">
        <v>147.321</v>
      </c>
      <c r="BW275" s="70">
        <v>0</v>
      </c>
      <c r="BX275" s="70">
        <v>58.548000000000002</v>
      </c>
      <c r="BY275" s="70">
        <v>0</v>
      </c>
      <c r="BZ275" s="70">
        <v>0</v>
      </c>
      <c r="CA275" s="70">
        <v>0</v>
      </c>
      <c r="CB275" s="70">
        <v>0</v>
      </c>
      <c r="CC275" s="70">
        <v>0</v>
      </c>
      <c r="CD275" s="70">
        <v>0</v>
      </c>
    </row>
    <row r="276" spans="1:82">
      <c r="A276" s="70" t="s">
        <v>1997</v>
      </c>
      <c r="B276" s="70">
        <v>254</v>
      </c>
      <c r="C276" s="70">
        <v>16</v>
      </c>
      <c r="D276" s="70">
        <v>15</v>
      </c>
      <c r="E276" s="70">
        <v>2019</v>
      </c>
      <c r="F276" s="70" t="s">
        <v>158</v>
      </c>
      <c r="G276" s="70" t="s">
        <v>1981</v>
      </c>
      <c r="H276" s="70" t="s">
        <v>1982</v>
      </c>
      <c r="I276" s="148"/>
      <c r="J276" s="71">
        <v>95.005056525804847</v>
      </c>
      <c r="K276" s="71">
        <v>20.582034671114016</v>
      </c>
      <c r="L276" s="71">
        <v>4.3774468567044442</v>
      </c>
      <c r="M276" s="71">
        <v>400.37690780784777</v>
      </c>
      <c r="N276" s="71">
        <v>539.82787676841815</v>
      </c>
      <c r="O276" s="71">
        <v>171.49921258664878</v>
      </c>
      <c r="P276" s="71">
        <v>129.62083030666628</v>
      </c>
      <c r="Q276" s="71">
        <v>28.667482489153301</v>
      </c>
      <c r="R276" s="71">
        <v>0</v>
      </c>
      <c r="S276" s="71">
        <v>69.802291683445958</v>
      </c>
      <c r="T276" s="72"/>
      <c r="U276" s="71">
        <v>17075668</v>
      </c>
      <c r="V276" s="71">
        <v>10988</v>
      </c>
      <c r="W276" s="71">
        <v>45</v>
      </c>
      <c r="X276" s="71">
        <v>113518</v>
      </c>
      <c r="Y276" s="71">
        <v>236600</v>
      </c>
      <c r="Z276" s="71">
        <v>107370</v>
      </c>
      <c r="AA276" s="71">
        <v>26915</v>
      </c>
      <c r="AB276" s="71">
        <v>464550</v>
      </c>
      <c r="AC276" s="71">
        <v>0</v>
      </c>
      <c r="AD276" s="71">
        <v>69.802291683445958</v>
      </c>
      <c r="AE276" s="72"/>
      <c r="AF276" s="71">
        <v>145220810.31446409</v>
      </c>
      <c r="AG276" s="71">
        <v>16725825.93976914</v>
      </c>
      <c r="AH276" s="71">
        <v>985837.28711952001</v>
      </c>
      <c r="AI276" s="71">
        <v>649849276.63323987</v>
      </c>
      <c r="AJ276" s="71">
        <v>814359552.39700472</v>
      </c>
      <c r="AK276" s="71">
        <v>0</v>
      </c>
      <c r="AL276" s="71">
        <v>0</v>
      </c>
      <c r="AM276" s="71">
        <v>63268212.869472347</v>
      </c>
      <c r="AN276" s="71">
        <v>0</v>
      </c>
      <c r="AO276" s="71">
        <v>0</v>
      </c>
      <c r="AP276" s="71">
        <v>1690409515.4410696</v>
      </c>
      <c r="AQ276" s="72"/>
      <c r="AR276" s="71">
        <v>3682</v>
      </c>
      <c r="AS276" s="71">
        <v>241</v>
      </c>
      <c r="AT276" s="71">
        <v>0</v>
      </c>
      <c r="AU276" s="71">
        <v>0</v>
      </c>
      <c r="AV276" s="71">
        <v>0</v>
      </c>
      <c r="AW276" s="71">
        <v>1</v>
      </c>
      <c r="AX276" s="71"/>
      <c r="AY276" s="72"/>
      <c r="AZ276" s="71">
        <v>13995.69999999997</v>
      </c>
      <c r="BA276" s="71">
        <v>4150.7</v>
      </c>
      <c r="BB276" s="71">
        <v>0</v>
      </c>
      <c r="BC276" s="71">
        <v>0</v>
      </c>
      <c r="BD276" s="71">
        <v>0</v>
      </c>
      <c r="BE276" s="71">
        <v>7290</v>
      </c>
      <c r="BF276" s="71"/>
      <c r="BG276" s="72"/>
      <c r="BH276" s="71">
        <v>0</v>
      </c>
      <c r="BI276" s="71">
        <v>0</v>
      </c>
      <c r="BJ276" s="71">
        <v>29.859000000000002</v>
      </c>
      <c r="BK276" s="71">
        <v>0</v>
      </c>
      <c r="BL276" s="71">
        <v>152.60599999999999</v>
      </c>
      <c r="BM276" s="71">
        <v>0</v>
      </c>
      <c r="BN276" s="72"/>
      <c r="BO276" s="71">
        <v>0</v>
      </c>
      <c r="BP276" s="71">
        <v>0</v>
      </c>
      <c r="BQ276" s="71">
        <v>3</v>
      </c>
      <c r="BR276" s="71">
        <v>0</v>
      </c>
      <c r="BS276" s="71">
        <v>8</v>
      </c>
      <c r="BT276" s="71">
        <v>0</v>
      </c>
      <c r="BU276"/>
      <c r="BV276" s="70">
        <v>118.07599999999999</v>
      </c>
      <c r="BW276" s="70">
        <v>0</v>
      </c>
      <c r="BX276" s="70">
        <v>64.388999999999996</v>
      </c>
      <c r="BY276" s="70">
        <v>0</v>
      </c>
      <c r="BZ276" s="70">
        <v>0</v>
      </c>
      <c r="CA276" s="70">
        <v>0</v>
      </c>
      <c r="CB276" s="70">
        <v>0</v>
      </c>
      <c r="CC276" s="70">
        <v>0</v>
      </c>
      <c r="CD276" s="70">
        <v>0</v>
      </c>
    </row>
    <row r="277" spans="1:82">
      <c r="A277" s="70" t="s">
        <v>1998</v>
      </c>
      <c r="B277" s="70">
        <v>255</v>
      </c>
      <c r="C277" s="70">
        <v>17</v>
      </c>
      <c r="D277" s="70">
        <v>15</v>
      </c>
      <c r="E277" s="70">
        <v>2020</v>
      </c>
      <c r="F277" s="70" t="s">
        <v>159</v>
      </c>
      <c r="G277" s="70" t="s">
        <v>1981</v>
      </c>
      <c r="H277" s="70" t="s">
        <v>1982</v>
      </c>
      <c r="I277" s="148"/>
      <c r="J277" s="71">
        <v>79.563933292057996</v>
      </c>
      <c r="K277" s="71">
        <v>21.453495788469905</v>
      </c>
      <c r="L277" s="71">
        <v>3.7241521056456994</v>
      </c>
      <c r="M277" s="71">
        <v>355.61475305685826</v>
      </c>
      <c r="N277" s="71">
        <v>547.03280386542622</v>
      </c>
      <c r="O277" s="71">
        <v>149.60122131486065</v>
      </c>
      <c r="P277" s="71">
        <v>121.81937874180247</v>
      </c>
      <c r="Q277" s="71">
        <v>27.339556793568502</v>
      </c>
      <c r="R277" s="71">
        <v>0</v>
      </c>
      <c r="S277" s="71">
        <v>64.930683684964379</v>
      </c>
      <c r="T277" s="72"/>
      <c r="U277" s="71">
        <v>15706014</v>
      </c>
      <c r="V277" s="71">
        <v>11353</v>
      </c>
      <c r="W277" s="71">
        <v>47</v>
      </c>
      <c r="X277" s="71">
        <v>115530</v>
      </c>
      <c r="Y277" s="71">
        <v>238563</v>
      </c>
      <c r="Z277" s="71">
        <v>106901</v>
      </c>
      <c r="AA277" s="71">
        <v>26886</v>
      </c>
      <c r="AB277" s="71">
        <v>463691</v>
      </c>
      <c r="AC277" s="71">
        <v>0</v>
      </c>
      <c r="AD277" s="71">
        <v>64.930683684964379</v>
      </c>
      <c r="AE277" s="72"/>
      <c r="AF277" s="71">
        <v>125128203.3031123</v>
      </c>
      <c r="AG277" s="71">
        <v>16413322.535445185</v>
      </c>
      <c r="AH277" s="71">
        <v>871188.29998376337</v>
      </c>
      <c r="AI277" s="71">
        <v>586152590.17778194</v>
      </c>
      <c r="AJ277" s="71">
        <v>846994586.23273563</v>
      </c>
      <c r="AK277" s="71"/>
      <c r="AL277" s="71"/>
      <c r="AM277" s="71">
        <v>60516827.214459546</v>
      </c>
      <c r="AN277" s="71"/>
      <c r="AO277" s="71"/>
      <c r="AP277" s="71">
        <v>1636076717.7635186</v>
      </c>
      <c r="AQ277" s="72"/>
      <c r="AR277" s="71">
        <v>3890</v>
      </c>
      <c r="AS277" s="71">
        <v>242</v>
      </c>
      <c r="AT277" s="71">
        <v>0</v>
      </c>
      <c r="AU277" s="71">
        <v>0</v>
      </c>
      <c r="AV277" s="71">
        <v>0</v>
      </c>
      <c r="AW277" s="71">
        <v>1</v>
      </c>
      <c r="AX277" s="71"/>
      <c r="AY277" s="72"/>
      <c r="AZ277" s="71">
        <v>14911.09999999998</v>
      </c>
      <c r="BA277" s="71">
        <v>4163.5000000000009</v>
      </c>
      <c r="BB277" s="71">
        <v>0</v>
      </c>
      <c r="BC277" s="71">
        <v>0</v>
      </c>
      <c r="BD277" s="71">
        <v>0</v>
      </c>
      <c r="BE277" s="71">
        <v>7290</v>
      </c>
      <c r="BF277" s="71"/>
      <c r="BG277" s="72"/>
      <c r="BH277" s="71">
        <v>0</v>
      </c>
      <c r="BI277" s="71">
        <v>0</v>
      </c>
      <c r="BJ277" s="71">
        <v>24.164000000000001</v>
      </c>
      <c r="BK277" s="71">
        <v>0</v>
      </c>
      <c r="BL277" s="71">
        <v>155.34199999999998</v>
      </c>
      <c r="BM277" s="71">
        <v>0</v>
      </c>
      <c r="BN277" s="72"/>
      <c r="BO277" s="71">
        <v>0</v>
      </c>
      <c r="BP277" s="71">
        <v>0</v>
      </c>
      <c r="BQ277" s="71">
        <v>3</v>
      </c>
      <c r="BR277" s="71">
        <v>0</v>
      </c>
      <c r="BS277" s="71">
        <v>8</v>
      </c>
      <c r="BT277" s="71">
        <v>0</v>
      </c>
      <c r="BU277"/>
      <c r="BV277" s="70">
        <v>107.024</v>
      </c>
      <c r="BW277" s="70">
        <v>0</v>
      </c>
      <c r="BX277" s="70">
        <v>72.481999999999999</v>
      </c>
      <c r="BY277" s="70">
        <v>0</v>
      </c>
      <c r="BZ277" s="70">
        <v>0</v>
      </c>
      <c r="CA277" s="70">
        <v>0</v>
      </c>
      <c r="CB277" s="70">
        <v>0</v>
      </c>
      <c r="CC277" s="70">
        <v>0</v>
      </c>
      <c r="CD277" s="70">
        <v>0</v>
      </c>
    </row>
    <row r="278" spans="1:82">
      <c r="A278" s="70" t="s">
        <v>1999</v>
      </c>
      <c r="B278" s="70">
        <v>255</v>
      </c>
      <c r="C278" s="70">
        <v>18</v>
      </c>
      <c r="D278" s="70">
        <v>15</v>
      </c>
      <c r="E278" s="70">
        <v>2021</v>
      </c>
      <c r="F278" s="70" t="s">
        <v>160</v>
      </c>
      <c r="G278" s="70" t="s">
        <v>1981</v>
      </c>
      <c r="H278" s="70" t="s">
        <v>1982</v>
      </c>
      <c r="I278" s="148"/>
      <c r="J278" s="71">
        <v>89.386725389011517</v>
      </c>
      <c r="K278" s="71">
        <v>24.571678156066049</v>
      </c>
      <c r="L278" s="71">
        <v>4.0029475102052423</v>
      </c>
      <c r="M278" s="71">
        <v>388.96147287404557</v>
      </c>
      <c r="N278" s="71">
        <v>553.85352677467677</v>
      </c>
      <c r="O278" s="71">
        <v>145.05919062967422</v>
      </c>
      <c r="P278" s="71">
        <v>125.15179109044711</v>
      </c>
      <c r="Q278" s="71">
        <v>26.979689747529399</v>
      </c>
      <c r="R278" s="71">
        <v>0</v>
      </c>
      <c r="S278" s="71">
        <v>61.888103049838598</v>
      </c>
      <c r="T278" s="72"/>
      <c r="U278" s="71">
        <v>17407149</v>
      </c>
      <c r="V278" s="71">
        <v>11353</v>
      </c>
      <c r="W278" s="71">
        <v>47</v>
      </c>
      <c r="X278" s="71">
        <v>115530</v>
      </c>
      <c r="Y278" s="71">
        <v>239622</v>
      </c>
      <c r="Z278" s="71">
        <v>106729</v>
      </c>
      <c r="AA278" s="71">
        <v>26934</v>
      </c>
      <c r="AB278" s="71">
        <v>462083</v>
      </c>
      <c r="AC278" s="71">
        <v>0</v>
      </c>
      <c r="AD278" s="71">
        <v>61.888103049838598</v>
      </c>
      <c r="AE278" s="72"/>
      <c r="AF278" s="71">
        <v>138285575.1253188</v>
      </c>
      <c r="AG278" s="71">
        <v>18839030.211105354</v>
      </c>
      <c r="AH278" s="71">
        <v>890972.39169245854</v>
      </c>
      <c r="AI278" s="71">
        <v>633686765.75804031</v>
      </c>
      <c r="AJ278" s="71">
        <v>819966285.82136524</v>
      </c>
      <c r="AK278" s="71">
        <v>0</v>
      </c>
      <c r="AL278" s="71">
        <v>0</v>
      </c>
      <c r="AM278" s="71">
        <v>60654811.069893003</v>
      </c>
      <c r="AN278" s="71">
        <v>0</v>
      </c>
      <c r="AO278" s="71">
        <v>0</v>
      </c>
      <c r="AP278" s="71">
        <v>1672323440.3774152</v>
      </c>
      <c r="AQ278" s="72"/>
      <c r="AR278" s="71">
        <v>4122</v>
      </c>
      <c r="AS278" s="71">
        <v>242</v>
      </c>
      <c r="AT278" s="71">
        <v>0</v>
      </c>
      <c r="AU278" s="71">
        <v>0</v>
      </c>
      <c r="AV278" s="71">
        <v>0</v>
      </c>
      <c r="AW278" s="71">
        <v>1</v>
      </c>
      <c r="AX278" s="71"/>
      <c r="AY278" s="72"/>
      <c r="AZ278" s="71">
        <v>15932.499999999991</v>
      </c>
      <c r="BA278" s="71">
        <v>4163.5000000000009</v>
      </c>
      <c r="BB278" s="71">
        <v>0</v>
      </c>
      <c r="BC278" s="71">
        <v>0</v>
      </c>
      <c r="BD278" s="71">
        <v>0</v>
      </c>
      <c r="BE278" s="71">
        <v>7290</v>
      </c>
      <c r="BF278" s="71"/>
      <c r="BG278" s="72"/>
      <c r="BH278" s="71">
        <v>0</v>
      </c>
      <c r="BI278" s="71">
        <v>0</v>
      </c>
      <c r="BJ278" s="71">
        <v>8.1829999999999998</v>
      </c>
      <c r="BK278" s="71">
        <v>0</v>
      </c>
      <c r="BL278" s="71">
        <v>131.75800000000001</v>
      </c>
      <c r="BM278" s="71">
        <v>0</v>
      </c>
      <c r="BN278" s="72"/>
      <c r="BO278" s="71">
        <v>0</v>
      </c>
      <c r="BP278" s="71">
        <v>0</v>
      </c>
      <c r="BQ278" s="71">
        <v>2</v>
      </c>
      <c r="BR278" s="71">
        <v>0</v>
      </c>
      <c r="BS278" s="71">
        <v>7</v>
      </c>
      <c r="BT278" s="71">
        <v>0</v>
      </c>
      <c r="BU278"/>
      <c r="BV278" s="70">
        <v>79.728999999999999</v>
      </c>
      <c r="BW278" s="70">
        <v>0</v>
      </c>
      <c r="BX278" s="70">
        <v>60.212000000000003</v>
      </c>
      <c r="BY278" s="70">
        <v>0</v>
      </c>
      <c r="BZ278" s="70">
        <v>0</v>
      </c>
      <c r="CA278" s="70">
        <v>0</v>
      </c>
      <c r="CB278" s="70">
        <v>0</v>
      </c>
      <c r="CC278" s="70">
        <v>0</v>
      </c>
      <c r="CD278" s="70">
        <v>0</v>
      </c>
    </row>
    <row r="279" spans="1:82">
      <c r="A279" s="70" t="s">
        <v>2000</v>
      </c>
      <c r="B279" s="70">
        <v>255</v>
      </c>
      <c r="C279" s="70">
        <v>19</v>
      </c>
      <c r="D279" s="70">
        <v>15</v>
      </c>
      <c r="E279" s="70">
        <v>2022</v>
      </c>
      <c r="F279" s="70" t="s">
        <v>161</v>
      </c>
      <c r="G279" s="70" t="s">
        <v>1981</v>
      </c>
      <c r="H279" s="70" t="s">
        <v>1982</v>
      </c>
      <c r="I279" s="148"/>
      <c r="J279" s="71">
        <v>81.584412505421469</v>
      </c>
      <c r="K279" s="71">
        <v>23.193298292623982</v>
      </c>
      <c r="L279" s="71">
        <v>3.5090001616673119</v>
      </c>
      <c r="M279" s="71">
        <v>382.91146450172687</v>
      </c>
      <c r="N279" s="71">
        <v>573.85078980117544</v>
      </c>
      <c r="O279" s="71">
        <v>152.60502486098784</v>
      </c>
      <c r="P279" s="71">
        <v>122.76911982385985</v>
      </c>
      <c r="Q279" s="71">
        <v>27.325909145725841</v>
      </c>
      <c r="R279" s="71">
        <v>0</v>
      </c>
      <c r="S279" s="71">
        <v>67.951682770890699</v>
      </c>
      <c r="T279" s="72"/>
      <c r="U279" s="71">
        <v>19102212</v>
      </c>
      <c r="V279" s="71">
        <v>11353</v>
      </c>
      <c r="W279" s="71">
        <v>47</v>
      </c>
      <c r="X279" s="71">
        <v>115530</v>
      </c>
      <c r="Y279" s="71">
        <v>243962</v>
      </c>
      <c r="Z279" s="71">
        <v>106679</v>
      </c>
      <c r="AA279" s="71">
        <v>26824</v>
      </c>
      <c r="AB279" s="71">
        <v>464175</v>
      </c>
      <c r="AC279" s="71">
        <v>0</v>
      </c>
      <c r="AD279" s="71">
        <v>67.951682770890699</v>
      </c>
      <c r="AE279" s="72"/>
      <c r="AF279" s="71">
        <v>123321014.54833549</v>
      </c>
      <c r="AG279" s="71">
        <v>19037388.370876946</v>
      </c>
      <c r="AH279" s="71">
        <v>887929.35411931085</v>
      </c>
      <c r="AI279" s="71">
        <v>616422222.26617157</v>
      </c>
      <c r="AJ279" s="71">
        <v>891344043.43326569</v>
      </c>
      <c r="AK279" s="71">
        <v>0</v>
      </c>
      <c r="AL279" s="71">
        <v>0</v>
      </c>
      <c r="AM279" s="71">
        <v>59937661.881422862</v>
      </c>
      <c r="AN279" s="71">
        <v>0</v>
      </c>
      <c r="AO279" s="71">
        <v>0</v>
      </c>
      <c r="AP279" s="71">
        <v>1710950259.8541918</v>
      </c>
      <c r="AQ279" s="72"/>
      <c r="AR279" s="71">
        <v>4506</v>
      </c>
      <c r="AS279" s="71">
        <v>242</v>
      </c>
      <c r="AT279" s="71">
        <v>0</v>
      </c>
      <c r="AU279" s="71">
        <v>0</v>
      </c>
      <c r="AV279" s="71">
        <v>0</v>
      </c>
      <c r="AW279" s="71">
        <v>1</v>
      </c>
      <c r="AX279" s="71"/>
      <c r="AY279" s="72"/>
      <c r="AZ279" s="71">
        <v>17477.8</v>
      </c>
      <c r="BA279" s="71">
        <v>4163.0000000000009</v>
      </c>
      <c r="BB279" s="71">
        <v>0</v>
      </c>
      <c r="BC279" s="71">
        <v>0</v>
      </c>
      <c r="BD279" s="71">
        <v>0</v>
      </c>
      <c r="BE279" s="71">
        <v>7290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2001</v>
      </c>
      <c r="B280" s="70">
        <v>255</v>
      </c>
      <c r="C280" s="70">
        <v>20</v>
      </c>
      <c r="D280" s="70">
        <v>15</v>
      </c>
      <c r="E280" s="70">
        <v>2023</v>
      </c>
      <c r="F280" s="70" t="s">
        <v>1539</v>
      </c>
      <c r="G280" s="70" t="s">
        <v>1981</v>
      </c>
      <c r="H280" s="70" t="s">
        <v>1982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5084</v>
      </c>
      <c r="AS280" s="71">
        <v>241</v>
      </c>
      <c r="AT280" s="71">
        <v>0</v>
      </c>
      <c r="AU280" s="71">
        <v>0</v>
      </c>
      <c r="AV280" s="71">
        <v>0</v>
      </c>
      <c r="AW280" s="71">
        <v>1</v>
      </c>
      <c r="AX280" s="71"/>
      <c r="AY280" s="72"/>
      <c r="AZ280" s="71">
        <v>19867.5</v>
      </c>
      <c r="BA280" s="71">
        <v>4143.7000000000007</v>
      </c>
      <c r="BB280" s="71">
        <v>0</v>
      </c>
      <c r="BC280" s="71">
        <v>0</v>
      </c>
      <c r="BD280" s="71">
        <v>0</v>
      </c>
      <c r="BE280" s="71">
        <v>7290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2002</v>
      </c>
      <c r="B281" s="70">
        <v>255</v>
      </c>
      <c r="C281" s="70">
        <v>21</v>
      </c>
      <c r="D281" s="70">
        <v>15</v>
      </c>
      <c r="E281" s="70">
        <v>2024</v>
      </c>
      <c r="F281" s="70" t="s">
        <v>1554</v>
      </c>
      <c r="G281" s="70" t="s">
        <v>1981</v>
      </c>
      <c r="H281" s="70" t="s">
        <v>1982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2003</v>
      </c>
      <c r="B282" s="70">
        <v>205</v>
      </c>
      <c r="C282" s="70">
        <v>1</v>
      </c>
      <c r="D282" s="70">
        <v>13</v>
      </c>
      <c r="E282" s="70">
        <v>1990</v>
      </c>
      <c r="F282" s="70" t="s">
        <v>787</v>
      </c>
      <c r="G282" s="70" t="s">
        <v>2004</v>
      </c>
      <c r="H282" s="70" t="s">
        <v>2005</v>
      </c>
      <c r="I282" s="148"/>
      <c r="J282" s="71">
        <v>6856.5323963932942</v>
      </c>
      <c r="K282" s="71">
        <v>63.783850416228013</v>
      </c>
      <c r="L282" s="71">
        <v>18.653098262194511</v>
      </c>
      <c r="M282" s="71">
        <v>433.37721303431118</v>
      </c>
      <c r="N282" s="71">
        <v>451.3255015164616</v>
      </c>
      <c r="O282" s="71">
        <v>338.80874801346522</v>
      </c>
      <c r="P282" s="71">
        <v>419.34657336903308</v>
      </c>
      <c r="Q282" s="71">
        <v>27.432022714899901</v>
      </c>
      <c r="R282" s="71">
        <v>131.54603097011559</v>
      </c>
      <c r="S282" s="71">
        <v>26.12105320580368</v>
      </c>
      <c r="T282" s="72"/>
      <c r="U282" s="71">
        <v>163068647</v>
      </c>
      <c r="V282" s="71">
        <v>19623</v>
      </c>
      <c r="W282" s="71">
        <v>203</v>
      </c>
      <c r="X282" s="71">
        <v>135450</v>
      </c>
      <c r="Y282" s="71">
        <v>139166</v>
      </c>
      <c r="Z282" s="71">
        <v>139356</v>
      </c>
      <c r="AA282" s="71">
        <v>101822</v>
      </c>
      <c r="AB282" s="71">
        <v>445403</v>
      </c>
      <c r="AC282" s="71">
        <v>22784009.333333328</v>
      </c>
      <c r="AD282" s="71">
        <v>26.12105320580368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2006</v>
      </c>
      <c r="B283" s="70">
        <v>206</v>
      </c>
      <c r="C283" s="70">
        <v>2</v>
      </c>
      <c r="D283" s="70">
        <v>13</v>
      </c>
      <c r="E283" s="70">
        <v>2005</v>
      </c>
      <c r="F283" s="70" t="s">
        <v>789</v>
      </c>
      <c r="G283" s="70" t="s">
        <v>2004</v>
      </c>
      <c r="H283" s="70" t="s">
        <v>2005</v>
      </c>
      <c r="I283" s="148"/>
      <c r="J283" s="71">
        <v>6961.965911966533</v>
      </c>
      <c r="K283" s="71">
        <v>51.336129802242127</v>
      </c>
      <c r="L283" s="71">
        <v>20.760861293671532</v>
      </c>
      <c r="M283" s="71">
        <v>919.93140478269197</v>
      </c>
      <c r="N283" s="71">
        <v>735.51805861552475</v>
      </c>
      <c r="O283" s="71">
        <v>530.85088230176655</v>
      </c>
      <c r="P283" s="71">
        <v>391.33059419522311</v>
      </c>
      <c r="Q283" s="71">
        <v>27.2743830275937</v>
      </c>
      <c r="R283" s="71">
        <v>67.756405370115033</v>
      </c>
      <c r="S283" s="71">
        <v>12.716475340000001</v>
      </c>
      <c r="T283" s="72"/>
      <c r="U283" s="71">
        <v>161762537</v>
      </c>
      <c r="V283" s="71">
        <v>17214</v>
      </c>
      <c r="W283" s="71">
        <v>192</v>
      </c>
      <c r="X283" s="71">
        <v>128475</v>
      </c>
      <c r="Y283" s="71">
        <v>177091</v>
      </c>
      <c r="Z283" s="71">
        <v>252667</v>
      </c>
      <c r="AA283" s="71">
        <v>77820</v>
      </c>
      <c r="AB283" s="71">
        <v>462950</v>
      </c>
      <c r="AC283" s="71">
        <v>11981317.33333333</v>
      </c>
      <c r="AD283" s="71">
        <v>12.716475340000001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2007</v>
      </c>
      <c r="B284" s="70">
        <v>207</v>
      </c>
      <c r="C284" s="70">
        <v>3</v>
      </c>
      <c r="D284" s="70">
        <v>13</v>
      </c>
      <c r="E284" s="70">
        <v>2006</v>
      </c>
      <c r="F284" s="70" t="s">
        <v>790</v>
      </c>
      <c r="G284" s="70" t="s">
        <v>2004</v>
      </c>
      <c r="H284" s="70" t="s">
        <v>2005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2008</v>
      </c>
      <c r="B285" s="70">
        <v>208</v>
      </c>
      <c r="C285" s="70">
        <v>4</v>
      </c>
      <c r="D285" s="70">
        <v>13</v>
      </c>
      <c r="E285" s="70">
        <v>2007</v>
      </c>
      <c r="F285" s="70" t="s">
        <v>791</v>
      </c>
      <c r="G285" s="70" t="s">
        <v>2004</v>
      </c>
      <c r="H285" s="70" t="s">
        <v>2005</v>
      </c>
      <c r="I285" s="148"/>
      <c r="J285" s="71">
        <v>6978.1602747002116</v>
      </c>
      <c r="K285" s="71">
        <v>51.497120210202063</v>
      </c>
      <c r="L285" s="71">
        <v>19.002342572078891</v>
      </c>
      <c r="M285" s="71">
        <v>955.44420827220381</v>
      </c>
      <c r="N285" s="71">
        <v>717.56022300285304</v>
      </c>
      <c r="O285" s="71">
        <v>517.40604652372315</v>
      </c>
      <c r="P285" s="71">
        <v>385.78596855197628</v>
      </c>
      <c r="Q285" s="71">
        <v>28.859185503208799</v>
      </c>
      <c r="R285" s="71">
        <v>80.594830737499251</v>
      </c>
      <c r="S285" s="71">
        <v>24.91523811451</v>
      </c>
      <c r="T285" s="72"/>
      <c r="U285" s="71">
        <v>197034638</v>
      </c>
      <c r="V285" s="71">
        <v>17385</v>
      </c>
      <c r="W285" s="71">
        <v>330</v>
      </c>
      <c r="X285" s="71">
        <v>153040</v>
      </c>
      <c r="Y285" s="71">
        <v>181883</v>
      </c>
      <c r="Z285" s="71">
        <v>256008</v>
      </c>
      <c r="AA285" s="71">
        <v>75548</v>
      </c>
      <c r="AB285" s="71">
        <v>463947</v>
      </c>
      <c r="AC285" s="71">
        <v>14660440</v>
      </c>
      <c r="AD285" s="71">
        <v>24.91523811451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2009</v>
      </c>
      <c r="B286" s="70">
        <v>209</v>
      </c>
      <c r="C286" s="70">
        <v>5</v>
      </c>
      <c r="D286" s="70">
        <v>13</v>
      </c>
      <c r="E286" s="70">
        <v>2008</v>
      </c>
      <c r="F286" s="70" t="s">
        <v>792</v>
      </c>
      <c r="G286" s="70" t="s">
        <v>2004</v>
      </c>
      <c r="H286" s="70" t="s">
        <v>2005</v>
      </c>
      <c r="I286" s="148"/>
      <c r="J286" s="71">
        <v>6453.9048402337767</v>
      </c>
      <c r="K286" s="71">
        <v>38.787832909339393</v>
      </c>
      <c r="L286" s="71">
        <v>16.82208494982569</v>
      </c>
      <c r="M286" s="71">
        <v>964.24030327947287</v>
      </c>
      <c r="N286" s="71">
        <v>788.43135753687045</v>
      </c>
      <c r="O286" s="71">
        <v>505.17849720562509</v>
      </c>
      <c r="P286" s="71">
        <v>375.74172451424391</v>
      </c>
      <c r="Q286" s="71">
        <v>28.3842388338321</v>
      </c>
      <c r="R286" s="71">
        <v>78.537368625622022</v>
      </c>
      <c r="S286" s="71">
        <v>16.051928173370001</v>
      </c>
      <c r="T286" s="72"/>
      <c r="U286" s="71">
        <v>207076568</v>
      </c>
      <c r="V286" s="71">
        <v>17385</v>
      </c>
      <c r="W286" s="71">
        <v>330</v>
      </c>
      <c r="X286" s="71">
        <v>153040</v>
      </c>
      <c r="Y286" s="71">
        <v>184597</v>
      </c>
      <c r="Z286" s="71">
        <v>258731</v>
      </c>
      <c r="AA286" s="71">
        <v>73665</v>
      </c>
      <c r="AB286" s="71">
        <v>463817</v>
      </c>
      <c r="AC286" s="71">
        <v>14834628.33333333</v>
      </c>
      <c r="AD286" s="71">
        <v>16.051928173370001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2010</v>
      </c>
      <c r="B287" s="70">
        <v>210</v>
      </c>
      <c r="C287" s="70">
        <v>6</v>
      </c>
      <c r="D287" s="70">
        <v>13</v>
      </c>
      <c r="E287" s="70">
        <v>2009</v>
      </c>
      <c r="F287" s="70" t="s">
        <v>176</v>
      </c>
      <c r="G287" s="70" t="s">
        <v>2004</v>
      </c>
      <c r="H287" s="70" t="s">
        <v>2005</v>
      </c>
      <c r="I287" s="148"/>
      <c r="J287" s="71">
        <v>6422.7088494725558</v>
      </c>
      <c r="K287" s="71">
        <v>47.826045274317437</v>
      </c>
      <c r="L287" s="71">
        <v>19.104623865049629</v>
      </c>
      <c r="M287" s="71">
        <v>905.59699854879273</v>
      </c>
      <c r="N287" s="71">
        <v>729.59662862023572</v>
      </c>
      <c r="O287" s="71">
        <v>516.59620694129285</v>
      </c>
      <c r="P287" s="71">
        <v>357.77361135519152</v>
      </c>
      <c r="Q287" s="71">
        <v>27.096029190561499</v>
      </c>
      <c r="R287" s="71">
        <v>43.983165974057947</v>
      </c>
      <c r="S287" s="71">
        <v>13.308637212480001</v>
      </c>
      <c r="T287" s="72"/>
      <c r="U287" s="71">
        <v>170489556</v>
      </c>
      <c r="V287" s="71">
        <v>17448</v>
      </c>
      <c r="W287" s="71">
        <v>511</v>
      </c>
      <c r="X287" s="71">
        <v>165259</v>
      </c>
      <c r="Y287" s="71">
        <v>186948</v>
      </c>
      <c r="Z287" s="71">
        <v>261152</v>
      </c>
      <c r="AA287" s="71">
        <v>72009</v>
      </c>
      <c r="AB287" s="71">
        <v>464790</v>
      </c>
      <c r="AC287" s="71">
        <v>8104939.333333333</v>
      </c>
      <c r="AD287" s="71">
        <v>13.308637212480001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20698.566999999999</v>
      </c>
      <c r="BK287" s="71">
        <v>202</v>
      </c>
      <c r="BL287" s="71">
        <v>368.86900000000003</v>
      </c>
      <c r="BM287" s="71">
        <v>0</v>
      </c>
      <c r="BN287" s="72"/>
      <c r="BO287" s="71">
        <v>0</v>
      </c>
      <c r="BP287" s="71">
        <v>0</v>
      </c>
      <c r="BQ287" s="71">
        <v>28</v>
      </c>
      <c r="BR287" s="71">
        <v>1</v>
      </c>
      <c r="BS287" s="71">
        <v>19</v>
      </c>
      <c r="BT287" s="71">
        <v>0</v>
      </c>
      <c r="BU287"/>
      <c r="BV287" s="70">
        <v>20288.062999999998</v>
      </c>
      <c r="BW287" s="70">
        <v>30.626999999999999</v>
      </c>
      <c r="BX287" s="70">
        <v>833.34100000000001</v>
      </c>
      <c r="BY287" s="70">
        <v>22.818000000000001</v>
      </c>
      <c r="BZ287" s="70">
        <v>15.148</v>
      </c>
      <c r="CA287" s="70">
        <v>6.9180000000000001</v>
      </c>
      <c r="CB287" s="70">
        <v>57.442</v>
      </c>
      <c r="CC287" s="70">
        <v>15.079000000000001</v>
      </c>
      <c r="CD287" s="70">
        <v>0</v>
      </c>
    </row>
    <row r="288" spans="1:82">
      <c r="A288" s="70" t="s">
        <v>2011</v>
      </c>
      <c r="B288" s="70">
        <v>211</v>
      </c>
      <c r="C288" s="70">
        <v>7</v>
      </c>
      <c r="D288" s="70">
        <v>13</v>
      </c>
      <c r="E288" s="70">
        <v>2010</v>
      </c>
      <c r="F288" s="70" t="s">
        <v>177</v>
      </c>
      <c r="G288" s="70" t="s">
        <v>2004</v>
      </c>
      <c r="H288" s="70" t="s">
        <v>2005</v>
      </c>
      <c r="I288" s="148"/>
      <c r="J288" s="71">
        <v>6706.1308719011749</v>
      </c>
      <c r="K288" s="71">
        <v>41.623206807838159</v>
      </c>
      <c r="L288" s="71">
        <v>18.860531096613169</v>
      </c>
      <c r="M288" s="71">
        <v>1033.724782766599</v>
      </c>
      <c r="N288" s="71">
        <v>936.7990898761775</v>
      </c>
      <c r="O288" s="71">
        <v>518.94616026769688</v>
      </c>
      <c r="P288" s="71">
        <v>359.96645276953922</v>
      </c>
      <c r="Q288" s="71">
        <v>28.322668130400601</v>
      </c>
      <c r="R288" s="71">
        <v>61.62672343063096</v>
      </c>
      <c r="S288" s="71">
        <v>17.085872121640001</v>
      </c>
      <c r="T288" s="72"/>
      <c r="U288" s="71">
        <v>179206017</v>
      </c>
      <c r="V288" s="71">
        <v>17448</v>
      </c>
      <c r="W288" s="71">
        <v>511</v>
      </c>
      <c r="X288" s="71">
        <v>165259</v>
      </c>
      <c r="Y288" s="71">
        <v>189214</v>
      </c>
      <c r="Z288" s="71">
        <v>263559</v>
      </c>
      <c r="AA288" s="71">
        <v>70641</v>
      </c>
      <c r="AB288" s="71">
        <v>465535</v>
      </c>
      <c r="AC288" s="71">
        <v>10761786.33333333</v>
      </c>
      <c r="AD288" s="71">
        <v>17.085872121640001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23120.451000000001</v>
      </c>
      <c r="BK288" s="71">
        <v>210.46</v>
      </c>
      <c r="BL288" s="71">
        <v>202.803</v>
      </c>
      <c r="BM288" s="71">
        <v>0</v>
      </c>
      <c r="BN288" s="72"/>
      <c r="BO288" s="71">
        <v>0</v>
      </c>
      <c r="BP288" s="71">
        <v>0</v>
      </c>
      <c r="BQ288" s="71">
        <v>28</v>
      </c>
      <c r="BR288" s="71">
        <v>1</v>
      </c>
      <c r="BS288" s="71">
        <v>21</v>
      </c>
      <c r="BT288" s="71">
        <v>0</v>
      </c>
      <c r="BU288"/>
      <c r="BV288" s="70">
        <v>22130.685000000001</v>
      </c>
      <c r="BW288" s="70">
        <v>54.034999999999997</v>
      </c>
      <c r="BX288" s="70">
        <v>1243.0550000000001</v>
      </c>
      <c r="BY288" s="70">
        <v>24.308</v>
      </c>
      <c r="BZ288" s="70">
        <v>7.6779999999999999</v>
      </c>
      <c r="CA288" s="70">
        <v>6.8230000000000004</v>
      </c>
      <c r="CB288" s="70">
        <v>53.125999999999998</v>
      </c>
      <c r="CC288" s="70">
        <v>14.004</v>
      </c>
      <c r="CD288" s="70">
        <v>0</v>
      </c>
    </row>
    <row r="289" spans="1:82">
      <c r="A289" s="70" t="s">
        <v>2012</v>
      </c>
      <c r="B289" s="70">
        <v>212</v>
      </c>
      <c r="C289" s="70">
        <v>8</v>
      </c>
      <c r="D289" s="70">
        <v>13</v>
      </c>
      <c r="E289" s="70">
        <v>2011</v>
      </c>
      <c r="F289" s="70" t="s">
        <v>178</v>
      </c>
      <c r="G289" s="70" t="s">
        <v>2004</v>
      </c>
      <c r="H289" s="70" t="s">
        <v>2005</v>
      </c>
      <c r="I289" s="148"/>
      <c r="J289" s="71">
        <v>6766.3051071448308</v>
      </c>
      <c r="K289" s="71">
        <v>47.054624763924899</v>
      </c>
      <c r="L289" s="71">
        <v>20.547124066328241</v>
      </c>
      <c r="M289" s="71">
        <v>968.41776218984319</v>
      </c>
      <c r="N289" s="71">
        <v>867.25554209369943</v>
      </c>
      <c r="O289" s="71">
        <v>514.65672367490379</v>
      </c>
      <c r="P289" s="71">
        <v>345.73389679434354</v>
      </c>
      <c r="Q289" s="71">
        <v>32.677588630658398</v>
      </c>
      <c r="R289" s="71">
        <v>64.535381108156429</v>
      </c>
      <c r="S289" s="71">
        <v>15.713244809640001</v>
      </c>
      <c r="T289" s="72"/>
      <c r="U289" s="71">
        <v>186549665</v>
      </c>
      <c r="V289" s="71">
        <v>17448</v>
      </c>
      <c r="W289" s="71">
        <v>511</v>
      </c>
      <c r="X289" s="71">
        <v>165259</v>
      </c>
      <c r="Y289" s="71">
        <v>191239</v>
      </c>
      <c r="Z289" s="71">
        <v>267059</v>
      </c>
      <c r="AA289" s="71">
        <v>69867</v>
      </c>
      <c r="AB289" s="71">
        <v>465645</v>
      </c>
      <c r="AC289" s="71">
        <v>11251082.33333333</v>
      </c>
      <c r="AD289" s="71">
        <v>15.713244809640001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22660.431</v>
      </c>
      <c r="BK289" s="71">
        <v>211.68899999999999</v>
      </c>
      <c r="BL289" s="71">
        <v>409.779</v>
      </c>
      <c r="BM289" s="71">
        <v>0</v>
      </c>
      <c r="BN289" s="72"/>
      <c r="BO289" s="71">
        <v>0</v>
      </c>
      <c r="BP289" s="71">
        <v>0</v>
      </c>
      <c r="BQ289" s="71">
        <v>28</v>
      </c>
      <c r="BR289" s="71">
        <v>1</v>
      </c>
      <c r="BS289" s="71">
        <v>20</v>
      </c>
      <c r="BT289" s="71">
        <v>0</v>
      </c>
      <c r="BU289"/>
      <c r="BV289" s="70">
        <v>21743.404999999999</v>
      </c>
      <c r="BW289" s="70">
        <v>34.700000000000003</v>
      </c>
      <c r="BX289" s="70">
        <v>1437.021</v>
      </c>
      <c r="BY289" s="70">
        <v>23.315999999999999</v>
      </c>
      <c r="BZ289" s="70">
        <v>16.625</v>
      </c>
      <c r="CA289" s="70">
        <v>3.044</v>
      </c>
      <c r="CB289" s="70">
        <v>18.925000000000001</v>
      </c>
      <c r="CC289" s="70">
        <v>4.8630000000000004</v>
      </c>
      <c r="CD289" s="70">
        <v>0</v>
      </c>
    </row>
    <row r="290" spans="1:82">
      <c r="A290" s="70" t="s">
        <v>2013</v>
      </c>
      <c r="B290" s="70">
        <v>213</v>
      </c>
      <c r="C290" s="70">
        <v>9</v>
      </c>
      <c r="D290" s="70">
        <v>13</v>
      </c>
      <c r="E290" s="70">
        <v>2012</v>
      </c>
      <c r="F290" s="70" t="s">
        <v>179</v>
      </c>
      <c r="G290" s="70" t="s">
        <v>2004</v>
      </c>
      <c r="H290" s="70" t="s">
        <v>2005</v>
      </c>
      <c r="I290" s="148"/>
      <c r="J290" s="71">
        <v>6675.0670118065564</v>
      </c>
      <c r="K290" s="71">
        <v>43.602154050254178</v>
      </c>
      <c r="L290" s="71">
        <v>21.253131615449</v>
      </c>
      <c r="M290" s="71">
        <v>1061.8606181978651</v>
      </c>
      <c r="N290" s="71">
        <v>859.45827814512791</v>
      </c>
      <c r="O290" s="71">
        <v>518.15523928707171</v>
      </c>
      <c r="P290" s="71">
        <v>341.7290168731102</v>
      </c>
      <c r="Q290" s="71">
        <v>35.992964294898997</v>
      </c>
      <c r="R290" s="71">
        <v>54.729866022399179</v>
      </c>
      <c r="S290" s="71">
        <v>13.913308172000001</v>
      </c>
      <c r="T290" s="72"/>
      <c r="U290" s="71">
        <v>173779707</v>
      </c>
      <c r="V290" s="71">
        <v>17448</v>
      </c>
      <c r="W290" s="71">
        <v>511</v>
      </c>
      <c r="X290" s="71">
        <v>165259</v>
      </c>
      <c r="Y290" s="71">
        <v>197100</v>
      </c>
      <c r="Z290" s="71">
        <v>271007</v>
      </c>
      <c r="AA290" s="71">
        <v>68667</v>
      </c>
      <c r="AB290" s="71">
        <v>472064</v>
      </c>
      <c r="AC290" s="71">
        <v>9294456.333333334</v>
      </c>
      <c r="AD290" s="71">
        <v>13.913308172000001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23058.300999999999</v>
      </c>
      <c r="BK290" s="71">
        <v>242.958</v>
      </c>
      <c r="BL290" s="71">
        <v>381.75200000000001</v>
      </c>
      <c r="BM290" s="71">
        <v>0</v>
      </c>
      <c r="BN290" s="72"/>
      <c r="BO290" s="71">
        <v>0</v>
      </c>
      <c r="BP290" s="71">
        <v>0</v>
      </c>
      <c r="BQ290" s="71">
        <v>28</v>
      </c>
      <c r="BR290" s="71">
        <v>1</v>
      </c>
      <c r="BS290" s="71">
        <v>18</v>
      </c>
      <c r="BT290" s="71">
        <v>0</v>
      </c>
      <c r="BU290"/>
      <c r="BV290" s="70">
        <v>22137.758999999998</v>
      </c>
      <c r="BW290" s="70">
        <v>35.917000000000002</v>
      </c>
      <c r="BX290" s="70">
        <v>1456.056</v>
      </c>
      <c r="BY290" s="70">
        <v>21.416</v>
      </c>
      <c r="BZ290" s="70">
        <v>22.797000000000001</v>
      </c>
      <c r="CA290" s="70">
        <v>0</v>
      </c>
      <c r="CB290" s="70">
        <v>9.0660000000000007</v>
      </c>
      <c r="CC290" s="70">
        <v>0</v>
      </c>
      <c r="CD290" s="70">
        <v>0</v>
      </c>
    </row>
    <row r="291" spans="1:82">
      <c r="A291" s="70" t="s">
        <v>2014</v>
      </c>
      <c r="B291" s="70">
        <v>214</v>
      </c>
      <c r="C291" s="70">
        <v>10</v>
      </c>
      <c r="D291" s="70">
        <v>13</v>
      </c>
      <c r="E291" s="70">
        <v>2013</v>
      </c>
      <c r="F291" s="70" t="s">
        <v>180</v>
      </c>
      <c r="G291" s="70" t="s">
        <v>2004</v>
      </c>
      <c r="H291" s="70" t="s">
        <v>2005</v>
      </c>
      <c r="I291" s="148"/>
      <c r="J291" s="71">
        <v>7018.8913107083008</v>
      </c>
      <c r="K291" s="71">
        <v>35.373791758650583</v>
      </c>
      <c r="L291" s="71">
        <v>19.17325305240491</v>
      </c>
      <c r="M291" s="71">
        <v>1037.610614215733</v>
      </c>
      <c r="N291" s="71">
        <v>834.91469422093303</v>
      </c>
      <c r="O291" s="71">
        <v>504.44859847230589</v>
      </c>
      <c r="P291" s="71">
        <v>339.68474655233848</v>
      </c>
      <c r="Q291" s="71">
        <v>36.576410628553198</v>
      </c>
      <c r="R291" s="71">
        <v>52.998283289374768</v>
      </c>
      <c r="S291" s="71">
        <v>13.814224776650001</v>
      </c>
      <c r="T291" s="72"/>
      <c r="U291" s="71">
        <v>182836803</v>
      </c>
      <c r="V291" s="71">
        <v>17448</v>
      </c>
      <c r="W291" s="71">
        <v>511</v>
      </c>
      <c r="X291" s="71">
        <v>165259</v>
      </c>
      <c r="Y291" s="71">
        <v>198419</v>
      </c>
      <c r="Z291" s="71">
        <v>275618</v>
      </c>
      <c r="AA291" s="71">
        <v>68000</v>
      </c>
      <c r="AB291" s="71">
        <v>472839</v>
      </c>
      <c r="AC291" s="71">
        <v>8785621.3333333321</v>
      </c>
      <c r="AD291" s="71">
        <v>13.814224776650001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23500.094000000001</v>
      </c>
      <c r="BK291" s="71">
        <v>229.38900000000001</v>
      </c>
      <c r="BL291" s="71">
        <v>404.57600000000002</v>
      </c>
      <c r="BM291" s="71">
        <v>0</v>
      </c>
      <c r="BN291" s="72"/>
      <c r="BO291" s="71">
        <v>0</v>
      </c>
      <c r="BP291" s="71">
        <v>0</v>
      </c>
      <c r="BQ291" s="71">
        <v>29</v>
      </c>
      <c r="BR291" s="71">
        <v>1</v>
      </c>
      <c r="BS291" s="71">
        <v>20</v>
      </c>
      <c r="BT291" s="71">
        <v>0</v>
      </c>
      <c r="BU291"/>
      <c r="BV291" s="70">
        <v>22604.925999999999</v>
      </c>
      <c r="BW291" s="70">
        <v>37.064999999999998</v>
      </c>
      <c r="BX291" s="70">
        <v>1443.386</v>
      </c>
      <c r="BY291" s="70">
        <v>21.768000000000001</v>
      </c>
      <c r="BZ291" s="70">
        <v>20.666</v>
      </c>
      <c r="CA291" s="70">
        <v>0</v>
      </c>
      <c r="CB291" s="70">
        <v>6.2480000000000002</v>
      </c>
      <c r="CC291" s="70">
        <v>0</v>
      </c>
      <c r="CD291" s="70">
        <v>0</v>
      </c>
    </row>
    <row r="292" spans="1:82">
      <c r="A292" s="70" t="s">
        <v>2015</v>
      </c>
      <c r="B292" s="70">
        <v>215</v>
      </c>
      <c r="C292" s="70">
        <v>11</v>
      </c>
      <c r="D292" s="70">
        <v>13</v>
      </c>
      <c r="E292" s="70">
        <v>2014</v>
      </c>
      <c r="F292" s="70" t="s">
        <v>181</v>
      </c>
      <c r="G292" s="1064" t="s">
        <v>2004</v>
      </c>
      <c r="H292" s="70" t="s">
        <v>2005</v>
      </c>
      <c r="I292" s="148"/>
      <c r="J292" s="71">
        <v>7015.0204711809056</v>
      </c>
      <c r="K292" s="71">
        <v>37.310984753488817</v>
      </c>
      <c r="L292" s="71">
        <v>8.3884970206427489</v>
      </c>
      <c r="M292" s="71">
        <v>998.63187532449069</v>
      </c>
      <c r="N292" s="71">
        <v>803.07032281428997</v>
      </c>
      <c r="O292" s="71">
        <v>486.00561705273816</v>
      </c>
      <c r="P292" s="71">
        <v>338.25178937485657</v>
      </c>
      <c r="Q292" s="71">
        <v>35.056891940866201</v>
      </c>
      <c r="R292" s="71">
        <v>56.408107197238436</v>
      </c>
      <c r="S292" s="71">
        <v>17.978833587179999</v>
      </c>
      <c r="T292" s="72"/>
      <c r="U292" s="71">
        <v>205197228</v>
      </c>
      <c r="V292" s="71">
        <v>15222</v>
      </c>
      <c r="W292" s="71">
        <v>322</v>
      </c>
      <c r="X292" s="71">
        <v>165515</v>
      </c>
      <c r="Y292" s="71">
        <v>200368</v>
      </c>
      <c r="Z292" s="71">
        <v>279674</v>
      </c>
      <c r="AA292" s="71">
        <v>67363</v>
      </c>
      <c r="AB292" s="71">
        <v>472354</v>
      </c>
      <c r="AC292" s="71">
        <v>9380276.6666666679</v>
      </c>
      <c r="AD292" s="71">
        <v>17.978833587179999</v>
      </c>
      <c r="AE292" s="72"/>
      <c r="AF292" s="71"/>
      <c r="AG292" s="71"/>
      <c r="AH292" s="71"/>
      <c r="AI292" s="71"/>
      <c r="AJ292" s="71"/>
      <c r="AK292" s="71"/>
      <c r="AL292" s="71"/>
      <c r="AM292" s="71"/>
      <c r="AN292" s="71"/>
      <c r="AO292" s="71"/>
      <c r="AP292" s="71"/>
      <c r="AQ292" s="72"/>
      <c r="AR292" s="71">
        <v>11368</v>
      </c>
      <c r="AS292" s="71">
        <v>2184</v>
      </c>
      <c r="AT292" s="71">
        <v>0</v>
      </c>
      <c r="AU292" s="71">
        <v>0</v>
      </c>
      <c r="AV292" s="71">
        <v>0</v>
      </c>
      <c r="AW292" s="71">
        <v>1</v>
      </c>
      <c r="AX292" s="71"/>
      <c r="AY292" s="72"/>
      <c r="AZ292" s="71">
        <v>48297.240000000013</v>
      </c>
      <c r="BA292" s="71">
        <v>63743.821000000004</v>
      </c>
      <c r="BB292" s="71">
        <v>0</v>
      </c>
      <c r="BC292" s="71">
        <v>0</v>
      </c>
      <c r="BD292" s="71">
        <v>0</v>
      </c>
      <c r="BE292" s="71">
        <v>12096</v>
      </c>
      <c r="BF292" s="71"/>
      <c r="BG292" s="72"/>
      <c r="BH292" s="71">
        <v>0</v>
      </c>
      <c r="BI292" s="71">
        <v>0</v>
      </c>
      <c r="BJ292" s="71">
        <v>22786.353999999999</v>
      </c>
      <c r="BK292" s="71">
        <v>229.77500000000001</v>
      </c>
      <c r="BL292" s="71">
        <v>453.60200000000003</v>
      </c>
      <c r="BM292" s="71">
        <v>0</v>
      </c>
      <c r="BN292" s="72"/>
      <c r="BO292" s="71">
        <v>0</v>
      </c>
      <c r="BP292" s="71">
        <v>0</v>
      </c>
      <c r="BQ292" s="71">
        <v>31</v>
      </c>
      <c r="BR292" s="71">
        <v>1</v>
      </c>
      <c r="BS292" s="71">
        <v>22</v>
      </c>
      <c r="BT292" s="71">
        <v>0</v>
      </c>
      <c r="BU292"/>
      <c r="BV292" s="70">
        <v>22414.996999999999</v>
      </c>
      <c r="BW292" s="70">
        <v>36.07</v>
      </c>
      <c r="BX292" s="70">
        <v>968.57299999999998</v>
      </c>
      <c r="BY292" s="70">
        <v>21.651</v>
      </c>
      <c r="BZ292" s="70">
        <v>22.87</v>
      </c>
      <c r="CA292" s="70">
        <v>0</v>
      </c>
      <c r="CB292" s="70">
        <v>5.57</v>
      </c>
      <c r="CC292" s="70">
        <v>0</v>
      </c>
      <c r="CD292" s="70">
        <v>0</v>
      </c>
    </row>
    <row r="293" spans="1:82">
      <c r="A293" s="70" t="s">
        <v>2016</v>
      </c>
      <c r="B293" s="70">
        <v>216</v>
      </c>
      <c r="C293" s="70">
        <v>12</v>
      </c>
      <c r="D293" s="70">
        <v>13</v>
      </c>
      <c r="E293" s="70">
        <v>2015</v>
      </c>
      <c r="F293" s="70" t="s">
        <v>182</v>
      </c>
      <c r="G293" s="1064" t="s">
        <v>2004</v>
      </c>
      <c r="H293" s="70" t="s">
        <v>2005</v>
      </c>
      <c r="I293" s="148"/>
      <c r="J293" s="71">
        <v>6705.6684021114179</v>
      </c>
      <c r="K293" s="71">
        <v>35.910697153809451</v>
      </c>
      <c r="L293" s="71">
        <v>8.9662210020900659</v>
      </c>
      <c r="M293" s="71">
        <v>965.94239092573002</v>
      </c>
      <c r="N293" s="71">
        <v>744.92979183418936</v>
      </c>
      <c r="O293" s="71">
        <v>485.4590363720107</v>
      </c>
      <c r="P293" s="71">
        <v>335.87572225235846</v>
      </c>
      <c r="Q293" s="71">
        <v>34.290829290210901</v>
      </c>
      <c r="R293" s="71">
        <v>72.015552699430856</v>
      </c>
      <c r="S293" s="71">
        <v>14.543973833480001</v>
      </c>
      <c r="T293" s="72"/>
      <c r="U293" s="71">
        <v>214481377</v>
      </c>
      <c r="V293" s="71">
        <v>15222</v>
      </c>
      <c r="W293" s="71">
        <v>322</v>
      </c>
      <c r="X293" s="71">
        <v>165515</v>
      </c>
      <c r="Y293" s="71">
        <v>202603</v>
      </c>
      <c r="Z293" s="71">
        <v>282048</v>
      </c>
      <c r="AA293" s="71">
        <v>66837</v>
      </c>
      <c r="AB293" s="71">
        <v>471974</v>
      </c>
      <c r="AC293" s="71">
        <v>12309883.66666667</v>
      </c>
      <c r="AD293" s="71">
        <v>14.543973833480001</v>
      </c>
      <c r="AE293" s="72"/>
      <c r="AF293" s="71">
        <v>1891087540.2625949</v>
      </c>
      <c r="AG293" s="71">
        <v>25187739.825149991</v>
      </c>
      <c r="AH293" s="71">
        <v>1963137.0086917731</v>
      </c>
      <c r="AI293" s="71">
        <v>1063179817.887907</v>
      </c>
      <c r="AJ293" s="71">
        <v>917448240.86166847</v>
      </c>
      <c r="AK293" s="71">
        <v>0</v>
      </c>
      <c r="AL293" s="71">
        <v>0</v>
      </c>
      <c r="AM293" s="71">
        <v>64682056.843533836</v>
      </c>
      <c r="AN293" s="71">
        <v>0</v>
      </c>
      <c r="AO293" s="71">
        <v>0</v>
      </c>
      <c r="AP293" s="71">
        <v>3963548532.6895461</v>
      </c>
      <c r="AQ293" s="72"/>
      <c r="AR293" s="71">
        <v>12186</v>
      </c>
      <c r="AS293" s="71">
        <v>2924</v>
      </c>
      <c r="AT293" s="71">
        <v>0</v>
      </c>
      <c r="AU293" s="71">
        <v>0</v>
      </c>
      <c r="AV293" s="71">
        <v>0</v>
      </c>
      <c r="AW293" s="71">
        <v>1</v>
      </c>
      <c r="AX293" s="71"/>
      <c r="AY293" s="72"/>
      <c r="AZ293" s="71">
        <v>52499.425000000003</v>
      </c>
      <c r="BA293" s="71">
        <v>85427.520999999993</v>
      </c>
      <c r="BB293" s="71">
        <v>0</v>
      </c>
      <c r="BC293" s="71">
        <v>0</v>
      </c>
      <c r="BD293" s="71">
        <v>0</v>
      </c>
      <c r="BE293" s="71">
        <v>12096</v>
      </c>
      <c r="BF293" s="71"/>
      <c r="BG293" s="72"/>
      <c r="BH293" s="71">
        <v>0</v>
      </c>
      <c r="BI293" s="71">
        <v>0</v>
      </c>
      <c r="BJ293" s="71">
        <v>22671.707999999999</v>
      </c>
      <c r="BK293" s="71">
        <v>217.666</v>
      </c>
      <c r="BL293" s="71">
        <v>448.50799999999998</v>
      </c>
      <c r="BM293" s="71">
        <v>0</v>
      </c>
      <c r="BN293" s="72"/>
      <c r="BO293" s="71">
        <v>0</v>
      </c>
      <c r="BP293" s="71">
        <v>0</v>
      </c>
      <c r="BQ293" s="71">
        <v>31</v>
      </c>
      <c r="BR293" s="71">
        <v>1</v>
      </c>
      <c r="BS293" s="71">
        <v>22</v>
      </c>
      <c r="BT293" s="71">
        <v>0</v>
      </c>
      <c r="BU293"/>
      <c r="BV293" s="70">
        <v>22335.912</v>
      </c>
      <c r="BW293" s="70">
        <v>39.686999999999998</v>
      </c>
      <c r="BX293" s="70">
        <v>908.82100000000003</v>
      </c>
      <c r="BY293" s="70">
        <v>25.847999999999999</v>
      </c>
      <c r="BZ293" s="70">
        <v>22.091999999999999</v>
      </c>
      <c r="CA293" s="70">
        <v>0</v>
      </c>
      <c r="CB293" s="70">
        <v>5.5220000000000002</v>
      </c>
      <c r="CC293" s="70">
        <v>0</v>
      </c>
      <c r="CD293" s="70">
        <v>0</v>
      </c>
    </row>
    <row r="294" spans="1:82">
      <c r="A294" s="70" t="s">
        <v>2017</v>
      </c>
      <c r="B294" s="70">
        <v>217</v>
      </c>
      <c r="C294" s="70">
        <v>13</v>
      </c>
      <c r="D294" s="70">
        <v>13</v>
      </c>
      <c r="E294" s="70">
        <v>2016</v>
      </c>
      <c r="F294" s="70" t="s">
        <v>155</v>
      </c>
      <c r="G294" s="70" t="s">
        <v>2004</v>
      </c>
      <c r="H294" s="70" t="s">
        <v>2005</v>
      </c>
      <c r="I294" s="148"/>
      <c r="J294" s="71">
        <v>6422.0357818877155</v>
      </c>
      <c r="K294" s="71">
        <v>35.149299875885021</v>
      </c>
      <c r="L294" s="71">
        <v>9.2584553048054925</v>
      </c>
      <c r="M294" s="71">
        <v>848.9558939131233</v>
      </c>
      <c r="N294" s="71">
        <v>726.24031051645272</v>
      </c>
      <c r="O294" s="71">
        <v>485.31596054183666</v>
      </c>
      <c r="P294" s="71">
        <v>328.69739756114166</v>
      </c>
      <c r="Q294" s="71">
        <v>33.292053167573862</v>
      </c>
      <c r="R294" s="71">
        <v>67.336998984845707</v>
      </c>
      <c r="S294" s="71">
        <v>15.605544972539997</v>
      </c>
      <c r="T294" s="72"/>
      <c r="U294" s="71">
        <v>193753966</v>
      </c>
      <c r="V294" s="71">
        <v>15222</v>
      </c>
      <c r="W294" s="71">
        <v>322</v>
      </c>
      <c r="X294" s="71">
        <v>165515</v>
      </c>
      <c r="Y294" s="71">
        <v>204783</v>
      </c>
      <c r="Z294" s="71">
        <v>285431</v>
      </c>
      <c r="AA294" s="71">
        <v>67651</v>
      </c>
      <c r="AB294" s="71">
        <v>471345</v>
      </c>
      <c r="AC294" s="71">
        <v>11500496.596205691</v>
      </c>
      <c r="AD294" s="71">
        <v>15.605544972540001</v>
      </c>
      <c r="AE294" s="72"/>
      <c r="AF294" s="71">
        <v>1781090670.057271</v>
      </c>
      <c r="AG294" s="71">
        <v>23479128.595923871</v>
      </c>
      <c r="AH294" s="71">
        <v>1848963.73737141</v>
      </c>
      <c r="AI294" s="71">
        <v>992443862.39651871</v>
      </c>
      <c r="AJ294" s="71">
        <v>879506218.94041657</v>
      </c>
      <c r="AK294" s="71">
        <v>0</v>
      </c>
      <c r="AL294" s="71">
        <v>0</v>
      </c>
      <c r="AM294" s="71">
        <v>64646039.673361041</v>
      </c>
      <c r="AN294" s="71">
        <v>0</v>
      </c>
      <c r="AO294" s="71">
        <v>0</v>
      </c>
      <c r="AP294" s="71">
        <v>3743014883.4008627</v>
      </c>
      <c r="AQ294" s="72"/>
      <c r="AR294" s="71">
        <v>13030</v>
      </c>
      <c r="AS294" s="71">
        <v>3315</v>
      </c>
      <c r="AT294" s="71">
        <v>0</v>
      </c>
      <c r="AU294" s="71">
        <v>0</v>
      </c>
      <c r="AV294" s="71">
        <v>0</v>
      </c>
      <c r="AW294" s="71">
        <v>1</v>
      </c>
      <c r="AX294" s="71"/>
      <c r="AY294" s="72"/>
      <c r="AZ294" s="71">
        <v>56924.682000000001</v>
      </c>
      <c r="BA294" s="71">
        <v>110523.821</v>
      </c>
      <c r="BB294" s="71">
        <v>0</v>
      </c>
      <c r="BC294" s="71">
        <v>0</v>
      </c>
      <c r="BD294" s="71">
        <v>0</v>
      </c>
      <c r="BE294" s="71">
        <v>12096</v>
      </c>
      <c r="BF294" s="71"/>
      <c r="BG294" s="72"/>
      <c r="BH294" s="71">
        <v>0</v>
      </c>
      <c r="BI294" s="71">
        <v>0</v>
      </c>
      <c r="BJ294" s="71">
        <v>23233.493999999999</v>
      </c>
      <c r="BK294" s="71">
        <v>230.08500000000001</v>
      </c>
      <c r="BL294" s="71">
        <v>412.07799999999997</v>
      </c>
      <c r="BM294" s="71">
        <v>0</v>
      </c>
      <c r="BN294" s="72"/>
      <c r="BO294" s="71">
        <v>0</v>
      </c>
      <c r="BP294" s="71">
        <v>0</v>
      </c>
      <c r="BQ294" s="71">
        <v>31</v>
      </c>
      <c r="BR294" s="71">
        <v>1</v>
      </c>
      <c r="BS294" s="71">
        <v>22</v>
      </c>
      <c r="BT294" s="71">
        <v>0</v>
      </c>
      <c r="BU294"/>
      <c r="BV294" s="70">
        <v>22850.853999999999</v>
      </c>
      <c r="BW294" s="70">
        <v>37.122999999999998</v>
      </c>
      <c r="BX294" s="70">
        <v>938.55600000000004</v>
      </c>
      <c r="BY294" s="70">
        <v>26.446000000000002</v>
      </c>
      <c r="BZ294" s="70">
        <v>17.423999999999999</v>
      </c>
      <c r="CA294" s="70">
        <v>0</v>
      </c>
      <c r="CB294" s="70">
        <v>5.2539999999999996</v>
      </c>
      <c r="CC294" s="70">
        <v>0</v>
      </c>
      <c r="CD294" s="70">
        <v>0</v>
      </c>
    </row>
    <row r="295" spans="1:82">
      <c r="A295" s="70" t="s">
        <v>2018</v>
      </c>
      <c r="B295" s="70">
        <v>218</v>
      </c>
      <c r="C295" s="70">
        <v>14</v>
      </c>
      <c r="D295" s="70">
        <v>13</v>
      </c>
      <c r="E295" s="70">
        <v>2017</v>
      </c>
      <c r="F295" s="70" t="s">
        <v>156</v>
      </c>
      <c r="G295" s="70" t="s">
        <v>2004</v>
      </c>
      <c r="H295" s="70" t="s">
        <v>2005</v>
      </c>
      <c r="I295" s="148"/>
      <c r="J295" s="71">
        <v>5879.9517536858457</v>
      </c>
      <c r="K295" s="71">
        <v>35.57439574471362</v>
      </c>
      <c r="L295" s="71">
        <v>8.7916147255954851</v>
      </c>
      <c r="M295" s="71">
        <v>841.93737092895446</v>
      </c>
      <c r="N295" s="71">
        <v>728.83691566728191</v>
      </c>
      <c r="O295" s="71">
        <v>481.42759869991704</v>
      </c>
      <c r="P295" s="71">
        <v>324.94957635656039</v>
      </c>
      <c r="Q295" s="71">
        <v>32.155975227305497</v>
      </c>
      <c r="R295" s="71">
        <v>67.607723977503952</v>
      </c>
      <c r="S295" s="71">
        <v>18.141502129799999</v>
      </c>
      <c r="T295" s="72"/>
      <c r="U295" s="71">
        <v>185674098</v>
      </c>
      <c r="V295" s="71">
        <v>15222</v>
      </c>
      <c r="W295" s="71">
        <v>322</v>
      </c>
      <c r="X295" s="71">
        <v>165515</v>
      </c>
      <c r="Y295" s="71">
        <v>206938</v>
      </c>
      <c r="Z295" s="71">
        <v>287841</v>
      </c>
      <c r="AA295" s="71">
        <v>67306</v>
      </c>
      <c r="AB295" s="71">
        <v>470786</v>
      </c>
      <c r="AC295" s="71">
        <v>11775845</v>
      </c>
      <c r="AD295" s="71">
        <v>18.141502129799999</v>
      </c>
      <c r="AE295" s="72"/>
      <c r="AF295" s="71">
        <v>1658281495.6339929</v>
      </c>
      <c r="AG295" s="71">
        <v>24153123.725936871</v>
      </c>
      <c r="AH295" s="71">
        <v>2183734.9912797208</v>
      </c>
      <c r="AI295" s="71">
        <v>1014633583.9658591</v>
      </c>
      <c r="AJ295" s="71">
        <v>929035075.92829096</v>
      </c>
      <c r="AK295" s="71">
        <v>0</v>
      </c>
      <c r="AL295" s="71">
        <v>0</v>
      </c>
      <c r="AM295" s="71">
        <v>64670404.991841547</v>
      </c>
      <c r="AN295" s="71">
        <v>0</v>
      </c>
      <c r="AO295" s="71">
        <v>0</v>
      </c>
      <c r="AP295" s="71">
        <v>3692957419.2372007</v>
      </c>
      <c r="AQ295" s="72"/>
      <c r="AR295" s="71">
        <v>13821</v>
      </c>
      <c r="AS295" s="71">
        <v>3610</v>
      </c>
      <c r="AT295" s="71">
        <v>0</v>
      </c>
      <c r="AU295" s="71">
        <v>1</v>
      </c>
      <c r="AV295" s="71">
        <v>0</v>
      </c>
      <c r="AW295" s="71">
        <v>1</v>
      </c>
      <c r="AX295" s="71"/>
      <c r="AY295" s="72"/>
      <c r="AZ295" s="71">
        <v>60955.486999999986</v>
      </c>
      <c r="BA295" s="71">
        <v>119292.2209999999</v>
      </c>
      <c r="BB295" s="71">
        <v>0</v>
      </c>
      <c r="BC295" s="71">
        <v>1998</v>
      </c>
      <c r="BD295" s="71">
        <v>0</v>
      </c>
      <c r="BE295" s="71">
        <v>12096</v>
      </c>
      <c r="BF295" s="71"/>
      <c r="BG295" s="72"/>
      <c r="BH295" s="71">
        <v>0</v>
      </c>
      <c r="BI295" s="71">
        <v>0</v>
      </c>
      <c r="BJ295" s="71">
        <v>24554.381000000001</v>
      </c>
      <c r="BK295" s="71">
        <v>222.76499999999999</v>
      </c>
      <c r="BL295" s="71">
        <v>431.45699999999999</v>
      </c>
      <c r="BM295" s="71">
        <v>0</v>
      </c>
      <c r="BN295" s="72"/>
      <c r="BO295" s="71">
        <v>0</v>
      </c>
      <c r="BP295" s="71">
        <v>0</v>
      </c>
      <c r="BQ295" s="71">
        <v>31</v>
      </c>
      <c r="BR295" s="71">
        <v>1</v>
      </c>
      <c r="BS295" s="71">
        <v>22</v>
      </c>
      <c r="BT295" s="71">
        <v>0</v>
      </c>
      <c r="BU295"/>
      <c r="BV295" s="70">
        <v>23604.307000000001</v>
      </c>
      <c r="BW295" s="70">
        <v>34.701000000000001</v>
      </c>
      <c r="BX295" s="70">
        <v>1511.2739999999999</v>
      </c>
      <c r="BY295" s="70">
        <v>26.62</v>
      </c>
      <c r="BZ295" s="70">
        <v>17.440000000000001</v>
      </c>
      <c r="CA295" s="70">
        <v>0</v>
      </c>
      <c r="CB295" s="70">
        <v>14.260999999999999</v>
      </c>
      <c r="CC295" s="70">
        <v>0</v>
      </c>
      <c r="CD295" s="70">
        <v>0</v>
      </c>
    </row>
    <row r="296" spans="1:82">
      <c r="A296" s="70" t="s">
        <v>2019</v>
      </c>
      <c r="B296" s="70">
        <v>219</v>
      </c>
      <c r="C296" s="70">
        <v>15</v>
      </c>
      <c r="D296" s="70">
        <v>13</v>
      </c>
      <c r="E296" s="70">
        <v>2018</v>
      </c>
      <c r="F296" s="70" t="s">
        <v>183</v>
      </c>
      <c r="G296" s="70" t="s">
        <v>2004</v>
      </c>
      <c r="H296" s="70" t="s">
        <v>2005</v>
      </c>
      <c r="I296" s="148"/>
      <c r="J296" s="71">
        <v>5575.4898020362589</v>
      </c>
      <c r="K296" s="71">
        <v>32.269754397891738</v>
      </c>
      <c r="L296" s="71">
        <v>7.8277275154530104</v>
      </c>
      <c r="M296" s="71">
        <v>819.75610778334078</v>
      </c>
      <c r="N296" s="71">
        <v>719.02716923047853</v>
      </c>
      <c r="O296" s="71">
        <v>475.01991024793415</v>
      </c>
      <c r="P296" s="71">
        <v>322.58967013030161</v>
      </c>
      <c r="Q296" s="71">
        <v>29.786456455358401</v>
      </c>
      <c r="R296" s="71">
        <v>56.034212029987231</v>
      </c>
      <c r="S296" s="71">
        <v>18.174945559119998</v>
      </c>
      <c r="T296" s="72"/>
      <c r="U296" s="71">
        <v>179302207</v>
      </c>
      <c r="V296" s="71">
        <v>15222</v>
      </c>
      <c r="W296" s="71">
        <v>322</v>
      </c>
      <c r="X296" s="71">
        <v>165515</v>
      </c>
      <c r="Y296" s="71">
        <v>208935</v>
      </c>
      <c r="Z296" s="71">
        <v>289448</v>
      </c>
      <c r="AA296" s="71">
        <v>67489</v>
      </c>
      <c r="AB296" s="71">
        <v>469960</v>
      </c>
      <c r="AC296" s="71">
        <v>9721731.666666666</v>
      </c>
      <c r="AD296" s="71">
        <v>18.174945559120001</v>
      </c>
      <c r="AE296" s="72"/>
      <c r="AF296" s="71">
        <v>1702171486.7009909</v>
      </c>
      <c r="AG296" s="71">
        <v>21416744.477694441</v>
      </c>
      <c r="AH296" s="71">
        <v>1913074.4708145279</v>
      </c>
      <c r="AI296" s="71">
        <v>973907088.29302359</v>
      </c>
      <c r="AJ296" s="71">
        <v>930728522.86853051</v>
      </c>
      <c r="AK296" s="71">
        <v>0</v>
      </c>
      <c r="AL296" s="71">
        <v>0</v>
      </c>
      <c r="AM296" s="71">
        <v>64690515.990046501</v>
      </c>
      <c r="AN296" s="71">
        <v>0</v>
      </c>
      <c r="AO296" s="71">
        <v>0</v>
      </c>
      <c r="AP296" s="71">
        <v>3694827432.8011007</v>
      </c>
      <c r="AQ296" s="72"/>
      <c r="AR296" s="71">
        <v>14757</v>
      </c>
      <c r="AS296" s="71">
        <v>3918</v>
      </c>
      <c r="AT296" s="71">
        <v>0</v>
      </c>
      <c r="AU296" s="71">
        <v>1</v>
      </c>
      <c r="AV296" s="71">
        <v>0</v>
      </c>
      <c r="AW296" s="71">
        <v>1</v>
      </c>
      <c r="AX296" s="71"/>
      <c r="AY296" s="72"/>
      <c r="AZ296" s="71">
        <v>65843.813000000009</v>
      </c>
      <c r="BA296" s="71">
        <v>131181.12100000001</v>
      </c>
      <c r="BB296" s="71">
        <v>0</v>
      </c>
      <c r="BC296" s="71">
        <v>1998</v>
      </c>
      <c r="BD296" s="71">
        <v>0</v>
      </c>
      <c r="BE296" s="71">
        <v>12096</v>
      </c>
      <c r="BF296" s="71"/>
      <c r="BG296" s="72"/>
      <c r="BH296" s="71">
        <v>0</v>
      </c>
      <c r="BI296" s="71">
        <v>0</v>
      </c>
      <c r="BJ296" s="71">
        <v>23124.116000000002</v>
      </c>
      <c r="BK296" s="71">
        <v>218.154</v>
      </c>
      <c r="BL296" s="71">
        <v>444.517</v>
      </c>
      <c r="BM296" s="71">
        <v>0</v>
      </c>
      <c r="BN296" s="72"/>
      <c r="BO296" s="71">
        <v>0</v>
      </c>
      <c r="BP296" s="71">
        <v>0</v>
      </c>
      <c r="BQ296" s="71">
        <v>30</v>
      </c>
      <c r="BR296" s="71">
        <v>1</v>
      </c>
      <c r="BS296" s="71">
        <v>21</v>
      </c>
      <c r="BT296" s="71">
        <v>0</v>
      </c>
      <c r="BU296"/>
      <c r="BV296" s="70">
        <v>22219.663</v>
      </c>
      <c r="BW296" s="70">
        <v>27.273</v>
      </c>
      <c r="BX296" s="70">
        <v>1478.3019999999999</v>
      </c>
      <c r="BY296" s="70">
        <v>24.170999999999999</v>
      </c>
      <c r="BZ296" s="70">
        <v>17.076000000000001</v>
      </c>
      <c r="CA296" s="70">
        <v>0</v>
      </c>
      <c r="CB296" s="70">
        <v>20.302</v>
      </c>
      <c r="CC296" s="70">
        <v>0</v>
      </c>
      <c r="CD296" s="70">
        <v>0</v>
      </c>
    </row>
    <row r="297" spans="1:82">
      <c r="A297" s="70" t="s">
        <v>2020</v>
      </c>
      <c r="B297" s="70">
        <v>220</v>
      </c>
      <c r="C297" s="70">
        <v>16</v>
      </c>
      <c r="D297" s="70">
        <v>13</v>
      </c>
      <c r="E297" s="70">
        <v>2019</v>
      </c>
      <c r="F297" s="70" t="s">
        <v>158</v>
      </c>
      <c r="G297" s="70" t="s">
        <v>2004</v>
      </c>
      <c r="H297" s="70" t="s">
        <v>2005</v>
      </c>
      <c r="I297" s="148"/>
      <c r="J297" s="71">
        <v>5247.6913686459184</v>
      </c>
      <c r="K297" s="71">
        <v>28.647529742809976</v>
      </c>
      <c r="L297" s="71">
        <v>7.8060707588795486</v>
      </c>
      <c r="M297" s="71">
        <v>783.2890311620755</v>
      </c>
      <c r="N297" s="71">
        <v>591.46964558952345</v>
      </c>
      <c r="O297" s="71">
        <v>464.32888700895387</v>
      </c>
      <c r="P297" s="71">
        <v>320.17284192635287</v>
      </c>
      <c r="Q297" s="71">
        <v>28.939377716464001</v>
      </c>
      <c r="R297" s="71">
        <v>56.058999477693959</v>
      </c>
      <c r="S297" s="71">
        <v>18.130918789140001</v>
      </c>
      <c r="T297" s="72"/>
      <c r="U297" s="71">
        <v>171635066</v>
      </c>
      <c r="V297" s="71">
        <v>15222</v>
      </c>
      <c r="W297" s="71">
        <v>322</v>
      </c>
      <c r="X297" s="71">
        <v>165515</v>
      </c>
      <c r="Y297" s="71">
        <v>211011</v>
      </c>
      <c r="Z297" s="71">
        <v>290701</v>
      </c>
      <c r="AA297" s="71">
        <v>66482</v>
      </c>
      <c r="AB297" s="71">
        <v>468956</v>
      </c>
      <c r="AC297" s="71">
        <v>9885333</v>
      </c>
      <c r="AD297" s="71">
        <v>18.130918789140001</v>
      </c>
      <c r="AE297" s="72"/>
      <c r="AF297" s="71">
        <v>1691900636.736989</v>
      </c>
      <c r="AG297" s="71">
        <v>20671409.066009291</v>
      </c>
      <c r="AH297" s="71">
        <v>2227969.3607889982</v>
      </c>
      <c r="AI297" s="71">
        <v>1030288145.631115</v>
      </c>
      <c r="AJ297" s="71">
        <v>886223651.72356439</v>
      </c>
      <c r="AK297" s="71">
        <v>0</v>
      </c>
      <c r="AL297" s="71">
        <v>0</v>
      </c>
      <c r="AM297" s="71">
        <v>63868276.901122108</v>
      </c>
      <c r="AN297" s="71">
        <v>0</v>
      </c>
      <c r="AO297" s="71">
        <v>0</v>
      </c>
      <c r="AP297" s="71">
        <v>3695180089.419589</v>
      </c>
      <c r="AQ297" s="72"/>
      <c r="AR297" s="71">
        <v>15697</v>
      </c>
      <c r="AS297" s="71">
        <v>4122</v>
      </c>
      <c r="AT297" s="71">
        <v>0</v>
      </c>
      <c r="AU297" s="71">
        <v>1</v>
      </c>
      <c r="AV297" s="71">
        <v>0</v>
      </c>
      <c r="AW297" s="71">
        <v>1</v>
      </c>
      <c r="AX297" s="71"/>
      <c r="AY297" s="72"/>
      <c r="AZ297" s="71">
        <v>70812.064000000333</v>
      </c>
      <c r="BA297" s="71">
        <v>141811.02099999969</v>
      </c>
      <c r="BB297" s="71">
        <v>0</v>
      </c>
      <c r="BC297" s="71">
        <v>1998</v>
      </c>
      <c r="BD297" s="71">
        <v>0</v>
      </c>
      <c r="BE297" s="71">
        <v>12096</v>
      </c>
      <c r="BF297" s="71"/>
      <c r="BG297" s="72"/>
      <c r="BH297" s="71">
        <v>0</v>
      </c>
      <c r="BI297" s="71">
        <v>0</v>
      </c>
      <c r="BJ297" s="71">
        <v>23394.081999999999</v>
      </c>
      <c r="BK297" s="71">
        <v>218.898</v>
      </c>
      <c r="BL297" s="71">
        <v>385.03500000000003</v>
      </c>
      <c r="BM297" s="71">
        <v>0</v>
      </c>
      <c r="BN297" s="72"/>
      <c r="BO297" s="71">
        <v>0</v>
      </c>
      <c r="BP297" s="71">
        <v>0</v>
      </c>
      <c r="BQ297" s="71">
        <v>31</v>
      </c>
      <c r="BR297" s="71">
        <v>1</v>
      </c>
      <c r="BS297" s="71">
        <v>22</v>
      </c>
      <c r="BT297" s="71">
        <v>0</v>
      </c>
      <c r="BU297"/>
      <c r="BV297" s="70">
        <v>22413.723000000002</v>
      </c>
      <c r="BW297" s="70">
        <v>60.87</v>
      </c>
      <c r="BX297" s="70">
        <v>1463.528</v>
      </c>
      <c r="BY297" s="70">
        <v>25.462</v>
      </c>
      <c r="BZ297" s="70">
        <v>14.302</v>
      </c>
      <c r="CA297" s="70">
        <v>0</v>
      </c>
      <c r="CB297" s="70">
        <v>20.13</v>
      </c>
      <c r="CC297" s="70">
        <v>0</v>
      </c>
      <c r="CD297" s="70">
        <v>0</v>
      </c>
    </row>
    <row r="298" spans="1:82">
      <c r="A298" s="70" t="s">
        <v>2021</v>
      </c>
      <c r="B298" s="70">
        <v>221</v>
      </c>
      <c r="C298" s="70">
        <v>17</v>
      </c>
      <c r="D298" s="70">
        <v>13</v>
      </c>
      <c r="E298" s="70">
        <v>2020</v>
      </c>
      <c r="F298" s="70" t="s">
        <v>159</v>
      </c>
      <c r="G298" s="70" t="s">
        <v>2004</v>
      </c>
      <c r="H298" s="70" t="s">
        <v>2005</v>
      </c>
      <c r="I298" s="148"/>
      <c r="J298" s="71">
        <v>4341.0865737893537</v>
      </c>
      <c r="K298" s="71">
        <v>29.664244689684288</v>
      </c>
      <c r="L298" s="71">
        <v>15.173166150356559</v>
      </c>
      <c r="M298" s="71">
        <v>709.10447353473035</v>
      </c>
      <c r="N298" s="71">
        <v>619.614684799055</v>
      </c>
      <c r="O298" s="71">
        <v>409.04705646351175</v>
      </c>
      <c r="P298" s="71">
        <v>301.90236647121327</v>
      </c>
      <c r="Q298" s="71">
        <v>27.526580208189898</v>
      </c>
      <c r="R298" s="71">
        <v>49.987110057742143</v>
      </c>
      <c r="S298" s="71">
        <v>13.58009291122</v>
      </c>
      <c r="T298" s="72"/>
      <c r="U298" s="71">
        <v>149619276</v>
      </c>
      <c r="V298" s="71">
        <v>15479</v>
      </c>
      <c r="W298" s="71">
        <v>618</v>
      </c>
      <c r="X298" s="71">
        <v>166984</v>
      </c>
      <c r="Y298" s="71">
        <v>212258</v>
      </c>
      <c r="Z298" s="71">
        <v>292294</v>
      </c>
      <c r="AA298" s="71">
        <v>66631</v>
      </c>
      <c r="AB298" s="71">
        <v>466863</v>
      </c>
      <c r="AC298" s="71">
        <v>8861203.3333333321</v>
      </c>
      <c r="AD298" s="71">
        <v>13.58009291122</v>
      </c>
      <c r="AE298" s="72"/>
      <c r="AF298" s="71">
        <v>1567539178.297333</v>
      </c>
      <c r="AG298" s="71">
        <v>20477532.175087392</v>
      </c>
      <c r="AH298" s="71">
        <v>5321777.3432411123</v>
      </c>
      <c r="AI298" s="71">
        <v>980598515.56741893</v>
      </c>
      <c r="AJ298" s="71">
        <v>987651179.11194026</v>
      </c>
      <c r="AK298" s="71"/>
      <c r="AL298" s="71"/>
      <c r="AM298" s="71">
        <v>60930808.456114583</v>
      </c>
      <c r="AN298" s="71"/>
      <c r="AO298" s="71"/>
      <c r="AP298" s="71">
        <v>3622518990.9511356</v>
      </c>
      <c r="AQ298" s="72"/>
      <c r="AR298" s="71">
        <v>16523</v>
      </c>
      <c r="AS298" s="71">
        <v>4255</v>
      </c>
      <c r="AT298" s="71">
        <v>0</v>
      </c>
      <c r="AU298" s="71">
        <v>1</v>
      </c>
      <c r="AV298" s="71">
        <v>0</v>
      </c>
      <c r="AW298" s="71">
        <v>1</v>
      </c>
      <c r="AX298" s="71"/>
      <c r="AY298" s="72"/>
      <c r="AZ298" s="71">
        <v>75344.427000000622</v>
      </c>
      <c r="BA298" s="71">
        <v>153636.72099999961</v>
      </c>
      <c r="BB298" s="71">
        <v>0</v>
      </c>
      <c r="BC298" s="71">
        <v>1998</v>
      </c>
      <c r="BD298" s="71">
        <v>0</v>
      </c>
      <c r="BE298" s="71">
        <v>12096</v>
      </c>
      <c r="BF298" s="71"/>
      <c r="BG298" s="72"/>
      <c r="BH298" s="71">
        <v>0</v>
      </c>
      <c r="BI298" s="71">
        <v>0</v>
      </c>
      <c r="BJ298" s="71">
        <v>20927.616999999998</v>
      </c>
      <c r="BK298" s="71">
        <v>196.11500000000001</v>
      </c>
      <c r="BL298" s="71">
        <v>127.059</v>
      </c>
      <c r="BM298" s="71">
        <v>0</v>
      </c>
      <c r="BN298" s="72"/>
      <c r="BO298" s="71">
        <v>0</v>
      </c>
      <c r="BP298" s="71">
        <v>0</v>
      </c>
      <c r="BQ298" s="71">
        <v>30</v>
      </c>
      <c r="BR298" s="71">
        <v>1</v>
      </c>
      <c r="BS298" s="71">
        <v>21</v>
      </c>
      <c r="BT298" s="71">
        <v>0</v>
      </c>
      <c r="BU298"/>
      <c r="BV298" s="70">
        <v>19980.103999999999</v>
      </c>
      <c r="BW298" s="70">
        <v>28.687999999999999</v>
      </c>
      <c r="BX298" s="70">
        <v>1208.6300000000001</v>
      </c>
      <c r="BY298" s="70">
        <v>26.553999999999998</v>
      </c>
      <c r="BZ298" s="70">
        <v>6.8150000000000004</v>
      </c>
      <c r="CA298" s="70">
        <v>0</v>
      </c>
      <c r="CB298" s="70">
        <v>0</v>
      </c>
      <c r="CC298" s="70">
        <v>0</v>
      </c>
      <c r="CD298" s="70">
        <v>0</v>
      </c>
    </row>
    <row r="299" spans="1:82">
      <c r="A299" s="70" t="s">
        <v>2022</v>
      </c>
      <c r="B299" s="70">
        <v>221</v>
      </c>
      <c r="C299" s="70">
        <v>18</v>
      </c>
      <c r="D299" s="70">
        <v>13</v>
      </c>
      <c r="E299" s="70">
        <v>2021</v>
      </c>
      <c r="F299" s="70" t="s">
        <v>160</v>
      </c>
      <c r="G299" s="70" t="s">
        <v>2004</v>
      </c>
      <c r="H299" s="70" t="s">
        <v>2005</v>
      </c>
      <c r="I299" s="148"/>
      <c r="J299" s="71">
        <v>5279.6266476867331</v>
      </c>
      <c r="K299" s="71">
        <v>32.533934123940519</v>
      </c>
      <c r="L299" s="71">
        <v>15.058084613013955</v>
      </c>
      <c r="M299" s="71">
        <v>763.69658826700947</v>
      </c>
      <c r="N299" s="71">
        <v>620.19928678709869</v>
      </c>
      <c r="O299" s="71">
        <v>397.68037796532724</v>
      </c>
      <c r="P299" s="71">
        <v>310.89072868822103</v>
      </c>
      <c r="Q299" s="71">
        <v>27.0521481478096</v>
      </c>
      <c r="R299" s="71">
        <v>51.09095617922339</v>
      </c>
      <c r="S299" s="71">
        <v>14.043658374605799</v>
      </c>
      <c r="T299" s="72"/>
      <c r="U299" s="71">
        <v>193294927</v>
      </c>
      <c r="V299" s="71">
        <v>15479</v>
      </c>
      <c r="W299" s="71">
        <v>618</v>
      </c>
      <c r="X299" s="71">
        <v>166984</v>
      </c>
      <c r="Y299" s="71">
        <v>212326</v>
      </c>
      <c r="Z299" s="71">
        <v>292598</v>
      </c>
      <c r="AA299" s="71">
        <v>66907</v>
      </c>
      <c r="AB299" s="71">
        <v>463324</v>
      </c>
      <c r="AC299" s="71">
        <v>8786237.6666666642</v>
      </c>
      <c r="AD299" s="71">
        <v>14.043658374605799</v>
      </c>
      <c r="AE299" s="72"/>
      <c r="AF299" s="71">
        <v>1886318818.2513292</v>
      </c>
      <c r="AG299" s="71">
        <v>23170129.431642044</v>
      </c>
      <c r="AH299" s="71">
        <v>5413306.1810010094</v>
      </c>
      <c r="AI299" s="71">
        <v>1088965097.8142011</v>
      </c>
      <c r="AJ299" s="71">
        <v>940711290.4287715</v>
      </c>
      <c r="AK299" s="71">
        <v>0</v>
      </c>
      <c r="AL299" s="71">
        <v>0</v>
      </c>
      <c r="AM299" s="71">
        <v>60817709.554662481</v>
      </c>
      <c r="AN299" s="71">
        <v>0</v>
      </c>
      <c r="AO299" s="71">
        <v>0</v>
      </c>
      <c r="AP299" s="71">
        <v>4005396351.6616073</v>
      </c>
      <c r="AQ299" s="72"/>
      <c r="AR299" s="71">
        <v>17375</v>
      </c>
      <c r="AS299" s="71">
        <v>4329</v>
      </c>
      <c r="AT299" s="71">
        <v>0</v>
      </c>
      <c r="AU299" s="71">
        <v>1</v>
      </c>
      <c r="AV299" s="71">
        <v>0</v>
      </c>
      <c r="AW299" s="71">
        <v>1</v>
      </c>
      <c r="AX299" s="71"/>
      <c r="AY299" s="72"/>
      <c r="AZ299" s="71">
        <v>80209.108000000866</v>
      </c>
      <c r="BA299" s="71">
        <v>159953.22099999961</v>
      </c>
      <c r="BB299" s="71">
        <v>0</v>
      </c>
      <c r="BC299" s="71">
        <v>1998</v>
      </c>
      <c r="BD299" s="71">
        <v>0</v>
      </c>
      <c r="BE299" s="71">
        <v>12096</v>
      </c>
      <c r="BF299" s="71"/>
      <c r="BG299" s="72"/>
      <c r="BH299" s="71">
        <v>0</v>
      </c>
      <c r="BI299" s="71">
        <v>0</v>
      </c>
      <c r="BJ299" s="71">
        <v>24119.77</v>
      </c>
      <c r="BK299" s="71">
        <v>190.33</v>
      </c>
      <c r="BL299" s="71">
        <v>353.67099999999999</v>
      </c>
      <c r="BM299" s="71">
        <v>0</v>
      </c>
      <c r="BN299" s="72"/>
      <c r="BO299" s="71">
        <v>0</v>
      </c>
      <c r="BP299" s="71">
        <v>0</v>
      </c>
      <c r="BQ299" s="71">
        <v>30</v>
      </c>
      <c r="BR299" s="71">
        <v>1</v>
      </c>
      <c r="BS299" s="71">
        <v>22</v>
      </c>
      <c r="BT299" s="71">
        <v>0</v>
      </c>
      <c r="BU299"/>
      <c r="BV299" s="70">
        <v>22915.279999999999</v>
      </c>
      <c r="BW299" s="70">
        <v>66.183000000000007</v>
      </c>
      <c r="BX299" s="70">
        <v>1637.453</v>
      </c>
      <c r="BY299" s="70">
        <v>31.065999999999999</v>
      </c>
      <c r="BZ299" s="70">
        <v>13.789</v>
      </c>
      <c r="CA299" s="70">
        <v>0</v>
      </c>
      <c r="CB299" s="70">
        <v>0</v>
      </c>
      <c r="CC299" s="70">
        <v>0</v>
      </c>
      <c r="CD299" s="70">
        <v>0</v>
      </c>
    </row>
    <row r="300" spans="1:82">
      <c r="A300" s="70" t="s">
        <v>2023</v>
      </c>
      <c r="B300" s="70">
        <v>221</v>
      </c>
      <c r="C300" s="70">
        <v>19</v>
      </c>
      <c r="D300" s="70">
        <v>13</v>
      </c>
      <c r="E300" s="70">
        <v>2022</v>
      </c>
      <c r="F300" s="70" t="s">
        <v>161</v>
      </c>
      <c r="G300" s="70" t="s">
        <v>2004</v>
      </c>
      <c r="H300" s="70" t="s">
        <v>2005</v>
      </c>
      <c r="I300" s="148"/>
      <c r="J300" s="71">
        <v>4903.0852871094057</v>
      </c>
      <c r="K300" s="71">
        <v>31.542468154324041</v>
      </c>
      <c r="L300" s="71">
        <v>13.376152562024719</v>
      </c>
      <c r="M300" s="71">
        <v>694.99972214563934</v>
      </c>
      <c r="N300" s="71">
        <v>669.59292201802839</v>
      </c>
      <c r="O300" s="71">
        <v>419.59622692587061</v>
      </c>
      <c r="P300" s="71">
        <v>308.7993034042583</v>
      </c>
      <c r="Q300" s="71">
        <v>27.120394525533609</v>
      </c>
      <c r="R300" s="71">
        <v>47.895718263132963</v>
      </c>
      <c r="S300" s="71">
        <v>15.855631269870001</v>
      </c>
      <c r="T300" s="72"/>
      <c r="U300" s="71">
        <v>217608969</v>
      </c>
      <c r="V300" s="71">
        <v>15479</v>
      </c>
      <c r="W300" s="71">
        <v>618</v>
      </c>
      <c r="X300" s="71">
        <v>166984</v>
      </c>
      <c r="Y300" s="71">
        <v>213860</v>
      </c>
      <c r="Z300" s="71">
        <v>293320</v>
      </c>
      <c r="AA300" s="71">
        <v>67470</v>
      </c>
      <c r="AB300" s="71">
        <v>460684</v>
      </c>
      <c r="AC300" s="71">
        <v>8340193.6666666651</v>
      </c>
      <c r="AD300" s="71">
        <v>15.855631269870001</v>
      </c>
      <c r="AE300" s="72"/>
      <c r="AF300" s="71">
        <v>1977705959.8960662</v>
      </c>
      <c r="AG300" s="71">
        <v>23532587.310225602</v>
      </c>
      <c r="AH300" s="71">
        <v>5264071.2308242898</v>
      </c>
      <c r="AI300" s="71">
        <v>987629692.3324784</v>
      </c>
      <c r="AJ300" s="71">
        <v>1058594165.0068535</v>
      </c>
      <c r="AK300" s="71">
        <v>0</v>
      </c>
      <c r="AL300" s="71">
        <v>0</v>
      </c>
      <c r="AM300" s="71">
        <v>59486878.496647626</v>
      </c>
      <c r="AN300" s="71">
        <v>0</v>
      </c>
      <c r="AO300" s="71">
        <v>0</v>
      </c>
      <c r="AP300" s="71">
        <v>4112213354.2730961</v>
      </c>
      <c r="AQ300" s="72"/>
      <c r="AR300" s="71">
        <v>18648</v>
      </c>
      <c r="AS300" s="71">
        <v>4381</v>
      </c>
      <c r="AT300" s="71">
        <v>0</v>
      </c>
      <c r="AU300" s="71">
        <v>1</v>
      </c>
      <c r="AV300" s="71">
        <v>0</v>
      </c>
      <c r="AW300" s="71">
        <v>1</v>
      </c>
      <c r="AX300" s="71"/>
      <c r="AY300" s="72"/>
      <c r="AZ300" s="71">
        <v>86898.084000001298</v>
      </c>
      <c r="BA300" s="71">
        <v>165575.92099999957</v>
      </c>
      <c r="BB300" s="71">
        <v>0</v>
      </c>
      <c r="BC300" s="71">
        <v>1998</v>
      </c>
      <c r="BD300" s="71">
        <v>0</v>
      </c>
      <c r="BE300" s="71">
        <v>12096</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2024</v>
      </c>
      <c r="B301" s="70">
        <v>221</v>
      </c>
      <c r="C301" s="70">
        <v>20</v>
      </c>
      <c r="D301" s="70">
        <v>13</v>
      </c>
      <c r="E301" s="70">
        <v>2023</v>
      </c>
      <c r="F301" s="70" t="s">
        <v>1539</v>
      </c>
      <c r="G301" s="70" t="s">
        <v>2004</v>
      </c>
      <c r="H301" s="70" t="s">
        <v>2005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19991</v>
      </c>
      <c r="AS301" s="71">
        <v>4406</v>
      </c>
      <c r="AT301" s="71">
        <v>0</v>
      </c>
      <c r="AU301" s="71">
        <v>1</v>
      </c>
      <c r="AV301" s="71">
        <v>0</v>
      </c>
      <c r="AW301" s="71">
        <v>1</v>
      </c>
      <c r="AX301" s="71"/>
      <c r="AY301" s="72"/>
      <c r="AZ301" s="71">
        <v>93121.264000001916</v>
      </c>
      <c r="BA301" s="71">
        <v>167479.42099999959</v>
      </c>
      <c r="BB301" s="71">
        <v>0</v>
      </c>
      <c r="BC301" s="71">
        <v>1998</v>
      </c>
      <c r="BD301" s="71">
        <v>0</v>
      </c>
      <c r="BE301" s="71">
        <v>12096</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2025</v>
      </c>
      <c r="B302" s="70">
        <v>221</v>
      </c>
      <c r="C302" s="70">
        <v>21</v>
      </c>
      <c r="D302" s="70">
        <v>13</v>
      </c>
      <c r="E302" s="70">
        <v>2024</v>
      </c>
      <c r="F302" s="70" t="s">
        <v>1554</v>
      </c>
      <c r="G302" s="70" t="s">
        <v>2004</v>
      </c>
      <c r="H302" s="70" t="s">
        <v>2005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2026</v>
      </c>
      <c r="B303" s="70">
        <v>222</v>
      </c>
      <c r="C303" s="70">
        <v>1</v>
      </c>
      <c r="D303" s="70">
        <v>14</v>
      </c>
      <c r="E303" s="70">
        <v>1990</v>
      </c>
      <c r="F303" s="70" t="s">
        <v>787</v>
      </c>
      <c r="G303" s="70" t="s">
        <v>2027</v>
      </c>
      <c r="H303" s="70" t="s">
        <v>2028</v>
      </c>
      <c r="I303" s="148"/>
      <c r="J303" s="71">
        <v>4961.8526842006286</v>
      </c>
      <c r="K303" s="71">
        <v>48.071720537557162</v>
      </c>
      <c r="L303" s="71">
        <v>2.0085813940245911</v>
      </c>
      <c r="M303" s="71">
        <v>384.91163559360632</v>
      </c>
      <c r="N303" s="71">
        <v>431.71618142844801</v>
      </c>
      <c r="O303" s="71">
        <v>261.87196143171701</v>
      </c>
      <c r="P303" s="71">
        <v>222.3333342826428</v>
      </c>
      <c r="Q303" s="71">
        <v>30.732958472916302</v>
      </c>
      <c r="R303" s="71">
        <v>60.471592517479337</v>
      </c>
      <c r="S303" s="71">
        <v>38.785883231284132</v>
      </c>
      <c r="T303" s="72"/>
      <c r="U303" s="71">
        <v>208204770</v>
      </c>
      <c r="V303" s="71">
        <v>21287</v>
      </c>
      <c r="W303" s="71">
        <v>21</v>
      </c>
      <c r="X303" s="71">
        <v>143322</v>
      </c>
      <c r="Y303" s="71">
        <v>185819</v>
      </c>
      <c r="Z303" s="71">
        <v>107711</v>
      </c>
      <c r="AA303" s="71">
        <v>53985</v>
      </c>
      <c r="AB303" s="71">
        <v>498999</v>
      </c>
      <c r="AC303" s="71">
        <v>10473788.66666667</v>
      </c>
      <c r="AD303" s="71">
        <v>38.785883231284132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2029</v>
      </c>
      <c r="B304" s="70">
        <v>223</v>
      </c>
      <c r="C304" s="70">
        <v>2</v>
      </c>
      <c r="D304" s="70">
        <v>14</v>
      </c>
      <c r="E304" s="70">
        <v>2005</v>
      </c>
      <c r="F304" s="70" t="s">
        <v>789</v>
      </c>
      <c r="G304" s="70" t="s">
        <v>2027</v>
      </c>
      <c r="H304" s="70" t="s">
        <v>2028</v>
      </c>
      <c r="I304" s="148"/>
      <c r="J304" s="71">
        <v>2979.4902392573208</v>
      </c>
      <c r="K304" s="71">
        <v>26.616704133228868</v>
      </c>
      <c r="L304" s="71">
        <v>21.79666771874448</v>
      </c>
      <c r="M304" s="71">
        <v>565.99809621026782</v>
      </c>
      <c r="N304" s="71">
        <v>555.79384251912279</v>
      </c>
      <c r="O304" s="71">
        <v>275.88522069288661</v>
      </c>
      <c r="P304" s="71">
        <v>186.82993531399541</v>
      </c>
      <c r="Q304" s="71">
        <v>27.075134807701001</v>
      </c>
      <c r="R304" s="71">
        <v>7.9052983858442563</v>
      </c>
      <c r="S304" s="71">
        <v>80.848822369999993</v>
      </c>
      <c r="T304" s="72"/>
      <c r="U304" s="71">
        <v>132123305</v>
      </c>
      <c r="V304" s="71">
        <v>12985</v>
      </c>
      <c r="W304" s="71">
        <v>195</v>
      </c>
      <c r="X304" s="71">
        <v>115108</v>
      </c>
      <c r="Y304" s="71">
        <v>206887</v>
      </c>
      <c r="Z304" s="71">
        <v>131312</v>
      </c>
      <c r="AA304" s="71">
        <v>37153</v>
      </c>
      <c r="AB304" s="71">
        <v>459568</v>
      </c>
      <c r="AC304" s="71">
        <v>1397888.333333333</v>
      </c>
      <c r="AD304" s="71">
        <v>80.848822369999993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2030</v>
      </c>
      <c r="B305" s="70">
        <v>224</v>
      </c>
      <c r="C305" s="70">
        <v>3</v>
      </c>
      <c r="D305" s="70">
        <v>14</v>
      </c>
      <c r="E305" s="70">
        <v>2006</v>
      </c>
      <c r="F305" s="70" t="s">
        <v>790</v>
      </c>
      <c r="G305" s="70" t="s">
        <v>2027</v>
      </c>
      <c r="H305" s="70" t="s">
        <v>2028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2031</v>
      </c>
      <c r="B306" s="70">
        <v>225</v>
      </c>
      <c r="C306" s="70">
        <v>4</v>
      </c>
      <c r="D306" s="70">
        <v>14</v>
      </c>
      <c r="E306" s="70">
        <v>2007</v>
      </c>
      <c r="F306" s="70" t="s">
        <v>791</v>
      </c>
      <c r="G306" s="70" t="s">
        <v>2027</v>
      </c>
      <c r="H306" s="70" t="s">
        <v>2028</v>
      </c>
      <c r="I306" s="148"/>
      <c r="J306" s="71">
        <v>3483.851550137887</v>
      </c>
      <c r="K306" s="71">
        <v>32.664320059181293</v>
      </c>
      <c r="L306" s="71">
        <v>28.12682169044081</v>
      </c>
      <c r="M306" s="71">
        <v>525.37857875611758</v>
      </c>
      <c r="N306" s="71">
        <v>602.17659670068133</v>
      </c>
      <c r="O306" s="71">
        <v>261.79725725934532</v>
      </c>
      <c r="P306" s="71">
        <v>184.0842693430692</v>
      </c>
      <c r="Q306" s="71">
        <v>28.5267693278069</v>
      </c>
      <c r="R306" s="71">
        <v>7.3939708006321094</v>
      </c>
      <c r="S306" s="71">
        <v>83.079000666339994</v>
      </c>
      <c r="T306" s="72"/>
      <c r="U306" s="71">
        <v>164966425</v>
      </c>
      <c r="V306" s="71">
        <v>12014</v>
      </c>
      <c r="W306" s="71">
        <v>331</v>
      </c>
      <c r="X306" s="71">
        <v>136545</v>
      </c>
      <c r="Y306" s="71">
        <v>210951</v>
      </c>
      <c r="Z306" s="71">
        <v>129535</v>
      </c>
      <c r="AA306" s="71">
        <v>36049</v>
      </c>
      <c r="AB306" s="71">
        <v>458603</v>
      </c>
      <c r="AC306" s="71">
        <v>1344985.333333333</v>
      </c>
      <c r="AD306" s="71">
        <v>83.079000666339994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2032</v>
      </c>
      <c r="B307" s="70">
        <v>226</v>
      </c>
      <c r="C307" s="70">
        <v>5</v>
      </c>
      <c r="D307" s="70">
        <v>14</v>
      </c>
      <c r="E307" s="70">
        <v>2008</v>
      </c>
      <c r="F307" s="70" t="s">
        <v>792</v>
      </c>
      <c r="G307" s="70" t="s">
        <v>2027</v>
      </c>
      <c r="H307" s="70" t="s">
        <v>2028</v>
      </c>
      <c r="I307" s="148"/>
      <c r="J307" s="71">
        <v>3104.9492876154359</v>
      </c>
      <c r="K307" s="71">
        <v>25.62736602118671</v>
      </c>
      <c r="L307" s="71">
        <v>25.37435167294802</v>
      </c>
      <c r="M307" s="71">
        <v>575.34003591765008</v>
      </c>
      <c r="N307" s="71">
        <v>546.12047166958848</v>
      </c>
      <c r="O307" s="71">
        <v>251.99861008093191</v>
      </c>
      <c r="P307" s="71">
        <v>179.1308439993991</v>
      </c>
      <c r="Q307" s="71">
        <v>28.146549435576802</v>
      </c>
      <c r="R307" s="71">
        <v>6.165308781515531</v>
      </c>
      <c r="S307" s="71">
        <v>57.382278649559993</v>
      </c>
      <c r="T307" s="72"/>
      <c r="U307" s="71">
        <v>165853403</v>
      </c>
      <c r="V307" s="71">
        <v>12014</v>
      </c>
      <c r="W307" s="71">
        <v>331</v>
      </c>
      <c r="X307" s="71">
        <v>136545</v>
      </c>
      <c r="Y307" s="71">
        <v>213638</v>
      </c>
      <c r="Z307" s="71">
        <v>129063</v>
      </c>
      <c r="AA307" s="71">
        <v>35119</v>
      </c>
      <c r="AB307" s="71">
        <v>459933</v>
      </c>
      <c r="AC307" s="71">
        <v>1164542</v>
      </c>
      <c r="AD307" s="71">
        <v>57.382278649559993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2033</v>
      </c>
      <c r="B308" s="70">
        <v>227</v>
      </c>
      <c r="C308" s="70">
        <v>6</v>
      </c>
      <c r="D308" s="70">
        <v>14</v>
      </c>
      <c r="E308" s="70">
        <v>2009</v>
      </c>
      <c r="F308" s="70" t="s">
        <v>176</v>
      </c>
      <c r="G308" s="70" t="s">
        <v>2027</v>
      </c>
      <c r="H308" s="70" t="s">
        <v>2028</v>
      </c>
      <c r="I308" s="148"/>
      <c r="J308" s="71">
        <v>2878.8282226219421</v>
      </c>
      <c r="K308" s="71">
        <v>21.927695124270731</v>
      </c>
      <c r="L308" s="71">
        <v>16.958645297057789</v>
      </c>
      <c r="M308" s="71">
        <v>523.83848092784865</v>
      </c>
      <c r="N308" s="71">
        <v>482.45332470985409</v>
      </c>
      <c r="O308" s="71">
        <v>254.29038415291939</v>
      </c>
      <c r="P308" s="71">
        <v>171.59559520857459</v>
      </c>
      <c r="Q308" s="71">
        <v>26.8310676968308</v>
      </c>
      <c r="R308" s="71">
        <v>5.7506081958742516</v>
      </c>
      <c r="S308" s="71">
        <v>58.534884409050008</v>
      </c>
      <c r="T308" s="72"/>
      <c r="U308" s="71">
        <v>135909203</v>
      </c>
      <c r="V308" s="71">
        <v>14039</v>
      </c>
      <c r="W308" s="71">
        <v>265</v>
      </c>
      <c r="X308" s="71">
        <v>153415</v>
      </c>
      <c r="Y308" s="71">
        <v>215859</v>
      </c>
      <c r="Z308" s="71">
        <v>128550</v>
      </c>
      <c r="AA308" s="71">
        <v>34537</v>
      </c>
      <c r="AB308" s="71">
        <v>460245</v>
      </c>
      <c r="AC308" s="71">
        <v>1059685.666666667</v>
      </c>
      <c r="AD308" s="71">
        <v>58.534884409050008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1628.211</v>
      </c>
      <c r="BK308" s="71">
        <v>11.888999999999999</v>
      </c>
      <c r="BL308" s="71">
        <v>181.39000000000001</v>
      </c>
      <c r="BM308" s="71">
        <v>0</v>
      </c>
      <c r="BN308" s="72"/>
      <c r="BO308" s="71">
        <v>0</v>
      </c>
      <c r="BP308" s="71">
        <v>0</v>
      </c>
      <c r="BQ308" s="71">
        <v>49</v>
      </c>
      <c r="BR308" s="71">
        <v>2</v>
      </c>
      <c r="BS308" s="71">
        <v>17</v>
      </c>
      <c r="BT308" s="71">
        <v>0</v>
      </c>
      <c r="BU308"/>
      <c r="BV308" s="70">
        <v>1635.03</v>
      </c>
      <c r="BW308" s="70">
        <v>3.9910000000000001</v>
      </c>
      <c r="BX308" s="70">
        <v>50</v>
      </c>
      <c r="BY308" s="70">
        <v>0</v>
      </c>
      <c r="BZ308" s="70">
        <v>35.698</v>
      </c>
      <c r="CA308" s="70">
        <v>0</v>
      </c>
      <c r="CB308" s="70">
        <v>0</v>
      </c>
      <c r="CC308" s="70">
        <v>96.771000000000001</v>
      </c>
      <c r="CD308" s="70">
        <v>0</v>
      </c>
    </row>
    <row r="309" spans="1:82">
      <c r="A309" s="70" t="s">
        <v>2034</v>
      </c>
      <c r="B309" s="70">
        <v>228</v>
      </c>
      <c r="C309" s="70">
        <v>7</v>
      </c>
      <c r="D309" s="70">
        <v>14</v>
      </c>
      <c r="E309" s="70">
        <v>2010</v>
      </c>
      <c r="F309" s="70" t="s">
        <v>177</v>
      </c>
      <c r="G309" s="70" t="s">
        <v>2027</v>
      </c>
      <c r="H309" s="70" t="s">
        <v>2028</v>
      </c>
      <c r="I309" s="148"/>
      <c r="J309" s="71">
        <v>3260.6143205818921</v>
      </c>
      <c r="K309" s="71">
        <v>30.731055420353961</v>
      </c>
      <c r="L309" s="71">
        <v>15.774153982825879</v>
      </c>
      <c r="M309" s="71">
        <v>575.2868922514524</v>
      </c>
      <c r="N309" s="71">
        <v>525.27070063855285</v>
      </c>
      <c r="O309" s="71">
        <v>252.78342210847461</v>
      </c>
      <c r="P309" s="71">
        <v>173.86072397112031</v>
      </c>
      <c r="Q309" s="71">
        <v>27.910119100591299</v>
      </c>
      <c r="R309" s="71">
        <v>6.205826985574336</v>
      </c>
      <c r="S309" s="71">
        <v>63.381326011570003</v>
      </c>
      <c r="T309" s="72"/>
      <c r="U309" s="71">
        <v>150261605</v>
      </c>
      <c r="V309" s="71">
        <v>14039</v>
      </c>
      <c r="W309" s="71">
        <v>265</v>
      </c>
      <c r="X309" s="71">
        <v>153415</v>
      </c>
      <c r="Y309" s="71">
        <v>216844</v>
      </c>
      <c r="Z309" s="71">
        <v>128382</v>
      </c>
      <c r="AA309" s="71">
        <v>34119</v>
      </c>
      <c r="AB309" s="71">
        <v>458754</v>
      </c>
      <c r="AC309" s="71">
        <v>1083714.666666667</v>
      </c>
      <c r="AD309" s="71">
        <v>63.381326011570003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1508.0540000000001</v>
      </c>
      <c r="BK309" s="71">
        <v>11.387</v>
      </c>
      <c r="BL309" s="71">
        <v>163.56099999999998</v>
      </c>
      <c r="BM309" s="71">
        <v>0</v>
      </c>
      <c r="BN309" s="72"/>
      <c r="BO309" s="71">
        <v>0</v>
      </c>
      <c r="BP309" s="71">
        <v>0</v>
      </c>
      <c r="BQ309" s="71">
        <v>48</v>
      </c>
      <c r="BR309" s="71">
        <v>2</v>
      </c>
      <c r="BS309" s="71">
        <v>15</v>
      </c>
      <c r="BT309" s="71">
        <v>0</v>
      </c>
      <c r="BU309"/>
      <c r="BV309" s="70">
        <v>1532.876</v>
      </c>
      <c r="BW309" s="70">
        <v>5.8339999999999996</v>
      </c>
      <c r="BX309" s="70">
        <v>49.411999999999999</v>
      </c>
      <c r="BY309" s="70">
        <v>0</v>
      </c>
      <c r="BZ309" s="70">
        <v>34.808</v>
      </c>
      <c r="CA309" s="70">
        <v>0</v>
      </c>
      <c r="CB309" s="70">
        <v>0</v>
      </c>
      <c r="CC309" s="70">
        <v>60.072000000000003</v>
      </c>
      <c r="CD309" s="70">
        <v>0</v>
      </c>
    </row>
    <row r="310" spans="1:82">
      <c r="A310" s="70" t="s">
        <v>2035</v>
      </c>
      <c r="B310" s="70">
        <v>229</v>
      </c>
      <c r="C310" s="70">
        <v>8</v>
      </c>
      <c r="D310" s="70">
        <v>14</v>
      </c>
      <c r="E310" s="70">
        <v>2011</v>
      </c>
      <c r="F310" s="70" t="s">
        <v>178</v>
      </c>
      <c r="G310" s="70" t="s">
        <v>2027</v>
      </c>
      <c r="H310" s="70" t="s">
        <v>2028</v>
      </c>
      <c r="I310" s="148"/>
      <c r="J310" s="71">
        <v>3140.7581217731822</v>
      </c>
      <c r="K310" s="71">
        <v>32.366801198139733</v>
      </c>
      <c r="L310" s="71">
        <v>12.012576556966099</v>
      </c>
      <c r="M310" s="71">
        <v>721.45437913711726</v>
      </c>
      <c r="N310" s="71">
        <v>637.8627553982426</v>
      </c>
      <c r="O310" s="71">
        <v>248.05791534720768</v>
      </c>
      <c r="P310" s="71">
        <v>168.41086220392879</v>
      </c>
      <c r="Q310" s="71">
        <v>32.0860663452955</v>
      </c>
      <c r="R310" s="71">
        <v>6.0941905382061332</v>
      </c>
      <c r="S310" s="71">
        <v>59.659306839568593</v>
      </c>
      <c r="T310" s="72"/>
      <c r="U310" s="71">
        <v>141033891</v>
      </c>
      <c r="V310" s="71">
        <v>14039</v>
      </c>
      <c r="W310" s="71">
        <v>265</v>
      </c>
      <c r="X310" s="71">
        <v>153415</v>
      </c>
      <c r="Y310" s="71">
        <v>217786</v>
      </c>
      <c r="Z310" s="71">
        <v>128719</v>
      </c>
      <c r="AA310" s="71">
        <v>34033</v>
      </c>
      <c r="AB310" s="71">
        <v>457216</v>
      </c>
      <c r="AC310" s="71">
        <v>1062459.666666667</v>
      </c>
      <c r="AD310" s="71">
        <v>59.659306839568593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1504.43</v>
      </c>
      <c r="BK310" s="71">
        <v>9.7010000000000005</v>
      </c>
      <c r="BL310" s="71">
        <v>180.25800000000001</v>
      </c>
      <c r="BM310" s="71">
        <v>0</v>
      </c>
      <c r="BN310" s="72"/>
      <c r="BO310" s="71">
        <v>0</v>
      </c>
      <c r="BP310" s="71">
        <v>0</v>
      </c>
      <c r="BQ310" s="71">
        <v>48</v>
      </c>
      <c r="BR310" s="71">
        <v>2</v>
      </c>
      <c r="BS310" s="71">
        <v>16</v>
      </c>
      <c r="BT310" s="71">
        <v>0</v>
      </c>
      <c r="BU310"/>
      <c r="BV310" s="70">
        <v>1529.7840000000001</v>
      </c>
      <c r="BW310" s="70">
        <v>6.5339999999999998</v>
      </c>
      <c r="BX310" s="70">
        <v>71.406999999999996</v>
      </c>
      <c r="BY310" s="70">
        <v>0</v>
      </c>
      <c r="BZ310" s="70">
        <v>31.623000000000001</v>
      </c>
      <c r="CA310" s="70">
        <v>0</v>
      </c>
      <c r="CB310" s="70">
        <v>0</v>
      </c>
      <c r="CC310" s="70">
        <v>55.040999999999997</v>
      </c>
      <c r="CD310" s="70">
        <v>0</v>
      </c>
    </row>
    <row r="311" spans="1:82">
      <c r="A311" s="70" t="s">
        <v>2036</v>
      </c>
      <c r="B311" s="70">
        <v>230</v>
      </c>
      <c r="C311" s="70">
        <v>9</v>
      </c>
      <c r="D311" s="70">
        <v>14</v>
      </c>
      <c r="E311" s="70">
        <v>2012</v>
      </c>
      <c r="F311" s="70" t="s">
        <v>179</v>
      </c>
      <c r="G311" s="1064" t="s">
        <v>2027</v>
      </c>
      <c r="H311" s="70" t="s">
        <v>2028</v>
      </c>
      <c r="I311" s="148"/>
      <c r="J311" s="71">
        <v>3068.822532118475</v>
      </c>
      <c r="K311" s="71">
        <v>30.50614728343351</v>
      </c>
      <c r="L311" s="71">
        <v>11.781319230551841</v>
      </c>
      <c r="M311" s="71">
        <v>766.92574658381477</v>
      </c>
      <c r="N311" s="71">
        <v>661.09189755023203</v>
      </c>
      <c r="O311" s="71">
        <v>246.81524772263481</v>
      </c>
      <c r="P311" s="71">
        <v>168.03530450901545</v>
      </c>
      <c r="Q311" s="71">
        <v>35.658168364222497</v>
      </c>
      <c r="R311" s="71">
        <v>6.233594874700124</v>
      </c>
      <c r="S311" s="71">
        <v>54.354584894870101</v>
      </c>
      <c r="T311" s="72"/>
      <c r="U311" s="71">
        <v>134736293</v>
      </c>
      <c r="V311" s="71">
        <v>14039</v>
      </c>
      <c r="W311" s="71">
        <v>265</v>
      </c>
      <c r="X311" s="71">
        <v>153415</v>
      </c>
      <c r="Y311" s="71">
        <v>224883</v>
      </c>
      <c r="Z311" s="71">
        <v>129090</v>
      </c>
      <c r="AA311" s="71">
        <v>33765</v>
      </c>
      <c r="AB311" s="71">
        <v>467673</v>
      </c>
      <c r="AC311" s="71">
        <v>1058615.333333333</v>
      </c>
      <c r="AD311" s="71">
        <v>54.354584894870101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1548.6569999999999</v>
      </c>
      <c r="BK311" s="71">
        <v>10.157999999999999</v>
      </c>
      <c r="BL311" s="71">
        <v>197.047</v>
      </c>
      <c r="BM311" s="71">
        <v>0</v>
      </c>
      <c r="BN311" s="72"/>
      <c r="BO311" s="71">
        <v>0</v>
      </c>
      <c r="BP311" s="71">
        <v>0</v>
      </c>
      <c r="BQ311" s="71">
        <v>47</v>
      </c>
      <c r="BR311" s="71">
        <v>2</v>
      </c>
      <c r="BS311" s="71">
        <v>17</v>
      </c>
      <c r="BT311" s="71">
        <v>0</v>
      </c>
      <c r="BU311"/>
      <c r="BV311" s="70">
        <v>1610.481</v>
      </c>
      <c r="BW311" s="70">
        <v>3.09</v>
      </c>
      <c r="BX311" s="70">
        <v>68.11</v>
      </c>
      <c r="BY311" s="70">
        <v>0</v>
      </c>
      <c r="BZ311" s="70">
        <v>32.350999999999999</v>
      </c>
      <c r="CA311" s="70">
        <v>0</v>
      </c>
      <c r="CB311" s="70">
        <v>0</v>
      </c>
      <c r="CC311" s="70">
        <v>41.83</v>
      </c>
      <c r="CD311" s="70">
        <v>0</v>
      </c>
    </row>
    <row r="312" spans="1:82">
      <c r="A312" s="70" t="s">
        <v>2037</v>
      </c>
      <c r="B312" s="70">
        <v>231</v>
      </c>
      <c r="C312" s="70">
        <v>10</v>
      </c>
      <c r="D312" s="70">
        <v>14</v>
      </c>
      <c r="E312" s="70">
        <v>2013</v>
      </c>
      <c r="F312" s="70" t="s">
        <v>180</v>
      </c>
      <c r="G312" s="1064" t="s">
        <v>2027</v>
      </c>
      <c r="H312" s="70" t="s">
        <v>2028</v>
      </c>
      <c r="I312" s="148"/>
      <c r="J312" s="71">
        <v>3216.4486307121128</v>
      </c>
      <c r="K312" s="71">
        <v>26.104597326936339</v>
      </c>
      <c r="L312" s="71">
        <v>11.76727772295388</v>
      </c>
      <c r="M312" s="71">
        <v>749.65135248573824</v>
      </c>
      <c r="N312" s="71">
        <v>716.08871809228867</v>
      </c>
      <c r="O312" s="71">
        <v>237.41212257339373</v>
      </c>
      <c r="P312" s="71">
        <v>168.84330049219179</v>
      </c>
      <c r="Q312" s="71">
        <v>36.134404765391402</v>
      </c>
      <c r="R312" s="71">
        <v>6.8227905286922006</v>
      </c>
      <c r="S312" s="71">
        <v>51.89246396846</v>
      </c>
      <c r="T312" s="72"/>
      <c r="U312" s="71">
        <v>131521233</v>
      </c>
      <c r="V312" s="71">
        <v>14039</v>
      </c>
      <c r="W312" s="71">
        <v>265</v>
      </c>
      <c r="X312" s="71">
        <v>153415</v>
      </c>
      <c r="Y312" s="71">
        <v>225453</v>
      </c>
      <c r="Z312" s="71">
        <v>129716</v>
      </c>
      <c r="AA312" s="71">
        <v>33800</v>
      </c>
      <c r="AB312" s="71">
        <v>467125</v>
      </c>
      <c r="AC312" s="71">
        <v>1131026.333333333</v>
      </c>
      <c r="AD312" s="71">
        <v>51.89246396846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1282.537</v>
      </c>
      <c r="BK312" s="71">
        <v>10.276</v>
      </c>
      <c r="BL312" s="71">
        <v>221.33699999999999</v>
      </c>
      <c r="BM312" s="71">
        <v>0</v>
      </c>
      <c r="BN312" s="72"/>
      <c r="BO312" s="71">
        <v>0</v>
      </c>
      <c r="BP312" s="71">
        <v>0</v>
      </c>
      <c r="BQ312" s="71">
        <v>42</v>
      </c>
      <c r="BR312" s="71">
        <v>2</v>
      </c>
      <c r="BS312" s="71">
        <v>19</v>
      </c>
      <c r="BT312" s="71">
        <v>0</v>
      </c>
      <c r="BU312"/>
      <c r="BV312" s="70">
        <v>1379.492</v>
      </c>
      <c r="BW312" s="70">
        <v>4.0880000000000001</v>
      </c>
      <c r="BX312" s="70">
        <v>66.552000000000007</v>
      </c>
      <c r="BY312" s="70">
        <v>0</v>
      </c>
      <c r="BZ312" s="70">
        <v>33.978000000000002</v>
      </c>
      <c r="CA312" s="70">
        <v>0</v>
      </c>
      <c r="CB312" s="70">
        <v>0</v>
      </c>
      <c r="CC312" s="70">
        <v>30.04</v>
      </c>
      <c r="CD312" s="70">
        <v>0</v>
      </c>
    </row>
    <row r="313" spans="1:82">
      <c r="A313" s="70" t="s">
        <v>2038</v>
      </c>
      <c r="B313" s="70">
        <v>232</v>
      </c>
      <c r="C313" s="70">
        <v>11</v>
      </c>
      <c r="D313" s="70">
        <v>14</v>
      </c>
      <c r="E313" s="70">
        <v>2014</v>
      </c>
      <c r="F313" s="70" t="s">
        <v>181</v>
      </c>
      <c r="G313" s="70" t="s">
        <v>2027</v>
      </c>
      <c r="H313" s="70" t="s">
        <v>2028</v>
      </c>
      <c r="I313" s="148"/>
      <c r="J313" s="71">
        <v>2975.288596468396</v>
      </c>
      <c r="K313" s="71">
        <v>28.01872231682135</v>
      </c>
      <c r="L313" s="71">
        <v>13.685319201987699</v>
      </c>
      <c r="M313" s="71">
        <v>799.83304595612344</v>
      </c>
      <c r="N313" s="71">
        <v>642.18569782175837</v>
      </c>
      <c r="O313" s="71">
        <v>225.69995617329332</v>
      </c>
      <c r="P313" s="71">
        <v>170.25318306108525</v>
      </c>
      <c r="Q313" s="71">
        <v>34.528612394519399</v>
      </c>
      <c r="R313" s="71">
        <v>6.8356230700609277</v>
      </c>
      <c r="S313" s="71">
        <v>54.38418766425999</v>
      </c>
      <c r="T313" s="72"/>
      <c r="U313" s="71">
        <v>131444338</v>
      </c>
      <c r="V313" s="71">
        <v>12313</v>
      </c>
      <c r="W313" s="71">
        <v>297</v>
      </c>
      <c r="X313" s="71">
        <v>151816</v>
      </c>
      <c r="Y313" s="71">
        <v>226024</v>
      </c>
      <c r="Z313" s="71">
        <v>129880</v>
      </c>
      <c r="AA313" s="71">
        <v>33906</v>
      </c>
      <c r="AB313" s="71">
        <v>465236</v>
      </c>
      <c r="AC313" s="71">
        <v>1136716.666666667</v>
      </c>
      <c r="AD313" s="71">
        <v>54.38418766425999</v>
      </c>
      <c r="AE313" s="72"/>
      <c r="AF313" s="71"/>
      <c r="AG313" s="71"/>
      <c r="AH313" s="71"/>
      <c r="AI313" s="71"/>
      <c r="AJ313" s="71"/>
      <c r="AK313" s="71"/>
      <c r="AL313" s="71"/>
      <c r="AM313" s="71"/>
      <c r="AN313" s="71"/>
      <c r="AO313" s="71"/>
      <c r="AP313" s="71"/>
      <c r="AQ313" s="72"/>
      <c r="AR313" s="71">
        <v>3192</v>
      </c>
      <c r="AS313" s="71">
        <v>285</v>
      </c>
      <c r="AT313" s="71">
        <v>0</v>
      </c>
      <c r="AU313" s="71">
        <v>0</v>
      </c>
      <c r="AV313" s="71">
        <v>0</v>
      </c>
      <c r="AW313" s="71">
        <v>2</v>
      </c>
      <c r="AX313" s="71"/>
      <c r="AY313" s="72"/>
      <c r="AZ313" s="71">
        <v>10961.6</v>
      </c>
      <c r="BA313" s="71">
        <v>17904</v>
      </c>
      <c r="BB313" s="71">
        <v>0</v>
      </c>
      <c r="BC313" s="71">
        <v>0</v>
      </c>
      <c r="BD313" s="71">
        <v>0</v>
      </c>
      <c r="BE313" s="71">
        <v>9018</v>
      </c>
      <c r="BF313" s="71"/>
      <c r="BG313" s="72"/>
      <c r="BH313" s="71">
        <v>0</v>
      </c>
      <c r="BI313" s="71">
        <v>0</v>
      </c>
      <c r="BJ313" s="71">
        <v>1140.3119999999999</v>
      </c>
      <c r="BK313" s="71">
        <v>10.996</v>
      </c>
      <c r="BL313" s="71">
        <v>213.191</v>
      </c>
      <c r="BM313" s="71">
        <v>0</v>
      </c>
      <c r="BN313" s="72"/>
      <c r="BO313" s="71">
        <v>0</v>
      </c>
      <c r="BP313" s="71">
        <v>0</v>
      </c>
      <c r="BQ313" s="71">
        <v>44</v>
      </c>
      <c r="BR313" s="71">
        <v>2</v>
      </c>
      <c r="BS313" s="71">
        <v>18</v>
      </c>
      <c r="BT313" s="71">
        <v>0</v>
      </c>
      <c r="BU313"/>
      <c r="BV313" s="70">
        <v>1245.7080000000001</v>
      </c>
      <c r="BW313" s="70">
        <v>3.5649999999999999</v>
      </c>
      <c r="BX313" s="70">
        <v>61.905000000000001</v>
      </c>
      <c r="BY313" s="70">
        <v>0</v>
      </c>
      <c r="BZ313" s="70">
        <v>30.204000000000001</v>
      </c>
      <c r="CA313" s="70">
        <v>0</v>
      </c>
      <c r="CB313" s="70">
        <v>0</v>
      </c>
      <c r="CC313" s="70">
        <v>23.117000000000001</v>
      </c>
      <c r="CD313" s="70">
        <v>0</v>
      </c>
    </row>
    <row r="314" spans="1:82">
      <c r="A314" s="70" t="s">
        <v>2039</v>
      </c>
      <c r="B314" s="70">
        <v>233</v>
      </c>
      <c r="C314" s="70">
        <v>12</v>
      </c>
      <c r="D314" s="70">
        <v>14</v>
      </c>
      <c r="E314" s="70">
        <v>2015</v>
      </c>
      <c r="F314" s="70" t="s">
        <v>182</v>
      </c>
      <c r="G314" s="70" t="s">
        <v>2027</v>
      </c>
      <c r="H314" s="70" t="s">
        <v>2028</v>
      </c>
      <c r="I314" s="148"/>
      <c r="J314" s="71">
        <v>2910.929214274126</v>
      </c>
      <c r="K314" s="71">
        <v>26.974357410759499</v>
      </c>
      <c r="L314" s="71">
        <v>16.02331084775712</v>
      </c>
      <c r="M314" s="71">
        <v>742.38556091632427</v>
      </c>
      <c r="N314" s="71">
        <v>589.77287994488563</v>
      </c>
      <c r="O314" s="71">
        <v>223.99433264698598</v>
      </c>
      <c r="P314" s="71">
        <v>171.03595623470559</v>
      </c>
      <c r="Q314" s="71">
        <v>33.7071265385391</v>
      </c>
      <c r="R314" s="71">
        <v>6.3195639001960471</v>
      </c>
      <c r="S314" s="71">
        <v>56.647037955167193</v>
      </c>
      <c r="T314" s="72"/>
      <c r="U314" s="71">
        <v>137755025</v>
      </c>
      <c r="V314" s="71">
        <v>12313</v>
      </c>
      <c r="W314" s="71">
        <v>297</v>
      </c>
      <c r="X314" s="71">
        <v>151816</v>
      </c>
      <c r="Y314" s="71">
        <v>227391</v>
      </c>
      <c r="Z314" s="71">
        <v>130139</v>
      </c>
      <c r="AA314" s="71">
        <v>34035</v>
      </c>
      <c r="AB314" s="71">
        <v>463940</v>
      </c>
      <c r="AC314" s="71">
        <v>1080226.333333333</v>
      </c>
      <c r="AD314" s="71">
        <v>56.647037955167193</v>
      </c>
      <c r="AE314" s="72"/>
      <c r="AF314" s="71">
        <v>1158170459.0157509</v>
      </c>
      <c r="AG314" s="71">
        <v>21405501.96757869</v>
      </c>
      <c r="AH314" s="71">
        <v>3085727.4251428498</v>
      </c>
      <c r="AI314" s="71">
        <v>1014383753.751392</v>
      </c>
      <c r="AJ314" s="71">
        <v>852304751.09111726</v>
      </c>
      <c r="AK314" s="71">
        <v>0</v>
      </c>
      <c r="AL314" s="71">
        <v>0</v>
      </c>
      <c r="AM314" s="71">
        <v>63581030.844896279</v>
      </c>
      <c r="AN314" s="71">
        <v>0</v>
      </c>
      <c r="AO314" s="71">
        <v>0</v>
      </c>
      <c r="AP314" s="71">
        <v>3112931224.0958781</v>
      </c>
      <c r="AQ314" s="72"/>
      <c r="AR314" s="71">
        <v>3537</v>
      </c>
      <c r="AS314" s="71">
        <v>370</v>
      </c>
      <c r="AT314" s="71">
        <v>0</v>
      </c>
      <c r="AU314" s="71">
        <v>0</v>
      </c>
      <c r="AV314" s="71">
        <v>0</v>
      </c>
      <c r="AW314" s="71">
        <v>2</v>
      </c>
      <c r="AX314" s="71"/>
      <c r="AY314" s="72"/>
      <c r="AZ314" s="71">
        <v>12302.2</v>
      </c>
      <c r="BA314" s="71">
        <v>20438.7</v>
      </c>
      <c r="BB314" s="71">
        <v>0</v>
      </c>
      <c r="BC314" s="71">
        <v>0</v>
      </c>
      <c r="BD314" s="71">
        <v>0</v>
      </c>
      <c r="BE314" s="71">
        <v>9018</v>
      </c>
      <c r="BF314" s="71"/>
      <c r="BG314" s="72"/>
      <c r="BH314" s="71">
        <v>0</v>
      </c>
      <c r="BI314" s="71">
        <v>0</v>
      </c>
      <c r="BJ314" s="71">
        <v>1201.5070000000001</v>
      </c>
      <c r="BK314" s="71">
        <v>10.446</v>
      </c>
      <c r="BL314" s="71">
        <v>216.66500000000002</v>
      </c>
      <c r="BM314" s="71">
        <v>0</v>
      </c>
      <c r="BN314" s="72"/>
      <c r="BO314" s="71">
        <v>0</v>
      </c>
      <c r="BP314" s="71">
        <v>0</v>
      </c>
      <c r="BQ314" s="71">
        <v>44</v>
      </c>
      <c r="BR314" s="71">
        <v>2</v>
      </c>
      <c r="BS314" s="71">
        <v>18</v>
      </c>
      <c r="BT314" s="71">
        <v>0</v>
      </c>
      <c r="BU314"/>
      <c r="BV314" s="70">
        <v>1301.866</v>
      </c>
      <c r="BW314" s="70">
        <v>0</v>
      </c>
      <c r="BX314" s="70">
        <v>67.105000000000004</v>
      </c>
      <c r="BY314" s="70">
        <v>0</v>
      </c>
      <c r="BZ314" s="70">
        <v>29.059000000000001</v>
      </c>
      <c r="CA314" s="70">
        <v>0</v>
      </c>
      <c r="CB314" s="70">
        <v>0</v>
      </c>
      <c r="CC314" s="70">
        <v>30.588000000000001</v>
      </c>
      <c r="CD314" s="70">
        <v>0</v>
      </c>
    </row>
    <row r="315" spans="1:82">
      <c r="A315" s="70" t="s">
        <v>2040</v>
      </c>
      <c r="B315" s="70">
        <v>234</v>
      </c>
      <c r="C315" s="70">
        <v>13</v>
      </c>
      <c r="D315" s="70">
        <v>14</v>
      </c>
      <c r="E315" s="70">
        <v>2016</v>
      </c>
      <c r="F315" s="70" t="s">
        <v>155</v>
      </c>
      <c r="G315" s="70" t="s">
        <v>2027</v>
      </c>
      <c r="H315" s="70" t="s">
        <v>2028</v>
      </c>
      <c r="I315" s="148"/>
      <c r="J315" s="71">
        <v>2872.3651253374292</v>
      </c>
      <c r="K315" s="71">
        <v>25.652179134895846</v>
      </c>
      <c r="L315" s="71">
        <v>15.808476335157721</v>
      </c>
      <c r="M315" s="71">
        <v>670.28364679609069</v>
      </c>
      <c r="N315" s="71">
        <v>543.98679960680283</v>
      </c>
      <c r="O315" s="71">
        <v>222.50187230001396</v>
      </c>
      <c r="P315" s="71">
        <v>170.85695681124517</v>
      </c>
      <c r="Q315" s="71">
        <v>32.713930019610928</v>
      </c>
      <c r="R315" s="71">
        <v>6.7506860116787903</v>
      </c>
      <c r="S315" s="71">
        <v>74.995669847216405</v>
      </c>
      <c r="T315" s="72"/>
      <c r="U315" s="71">
        <v>136198298</v>
      </c>
      <c r="V315" s="71">
        <v>12313</v>
      </c>
      <c r="W315" s="71">
        <v>297</v>
      </c>
      <c r="X315" s="71">
        <v>151816</v>
      </c>
      <c r="Y315" s="71">
        <v>229144</v>
      </c>
      <c r="Z315" s="71">
        <v>130861</v>
      </c>
      <c r="AA315" s="71">
        <v>35165</v>
      </c>
      <c r="AB315" s="71">
        <v>463160</v>
      </c>
      <c r="AC315" s="71">
        <v>1152950.720551675</v>
      </c>
      <c r="AD315" s="71">
        <v>74.995669847216405</v>
      </c>
      <c r="AE315" s="72"/>
      <c r="AF315" s="71">
        <v>1141909655.4592979</v>
      </c>
      <c r="AG315" s="71">
        <v>19337751.374723319</v>
      </c>
      <c r="AH315" s="71">
        <v>2224540.669301094</v>
      </c>
      <c r="AI315" s="71">
        <v>1006753755.426988</v>
      </c>
      <c r="AJ315" s="71">
        <v>745867845.89767933</v>
      </c>
      <c r="AK315" s="71">
        <v>0</v>
      </c>
      <c r="AL315" s="71">
        <v>0</v>
      </c>
      <c r="AM315" s="71">
        <v>63523448.291832738</v>
      </c>
      <c r="AN315" s="71">
        <v>0</v>
      </c>
      <c r="AO315" s="71">
        <v>0</v>
      </c>
      <c r="AP315" s="71">
        <v>2979616997.1198225</v>
      </c>
      <c r="AQ315" s="72"/>
      <c r="AR315" s="71">
        <v>3806</v>
      </c>
      <c r="AS315" s="71">
        <v>417</v>
      </c>
      <c r="AT315" s="71">
        <v>0</v>
      </c>
      <c r="AU315" s="71">
        <v>0</v>
      </c>
      <c r="AV315" s="71">
        <v>0</v>
      </c>
      <c r="AW315" s="71">
        <v>2</v>
      </c>
      <c r="AX315" s="71"/>
      <c r="AY315" s="72"/>
      <c r="AZ315" s="71">
        <v>13414.3</v>
      </c>
      <c r="BA315" s="71">
        <v>21826.400000000001</v>
      </c>
      <c r="BB315" s="71">
        <v>0</v>
      </c>
      <c r="BC315" s="71">
        <v>0</v>
      </c>
      <c r="BD315" s="71">
        <v>0</v>
      </c>
      <c r="BE315" s="71">
        <v>9018</v>
      </c>
      <c r="BF315" s="71"/>
      <c r="BG315" s="72"/>
      <c r="BH315" s="71">
        <v>0</v>
      </c>
      <c r="BI315" s="71">
        <v>0</v>
      </c>
      <c r="BJ315" s="71">
        <v>1244.5170000000001</v>
      </c>
      <c r="BK315" s="71">
        <v>9.8149999999999995</v>
      </c>
      <c r="BL315" s="71">
        <v>227.83699999999999</v>
      </c>
      <c r="BM315" s="71">
        <v>0</v>
      </c>
      <c r="BN315" s="72"/>
      <c r="BO315" s="71">
        <v>0</v>
      </c>
      <c r="BP315" s="71">
        <v>0</v>
      </c>
      <c r="BQ315" s="71">
        <v>45</v>
      </c>
      <c r="BR315" s="71">
        <v>2</v>
      </c>
      <c r="BS315" s="71">
        <v>19</v>
      </c>
      <c r="BT315" s="71">
        <v>0</v>
      </c>
      <c r="BU315"/>
      <c r="BV315" s="70">
        <v>1353.078</v>
      </c>
      <c r="BW315" s="70">
        <v>0</v>
      </c>
      <c r="BX315" s="70">
        <v>66.412000000000006</v>
      </c>
      <c r="BY315" s="70">
        <v>0</v>
      </c>
      <c r="BZ315" s="70">
        <v>31.757000000000001</v>
      </c>
      <c r="CA315" s="70">
        <v>0</v>
      </c>
      <c r="CB315" s="70">
        <v>0</v>
      </c>
      <c r="CC315" s="70">
        <v>30.922000000000001</v>
      </c>
      <c r="CD315" s="70">
        <v>0</v>
      </c>
    </row>
    <row r="316" spans="1:82">
      <c r="A316" s="70" t="s">
        <v>2041</v>
      </c>
      <c r="B316" s="70">
        <v>235</v>
      </c>
      <c r="C316" s="70">
        <v>14</v>
      </c>
      <c r="D316" s="70">
        <v>14</v>
      </c>
      <c r="E316" s="70">
        <v>2017</v>
      </c>
      <c r="F316" s="70" t="s">
        <v>156</v>
      </c>
      <c r="G316" s="70" t="s">
        <v>2027</v>
      </c>
      <c r="H316" s="70" t="s">
        <v>2028</v>
      </c>
      <c r="I316" s="148"/>
      <c r="J316" s="71">
        <v>2707.6852746162363</v>
      </c>
      <c r="K316" s="71">
        <v>25.261760168107735</v>
      </c>
      <c r="L316" s="71">
        <v>12.708614490806806</v>
      </c>
      <c r="M316" s="71">
        <v>583.80646295443125</v>
      </c>
      <c r="N316" s="71">
        <v>535.06285391412587</v>
      </c>
      <c r="O316" s="71">
        <v>219.46158099718565</v>
      </c>
      <c r="P316" s="71">
        <v>170.89472193107849</v>
      </c>
      <c r="Q316" s="71">
        <v>31.606684567052302</v>
      </c>
      <c r="R316" s="71">
        <v>6.4096881458083619</v>
      </c>
      <c r="S316" s="71">
        <v>72.839694664273594</v>
      </c>
      <c r="T316" s="72"/>
      <c r="U316" s="71">
        <v>136817280</v>
      </c>
      <c r="V316" s="71">
        <v>12313</v>
      </c>
      <c r="W316" s="71">
        <v>297</v>
      </c>
      <c r="X316" s="71">
        <v>151816</v>
      </c>
      <c r="Y316" s="71">
        <v>230971</v>
      </c>
      <c r="Z316" s="71">
        <v>131214</v>
      </c>
      <c r="AA316" s="71">
        <v>35397</v>
      </c>
      <c r="AB316" s="71">
        <v>462744</v>
      </c>
      <c r="AC316" s="71">
        <v>1116433</v>
      </c>
      <c r="AD316" s="71">
        <v>72.839694664273594</v>
      </c>
      <c r="AE316" s="72"/>
      <c r="AF316" s="71">
        <v>1112060840.2020929</v>
      </c>
      <c r="AG316" s="71">
        <v>20445770.75899386</v>
      </c>
      <c r="AH316" s="71">
        <v>2455902.178455391</v>
      </c>
      <c r="AI316" s="71">
        <v>1018959789.6018521</v>
      </c>
      <c r="AJ316" s="71">
        <v>837177084.94294751</v>
      </c>
      <c r="AK316" s="71">
        <v>0</v>
      </c>
      <c r="AL316" s="71">
        <v>0</v>
      </c>
      <c r="AM316" s="71">
        <v>63565700.525386773</v>
      </c>
      <c r="AN316" s="71">
        <v>0</v>
      </c>
      <c r="AO316" s="71">
        <v>0</v>
      </c>
      <c r="AP316" s="71">
        <v>3054665088.2097282</v>
      </c>
      <c r="AQ316" s="72"/>
      <c r="AR316" s="71">
        <v>3965</v>
      </c>
      <c r="AS316" s="71">
        <v>470</v>
      </c>
      <c r="AT316" s="71">
        <v>0</v>
      </c>
      <c r="AU316" s="71">
        <v>0</v>
      </c>
      <c r="AV316" s="71">
        <v>0</v>
      </c>
      <c r="AW316" s="71">
        <v>2</v>
      </c>
      <c r="AX316" s="71"/>
      <c r="AY316" s="72"/>
      <c r="AZ316" s="71">
        <v>14083.6</v>
      </c>
      <c r="BA316" s="71">
        <v>22852.400000000009</v>
      </c>
      <c r="BB316" s="71">
        <v>0</v>
      </c>
      <c r="BC316" s="71">
        <v>0</v>
      </c>
      <c r="BD316" s="71">
        <v>0</v>
      </c>
      <c r="BE316" s="71">
        <v>9018</v>
      </c>
      <c r="BF316" s="71"/>
      <c r="BG316" s="72"/>
      <c r="BH316" s="71">
        <v>0</v>
      </c>
      <c r="BI316" s="71">
        <v>0</v>
      </c>
      <c r="BJ316" s="71">
        <v>1184.0719999999999</v>
      </c>
      <c r="BK316" s="71">
        <v>10.335000000000001</v>
      </c>
      <c r="BL316" s="71">
        <v>216.108</v>
      </c>
      <c r="BM316" s="71">
        <v>0</v>
      </c>
      <c r="BN316" s="72"/>
      <c r="BO316" s="71">
        <v>0</v>
      </c>
      <c r="BP316" s="71">
        <v>0</v>
      </c>
      <c r="BQ316" s="71">
        <v>44</v>
      </c>
      <c r="BR316" s="71">
        <v>1</v>
      </c>
      <c r="BS316" s="71">
        <v>16</v>
      </c>
      <c r="BT316" s="71">
        <v>0</v>
      </c>
      <c r="BU316"/>
      <c r="BV316" s="70">
        <v>1287.297</v>
      </c>
      <c r="BW316" s="70">
        <v>3.548</v>
      </c>
      <c r="BX316" s="70">
        <v>70.587999999999994</v>
      </c>
      <c r="BY316" s="70">
        <v>0</v>
      </c>
      <c r="BZ316" s="70">
        <v>32.301000000000002</v>
      </c>
      <c r="CA316" s="70">
        <v>0</v>
      </c>
      <c r="CB316" s="70">
        <v>0</v>
      </c>
      <c r="CC316" s="70">
        <v>16.780999999999999</v>
      </c>
      <c r="CD316" s="70">
        <v>0</v>
      </c>
    </row>
    <row r="317" spans="1:82">
      <c r="A317" s="70" t="s">
        <v>2042</v>
      </c>
      <c r="B317" s="70">
        <v>236</v>
      </c>
      <c r="C317" s="70">
        <v>15</v>
      </c>
      <c r="D317" s="70">
        <v>14</v>
      </c>
      <c r="E317" s="70">
        <v>2018</v>
      </c>
      <c r="F317" s="70" t="s">
        <v>183</v>
      </c>
      <c r="G317" s="70" t="s">
        <v>2027</v>
      </c>
      <c r="H317" s="70" t="s">
        <v>2028</v>
      </c>
      <c r="I317" s="148"/>
      <c r="J317" s="71">
        <v>2543.9210804606778</v>
      </c>
      <c r="K317" s="71">
        <v>22.022055383435703</v>
      </c>
      <c r="L317" s="71">
        <v>11.470935660987273</v>
      </c>
      <c r="M317" s="71">
        <v>487.49377885598562</v>
      </c>
      <c r="N317" s="71">
        <v>441.95051763252928</v>
      </c>
      <c r="O317" s="71">
        <v>215.61244447459936</v>
      </c>
      <c r="P317" s="71">
        <v>171.22026661733813</v>
      </c>
      <c r="Q317" s="71">
        <v>29.357114690040898</v>
      </c>
      <c r="R317" s="71">
        <v>6.048436310168479</v>
      </c>
      <c r="S317" s="71">
        <v>67.859151340482015</v>
      </c>
      <c r="T317" s="72"/>
      <c r="U317" s="71">
        <v>144976326</v>
      </c>
      <c r="V317" s="71">
        <v>12313</v>
      </c>
      <c r="W317" s="71">
        <v>297</v>
      </c>
      <c r="X317" s="71">
        <v>151816</v>
      </c>
      <c r="Y317" s="71">
        <v>233411</v>
      </c>
      <c r="Z317" s="71">
        <v>131381</v>
      </c>
      <c r="AA317" s="71">
        <v>35821</v>
      </c>
      <c r="AB317" s="71">
        <v>463186</v>
      </c>
      <c r="AC317" s="71">
        <v>1049381.666666667</v>
      </c>
      <c r="AD317" s="71">
        <v>67.859151340482015</v>
      </c>
      <c r="AE317" s="72"/>
      <c r="AF317" s="71">
        <v>1130343872.1763639</v>
      </c>
      <c r="AG317" s="71">
        <v>17639192.08089292</v>
      </c>
      <c r="AH317" s="71">
        <v>2310350.2369582658</v>
      </c>
      <c r="AI317" s="71">
        <v>949647490.79156804</v>
      </c>
      <c r="AJ317" s="71">
        <v>805125097.1812011</v>
      </c>
      <c r="AK317" s="71">
        <v>0</v>
      </c>
      <c r="AL317" s="71">
        <v>0</v>
      </c>
      <c r="AM317" s="71">
        <v>63758067.36608579</v>
      </c>
      <c r="AN317" s="71">
        <v>0</v>
      </c>
      <c r="AO317" s="71">
        <v>0</v>
      </c>
      <c r="AP317" s="71">
        <v>2968824069.8330703</v>
      </c>
      <c r="AQ317" s="72"/>
      <c r="AR317" s="71">
        <v>4189</v>
      </c>
      <c r="AS317" s="71">
        <v>519</v>
      </c>
      <c r="AT317" s="71">
        <v>0</v>
      </c>
      <c r="AU317" s="71">
        <v>0</v>
      </c>
      <c r="AV317" s="71">
        <v>0</v>
      </c>
      <c r="AW317" s="71">
        <v>2</v>
      </c>
      <c r="AX317" s="71"/>
      <c r="AY317" s="72"/>
      <c r="AZ317" s="71">
        <v>15056.4</v>
      </c>
      <c r="BA317" s="71">
        <v>24690</v>
      </c>
      <c r="BB317" s="71">
        <v>0</v>
      </c>
      <c r="BC317" s="71">
        <v>0</v>
      </c>
      <c r="BD317" s="71">
        <v>0</v>
      </c>
      <c r="BE317" s="71">
        <v>9018</v>
      </c>
      <c r="BF317" s="71"/>
      <c r="BG317" s="72"/>
      <c r="BH317" s="71">
        <v>0</v>
      </c>
      <c r="BI317" s="71">
        <v>0</v>
      </c>
      <c r="BJ317" s="71">
        <v>1068.954</v>
      </c>
      <c r="BK317" s="71">
        <v>9.3729999999999993</v>
      </c>
      <c r="BL317" s="71">
        <v>207.19000000000003</v>
      </c>
      <c r="BM317" s="71">
        <v>0</v>
      </c>
      <c r="BN317" s="72"/>
      <c r="BO317" s="71">
        <v>0</v>
      </c>
      <c r="BP317" s="71">
        <v>0</v>
      </c>
      <c r="BQ317" s="71">
        <v>41</v>
      </c>
      <c r="BR317" s="71">
        <v>1</v>
      </c>
      <c r="BS317" s="71">
        <v>19</v>
      </c>
      <c r="BT317" s="71">
        <v>0</v>
      </c>
      <c r="BU317"/>
      <c r="BV317" s="70">
        <v>1171.9939999999999</v>
      </c>
      <c r="BW317" s="70">
        <v>4.0380000000000003</v>
      </c>
      <c r="BX317" s="70">
        <v>59.155000000000001</v>
      </c>
      <c r="BY317" s="70">
        <v>0</v>
      </c>
      <c r="BZ317" s="70">
        <v>31.036000000000001</v>
      </c>
      <c r="CA317" s="70">
        <v>0</v>
      </c>
      <c r="CB317" s="70">
        <v>0</v>
      </c>
      <c r="CC317" s="70">
        <v>19.294</v>
      </c>
      <c r="CD317" s="70">
        <v>0</v>
      </c>
    </row>
    <row r="318" spans="1:82">
      <c r="A318" s="70" t="s">
        <v>2043</v>
      </c>
      <c r="B318" s="70">
        <v>237</v>
      </c>
      <c r="C318" s="70">
        <v>16</v>
      </c>
      <c r="D318" s="70">
        <v>14</v>
      </c>
      <c r="E318" s="70">
        <v>2019</v>
      </c>
      <c r="F318" s="70" t="s">
        <v>158</v>
      </c>
      <c r="G318" s="70" t="s">
        <v>2027</v>
      </c>
      <c r="H318" s="70" t="s">
        <v>2028</v>
      </c>
      <c r="I318" s="148"/>
      <c r="J318" s="71">
        <v>2448.7248318423999</v>
      </c>
      <c r="K318" s="71">
        <v>20.545496000741867</v>
      </c>
      <c r="L318" s="71">
        <v>11.571951987742327</v>
      </c>
      <c r="M318" s="71">
        <v>470.96646749579645</v>
      </c>
      <c r="N318" s="71">
        <v>465.04855770525256</v>
      </c>
      <c r="O318" s="71">
        <v>209.84494786249562</v>
      </c>
      <c r="P318" s="71">
        <v>170.28175062170186</v>
      </c>
      <c r="Q318" s="71">
        <v>28.587999726380598</v>
      </c>
      <c r="R318" s="71">
        <v>5.7212070906864092</v>
      </c>
      <c r="S318" s="71">
        <v>69.578133033200004</v>
      </c>
      <c r="T318" s="72"/>
      <c r="U318" s="71">
        <v>146133448</v>
      </c>
      <c r="V318" s="71">
        <v>12313</v>
      </c>
      <c r="W318" s="71">
        <v>297</v>
      </c>
      <c r="X318" s="71">
        <v>151816</v>
      </c>
      <c r="Y318" s="71">
        <v>235684</v>
      </c>
      <c r="Z318" s="71">
        <v>131377</v>
      </c>
      <c r="AA318" s="71">
        <v>35358</v>
      </c>
      <c r="AB318" s="71">
        <v>463262</v>
      </c>
      <c r="AC318" s="71">
        <v>1008866.333333333</v>
      </c>
      <c r="AD318" s="71">
        <v>69.578133033200004</v>
      </c>
      <c r="AE318" s="72"/>
      <c r="AF318" s="71">
        <v>1079802591.642035</v>
      </c>
      <c r="AG318" s="71">
        <v>17786527.275702961</v>
      </c>
      <c r="AH318" s="71">
        <v>2472885.3009572281</v>
      </c>
      <c r="AI318" s="71">
        <v>967993687.72337091</v>
      </c>
      <c r="AJ318" s="71">
        <v>871907999.81007814</v>
      </c>
      <c r="AK318" s="71">
        <v>0</v>
      </c>
      <c r="AL318" s="71">
        <v>0</v>
      </c>
      <c r="AM318" s="71">
        <v>63092796.965531163</v>
      </c>
      <c r="AN318" s="71">
        <v>0</v>
      </c>
      <c r="AO318" s="71">
        <v>0</v>
      </c>
      <c r="AP318" s="71">
        <v>3003056488.7176757</v>
      </c>
      <c r="AQ318" s="72"/>
      <c r="AR318" s="71">
        <v>4419</v>
      </c>
      <c r="AS318" s="71">
        <v>554</v>
      </c>
      <c r="AT318" s="71">
        <v>0</v>
      </c>
      <c r="AU318" s="71">
        <v>0</v>
      </c>
      <c r="AV318" s="71">
        <v>0</v>
      </c>
      <c r="AW318" s="71">
        <v>2</v>
      </c>
      <c r="AX318" s="71"/>
      <c r="AY318" s="72"/>
      <c r="AZ318" s="71">
        <v>16055.2</v>
      </c>
      <c r="BA318" s="71">
        <v>25244.599999999991</v>
      </c>
      <c r="BB318" s="71">
        <v>0</v>
      </c>
      <c r="BC318" s="71">
        <v>0</v>
      </c>
      <c r="BD318" s="71">
        <v>0</v>
      </c>
      <c r="BE318" s="71">
        <v>9018</v>
      </c>
      <c r="BF318" s="71"/>
      <c r="BG318" s="72"/>
      <c r="BH318" s="71">
        <v>0</v>
      </c>
      <c r="BI318" s="71">
        <v>0</v>
      </c>
      <c r="BJ318" s="71">
        <v>1057.683</v>
      </c>
      <c r="BK318" s="71">
        <v>8.6910000000000007</v>
      </c>
      <c r="BL318" s="71">
        <v>186.821</v>
      </c>
      <c r="BM318" s="71">
        <v>0</v>
      </c>
      <c r="BN318" s="72"/>
      <c r="BO318" s="71">
        <v>0</v>
      </c>
      <c r="BP318" s="71">
        <v>0</v>
      </c>
      <c r="BQ318" s="71">
        <v>41</v>
      </c>
      <c r="BR318" s="71">
        <v>1</v>
      </c>
      <c r="BS318" s="71">
        <v>19</v>
      </c>
      <c r="BT318" s="71">
        <v>0</v>
      </c>
      <c r="BU318"/>
      <c r="BV318" s="70">
        <v>1139.8969999999999</v>
      </c>
      <c r="BW318" s="70">
        <v>0</v>
      </c>
      <c r="BX318" s="70">
        <v>61.088999999999999</v>
      </c>
      <c r="BY318" s="70">
        <v>0</v>
      </c>
      <c r="BZ318" s="70">
        <v>29.835999999999999</v>
      </c>
      <c r="CA318" s="70">
        <v>0</v>
      </c>
      <c r="CB318" s="70">
        <v>0</v>
      </c>
      <c r="CC318" s="70">
        <v>22.373000000000001</v>
      </c>
      <c r="CD318" s="70">
        <v>0</v>
      </c>
    </row>
    <row r="319" spans="1:82">
      <c r="A319" s="70" t="s">
        <v>2044</v>
      </c>
      <c r="B319" s="70">
        <v>238</v>
      </c>
      <c r="C319" s="70">
        <v>17</v>
      </c>
      <c r="D319" s="70">
        <v>14</v>
      </c>
      <c r="E319" s="70">
        <v>2020</v>
      </c>
      <c r="F319" s="70" t="s">
        <v>159</v>
      </c>
      <c r="G319" s="70" t="s">
        <v>2027</v>
      </c>
      <c r="H319" s="70" t="s">
        <v>2028</v>
      </c>
      <c r="I319" s="148"/>
      <c r="J319" s="71">
        <v>2256.353181799996</v>
      </c>
      <c r="K319" s="71">
        <v>23.917185121282504</v>
      </c>
      <c r="L319" s="71">
        <v>5.6578261804275138</v>
      </c>
      <c r="M319" s="71">
        <v>469.66376083462717</v>
      </c>
      <c r="N319" s="71">
        <v>465.99239126227536</v>
      </c>
      <c r="O319" s="71">
        <v>184.9496020521041</v>
      </c>
      <c r="P319" s="71">
        <v>161.36106282570151</v>
      </c>
      <c r="Q319" s="71">
        <v>27.288202003488099</v>
      </c>
      <c r="R319" s="71">
        <v>9.3634654408152809</v>
      </c>
      <c r="S319" s="71">
        <v>70.985062488324999</v>
      </c>
      <c r="T319" s="72"/>
      <c r="U319" s="71">
        <v>130703049</v>
      </c>
      <c r="V319" s="71">
        <v>12685</v>
      </c>
      <c r="W319" s="71">
        <v>185</v>
      </c>
      <c r="X319" s="71">
        <v>153510</v>
      </c>
      <c r="Y319" s="71">
        <v>237808</v>
      </c>
      <c r="Z319" s="71">
        <v>132160</v>
      </c>
      <c r="AA319" s="71">
        <v>35613</v>
      </c>
      <c r="AB319" s="71">
        <v>462820</v>
      </c>
      <c r="AC319" s="71">
        <v>1659859.3333333333</v>
      </c>
      <c r="AD319" s="71">
        <v>70.985062488324999</v>
      </c>
      <c r="AE319" s="72"/>
      <c r="AF319" s="71">
        <v>1029538962.2636991</v>
      </c>
      <c r="AG319" s="71">
        <v>18756517.792712662</v>
      </c>
      <c r="AH319" s="71">
        <v>1236626.203423379</v>
      </c>
      <c r="AI319" s="71">
        <v>920396585.63070345</v>
      </c>
      <c r="AJ319" s="71">
        <v>868320965.79584086</v>
      </c>
      <c r="AK319" s="71"/>
      <c r="AL319" s="71"/>
      <c r="AM319" s="71">
        <v>60403152.037447713</v>
      </c>
      <c r="AN319" s="71"/>
      <c r="AO319" s="71"/>
      <c r="AP319" s="71">
        <v>2898652809.7238274</v>
      </c>
      <c r="AQ319" s="72"/>
      <c r="AR319" s="71">
        <v>4685</v>
      </c>
      <c r="AS319" s="71">
        <v>571</v>
      </c>
      <c r="AT319" s="71">
        <v>0</v>
      </c>
      <c r="AU319" s="71">
        <v>0</v>
      </c>
      <c r="AV319" s="71">
        <v>0</v>
      </c>
      <c r="AW319" s="71">
        <v>2</v>
      </c>
      <c r="AX319" s="71"/>
      <c r="AY319" s="72"/>
      <c r="AZ319" s="71">
        <v>17274.699999999979</v>
      </c>
      <c r="BA319" s="71">
        <v>29437.500000000029</v>
      </c>
      <c r="BB319" s="71">
        <v>0</v>
      </c>
      <c r="BC319" s="71">
        <v>0</v>
      </c>
      <c r="BD319" s="71">
        <v>0</v>
      </c>
      <c r="BE319" s="71">
        <v>9018</v>
      </c>
      <c r="BF319" s="71"/>
      <c r="BG319" s="72"/>
      <c r="BH319" s="71">
        <v>0</v>
      </c>
      <c r="BI319" s="71">
        <v>0</v>
      </c>
      <c r="BJ319" s="71">
        <v>849.04600000000005</v>
      </c>
      <c r="BK319" s="71">
        <v>8.4890000000000008</v>
      </c>
      <c r="BL319" s="71">
        <v>180.18</v>
      </c>
      <c r="BM319" s="71">
        <v>0</v>
      </c>
      <c r="BN319" s="72"/>
      <c r="BO319" s="71">
        <v>0</v>
      </c>
      <c r="BP319" s="71">
        <v>0</v>
      </c>
      <c r="BQ319" s="71">
        <v>40</v>
      </c>
      <c r="BR319" s="71">
        <v>1</v>
      </c>
      <c r="BS319" s="71">
        <v>18</v>
      </c>
      <c r="BT319" s="71">
        <v>0</v>
      </c>
      <c r="BU319"/>
      <c r="BV319" s="70">
        <v>935.14200000000005</v>
      </c>
      <c r="BW319" s="70">
        <v>0</v>
      </c>
      <c r="BX319" s="70">
        <v>61.353000000000002</v>
      </c>
      <c r="BY319" s="70">
        <v>0</v>
      </c>
      <c r="BZ319" s="70">
        <v>28.646000000000001</v>
      </c>
      <c r="CA319" s="70">
        <v>0</v>
      </c>
      <c r="CB319" s="70">
        <v>0</v>
      </c>
      <c r="CC319" s="70">
        <v>12.574</v>
      </c>
      <c r="CD319" s="70">
        <v>0</v>
      </c>
    </row>
    <row r="320" spans="1:82">
      <c r="A320" s="70" t="s">
        <v>2045</v>
      </c>
      <c r="B320" s="70">
        <v>238</v>
      </c>
      <c r="C320" s="70">
        <v>18</v>
      </c>
      <c r="D320" s="70">
        <v>14</v>
      </c>
      <c r="E320" s="70">
        <v>2021</v>
      </c>
      <c r="F320" s="70" t="s">
        <v>160</v>
      </c>
      <c r="G320" s="70" t="s">
        <v>2027</v>
      </c>
      <c r="H320" s="70" t="s">
        <v>2028</v>
      </c>
      <c r="I320" s="148"/>
      <c r="J320" s="71">
        <v>2361.2357511586297</v>
      </c>
      <c r="K320" s="71">
        <v>24.425894718750769</v>
      </c>
      <c r="L320" s="71">
        <v>5.9167188175055543</v>
      </c>
      <c r="M320" s="71">
        <v>443.29695607858918</v>
      </c>
      <c r="N320" s="71">
        <v>428.59044787095439</v>
      </c>
      <c r="O320" s="71">
        <v>180.18741108535693</v>
      </c>
      <c r="P320" s="71">
        <v>167.8309030368998</v>
      </c>
      <c r="Q320" s="71">
        <v>26.866710694715401</v>
      </c>
      <c r="R320" s="71">
        <v>10.0234205205126</v>
      </c>
      <c r="S320" s="71">
        <v>72.716059280319996</v>
      </c>
      <c r="T320" s="72"/>
      <c r="U320" s="71">
        <v>145952483</v>
      </c>
      <c r="V320" s="71">
        <v>12685</v>
      </c>
      <c r="W320" s="71">
        <v>185</v>
      </c>
      <c r="X320" s="71">
        <v>153510</v>
      </c>
      <c r="Y320" s="71">
        <v>238356</v>
      </c>
      <c r="Z320" s="71">
        <v>132575</v>
      </c>
      <c r="AA320" s="71">
        <v>36119</v>
      </c>
      <c r="AB320" s="71">
        <v>460148</v>
      </c>
      <c r="AC320" s="71">
        <v>1723752.333333333</v>
      </c>
      <c r="AD320" s="71">
        <v>72.716059280319996</v>
      </c>
      <c r="AE320" s="72"/>
      <c r="AF320" s="71">
        <v>1082296070.6942637</v>
      </c>
      <c r="AG320" s="71">
        <v>20030140.220993906</v>
      </c>
      <c r="AH320" s="71">
        <v>1250561.2370065595</v>
      </c>
      <c r="AI320" s="71">
        <v>999326409.97138047</v>
      </c>
      <c r="AJ320" s="71">
        <v>894603378.22129393</v>
      </c>
      <c r="AK320" s="71">
        <v>0</v>
      </c>
      <c r="AL320" s="71">
        <v>0</v>
      </c>
      <c r="AM320" s="71">
        <v>60400815.446984902</v>
      </c>
      <c r="AN320" s="71">
        <v>0</v>
      </c>
      <c r="AO320" s="71">
        <v>0</v>
      </c>
      <c r="AP320" s="71">
        <v>3057907375.791923</v>
      </c>
      <c r="AQ320" s="72"/>
      <c r="AR320" s="71">
        <v>4973</v>
      </c>
      <c r="AS320" s="71">
        <v>574</v>
      </c>
      <c r="AT320" s="71">
        <v>0</v>
      </c>
      <c r="AU320" s="71">
        <v>0</v>
      </c>
      <c r="AV320" s="71">
        <v>0</v>
      </c>
      <c r="AW320" s="71">
        <v>2</v>
      </c>
      <c r="AX320" s="71"/>
      <c r="AY320" s="72"/>
      <c r="AZ320" s="71">
        <v>18695.899999999969</v>
      </c>
      <c r="BA320" s="71">
        <v>31103.500000000029</v>
      </c>
      <c r="BB320" s="71">
        <v>0</v>
      </c>
      <c r="BC320" s="71">
        <v>0</v>
      </c>
      <c r="BD320" s="71">
        <v>0</v>
      </c>
      <c r="BE320" s="71">
        <v>9018</v>
      </c>
      <c r="BF320" s="71"/>
      <c r="BG320" s="72"/>
      <c r="BH320" s="71">
        <v>0</v>
      </c>
      <c r="BI320" s="71">
        <v>0</v>
      </c>
      <c r="BJ320" s="71">
        <v>899.52599999999995</v>
      </c>
      <c r="BK320" s="71">
        <v>9.0289999999999999</v>
      </c>
      <c r="BL320" s="71">
        <v>183.452</v>
      </c>
      <c r="BM320" s="71">
        <v>0</v>
      </c>
      <c r="BN320" s="72"/>
      <c r="BO320" s="71">
        <v>0</v>
      </c>
      <c r="BP320" s="71">
        <v>0</v>
      </c>
      <c r="BQ320" s="71">
        <v>40</v>
      </c>
      <c r="BR320" s="71">
        <v>1</v>
      </c>
      <c r="BS320" s="71">
        <v>17</v>
      </c>
      <c r="BT320" s="71">
        <v>0</v>
      </c>
      <c r="BU320"/>
      <c r="BV320" s="70">
        <v>978.03499999999997</v>
      </c>
      <c r="BW320" s="70">
        <v>3.7810000000000001</v>
      </c>
      <c r="BX320" s="70">
        <v>67.632999999999996</v>
      </c>
      <c r="BY320" s="70">
        <v>0</v>
      </c>
      <c r="BZ320" s="70">
        <v>29.24</v>
      </c>
      <c r="CA320" s="70">
        <v>0</v>
      </c>
      <c r="CB320" s="70">
        <v>0</v>
      </c>
      <c r="CC320" s="70">
        <v>13.318</v>
      </c>
      <c r="CD320" s="70">
        <v>0</v>
      </c>
    </row>
    <row r="321" spans="1:82">
      <c r="A321" s="70" t="s">
        <v>2046</v>
      </c>
      <c r="B321" s="70">
        <v>238</v>
      </c>
      <c r="C321" s="70">
        <v>19</v>
      </c>
      <c r="D321" s="70">
        <v>14</v>
      </c>
      <c r="E321" s="70">
        <v>2022</v>
      </c>
      <c r="F321" s="70" t="s">
        <v>161</v>
      </c>
      <c r="G321" s="70" t="s">
        <v>2027</v>
      </c>
      <c r="H321" s="70" t="s">
        <v>2028</v>
      </c>
      <c r="I321" s="148"/>
      <c r="J321" s="71">
        <v>2223.300320432128</v>
      </c>
      <c r="K321" s="71">
        <v>23.476670368018912</v>
      </c>
      <c r="L321" s="71">
        <v>5.4115118998537328</v>
      </c>
      <c r="M321" s="71">
        <v>499.28360270850709</v>
      </c>
      <c r="N321" s="71">
        <v>502.75829370020955</v>
      </c>
      <c r="O321" s="71">
        <v>189.48348773480805</v>
      </c>
      <c r="P321" s="71">
        <v>166.94934326778019</v>
      </c>
      <c r="Q321" s="71">
        <v>27.015076377288434</v>
      </c>
      <c r="R321" s="71">
        <v>9.4685932539544826</v>
      </c>
      <c r="S321" s="71">
        <v>77.376284202113993</v>
      </c>
      <c r="T321" s="72"/>
      <c r="U321" s="71">
        <v>153663976</v>
      </c>
      <c r="V321" s="71">
        <v>12685</v>
      </c>
      <c r="W321" s="71">
        <v>185</v>
      </c>
      <c r="X321" s="71">
        <v>153510</v>
      </c>
      <c r="Y321" s="71">
        <v>240071</v>
      </c>
      <c r="Z321" s="71">
        <v>132459</v>
      </c>
      <c r="AA321" s="71">
        <v>36477</v>
      </c>
      <c r="AB321" s="71">
        <v>458895</v>
      </c>
      <c r="AC321" s="71">
        <v>1648788.3333333333</v>
      </c>
      <c r="AD321" s="71">
        <v>77.376284202113993</v>
      </c>
      <c r="AE321" s="72"/>
      <c r="AF321" s="71">
        <v>970864554.12764752</v>
      </c>
      <c r="AG321" s="71">
        <v>19817941.163075641</v>
      </c>
      <c r="AH321" s="71">
        <v>1332223.8314584948</v>
      </c>
      <c r="AI321" s="71">
        <v>967910411.8541553</v>
      </c>
      <c r="AJ321" s="71">
        <v>953908693.1905725</v>
      </c>
      <c r="AK321" s="71">
        <v>0</v>
      </c>
      <c r="AL321" s="71">
        <v>0</v>
      </c>
      <c r="AM321" s="71">
        <v>59255869.766953297</v>
      </c>
      <c r="AN321" s="71">
        <v>0</v>
      </c>
      <c r="AO321" s="71">
        <v>0</v>
      </c>
      <c r="AP321" s="71">
        <v>2973089693.9338627</v>
      </c>
      <c r="AQ321" s="72"/>
      <c r="AR321" s="71">
        <v>5318</v>
      </c>
      <c r="AS321" s="71">
        <v>582</v>
      </c>
      <c r="AT321" s="71">
        <v>0</v>
      </c>
      <c r="AU321" s="71">
        <v>0</v>
      </c>
      <c r="AV321" s="71">
        <v>0</v>
      </c>
      <c r="AW321" s="71">
        <v>2</v>
      </c>
      <c r="AX321" s="71"/>
      <c r="AY321" s="72"/>
      <c r="AZ321" s="71">
        <v>20445.899999999954</v>
      </c>
      <c r="BA321" s="71">
        <v>32402.100000000028</v>
      </c>
      <c r="BB321" s="71">
        <v>0</v>
      </c>
      <c r="BC321" s="71">
        <v>0</v>
      </c>
      <c r="BD321" s="71">
        <v>0</v>
      </c>
      <c r="BE321" s="71">
        <v>9018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2047</v>
      </c>
      <c r="B322" s="70">
        <v>238</v>
      </c>
      <c r="C322" s="70">
        <v>20</v>
      </c>
      <c r="D322" s="70">
        <v>14</v>
      </c>
      <c r="E322" s="70">
        <v>2023</v>
      </c>
      <c r="F322" s="70" t="s">
        <v>1539</v>
      </c>
      <c r="G322" s="70" t="s">
        <v>2027</v>
      </c>
      <c r="H322" s="70" t="s">
        <v>2028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5788</v>
      </c>
      <c r="AS322" s="71">
        <v>587</v>
      </c>
      <c r="AT322" s="71">
        <v>0</v>
      </c>
      <c r="AU322" s="71">
        <v>0</v>
      </c>
      <c r="AV322" s="71">
        <v>0</v>
      </c>
      <c r="AW322" s="71">
        <v>2</v>
      </c>
      <c r="AX322" s="71"/>
      <c r="AY322" s="72"/>
      <c r="AZ322" s="71">
        <v>22407.899999999936</v>
      </c>
      <c r="BA322" s="71">
        <v>32503.600000000028</v>
      </c>
      <c r="BB322" s="71">
        <v>0</v>
      </c>
      <c r="BC322" s="71">
        <v>0</v>
      </c>
      <c r="BD322" s="71">
        <v>0</v>
      </c>
      <c r="BE322" s="71">
        <v>9018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2048</v>
      </c>
      <c r="B323" s="70">
        <v>238</v>
      </c>
      <c r="C323" s="70">
        <v>21</v>
      </c>
      <c r="D323" s="70">
        <v>14</v>
      </c>
      <c r="E323" s="70">
        <v>2024</v>
      </c>
      <c r="F323" s="70" t="s">
        <v>1554</v>
      </c>
      <c r="G323" s="70" t="s">
        <v>2027</v>
      </c>
      <c r="H323" s="70" t="s">
        <v>2028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2049</v>
      </c>
      <c r="B324" s="70">
        <v>273</v>
      </c>
      <c r="C324" s="70">
        <v>1</v>
      </c>
      <c r="D324" s="70">
        <v>17</v>
      </c>
      <c r="E324" s="70">
        <v>1990</v>
      </c>
      <c r="F324" s="70" t="s">
        <v>787</v>
      </c>
      <c r="G324" s="70" t="s">
        <v>2050</v>
      </c>
      <c r="H324" s="70" t="s">
        <v>2051</v>
      </c>
      <c r="I324" s="148"/>
      <c r="J324" s="71">
        <v>2807.603149830079</v>
      </c>
      <c r="K324" s="71">
        <v>22.875436543231391</v>
      </c>
      <c r="L324" s="71">
        <v>35.881765567229337</v>
      </c>
      <c r="M324" s="71">
        <v>277.85857350135882</v>
      </c>
      <c r="N324" s="71">
        <v>312.7954730269559</v>
      </c>
      <c r="O324" s="71">
        <v>245.35164337758579</v>
      </c>
      <c r="P324" s="71">
        <v>149.15298757766399</v>
      </c>
      <c r="Q324" s="71">
        <v>21.576550938612598</v>
      </c>
      <c r="R324" s="71">
        <v>0.23494559539331811</v>
      </c>
      <c r="S324" s="71">
        <v>31.855879002908509</v>
      </c>
      <c r="T324" s="72"/>
      <c r="U324" s="71">
        <v>230147367</v>
      </c>
      <c r="V324" s="71">
        <v>9577</v>
      </c>
      <c r="W324" s="71">
        <v>327</v>
      </c>
      <c r="X324" s="71">
        <v>94781</v>
      </c>
      <c r="Y324" s="71">
        <v>124261</v>
      </c>
      <c r="Z324" s="71">
        <v>100916</v>
      </c>
      <c r="AA324" s="71">
        <v>36216</v>
      </c>
      <c r="AB324" s="71">
        <v>350330</v>
      </c>
      <c r="AC324" s="71">
        <v>40693</v>
      </c>
      <c r="AD324" s="71">
        <v>31.855879002908509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2052</v>
      </c>
      <c r="B325" s="70">
        <v>274</v>
      </c>
      <c r="C325" s="70">
        <v>2</v>
      </c>
      <c r="D325" s="70">
        <v>17</v>
      </c>
      <c r="E325" s="70">
        <v>2005</v>
      </c>
      <c r="F325" s="70" t="s">
        <v>789</v>
      </c>
      <c r="G325" s="70" t="s">
        <v>2050</v>
      </c>
      <c r="H325" s="70" t="s">
        <v>2051</v>
      </c>
      <c r="I325" s="148"/>
      <c r="J325" s="71">
        <v>1811.4488347804811</v>
      </c>
      <c r="K325" s="71">
        <v>16.409820312181179</v>
      </c>
      <c r="L325" s="71">
        <v>16.529498668366681</v>
      </c>
      <c r="M325" s="71">
        <v>492.45002446544697</v>
      </c>
      <c r="N325" s="71">
        <v>466.33501859768182</v>
      </c>
      <c r="O325" s="71">
        <v>312.51598423910082</v>
      </c>
      <c r="P325" s="71">
        <v>143.51805651929669</v>
      </c>
      <c r="Q325" s="71">
        <v>23.149143641104601</v>
      </c>
      <c r="R325" s="71">
        <v>2.538606525847072E-2</v>
      </c>
      <c r="S325" s="71">
        <v>21.138618537999999</v>
      </c>
      <c r="T325" s="72"/>
      <c r="U325" s="71">
        <v>121652343</v>
      </c>
      <c r="V325" s="71">
        <v>8306</v>
      </c>
      <c r="W325" s="71">
        <v>183</v>
      </c>
      <c r="X325" s="71">
        <v>93821</v>
      </c>
      <c r="Y325" s="71">
        <v>164151</v>
      </c>
      <c r="Z325" s="71">
        <v>148747</v>
      </c>
      <c r="AA325" s="71">
        <v>28540</v>
      </c>
      <c r="AB325" s="71">
        <v>392929</v>
      </c>
      <c r="AC325" s="71">
        <v>4489</v>
      </c>
      <c r="AD325" s="71">
        <v>21.138618537999999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2053</v>
      </c>
      <c r="B326" s="70">
        <v>275</v>
      </c>
      <c r="C326" s="70">
        <v>3</v>
      </c>
      <c r="D326" s="70">
        <v>17</v>
      </c>
      <c r="E326" s="70">
        <v>2006</v>
      </c>
      <c r="F326" s="70" t="s">
        <v>790</v>
      </c>
      <c r="G326" s="70" t="s">
        <v>2050</v>
      </c>
      <c r="H326" s="70" t="s">
        <v>2051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2054</v>
      </c>
      <c r="B327" s="70">
        <v>276</v>
      </c>
      <c r="C327" s="70">
        <v>4</v>
      </c>
      <c r="D327" s="70">
        <v>17</v>
      </c>
      <c r="E327" s="70">
        <v>2007</v>
      </c>
      <c r="F327" s="70" t="s">
        <v>791</v>
      </c>
      <c r="G327" s="70" t="s">
        <v>2050</v>
      </c>
      <c r="H327" s="70" t="s">
        <v>2051</v>
      </c>
      <c r="I327" s="148"/>
      <c r="J327" s="71">
        <v>2019.4715280142309</v>
      </c>
      <c r="K327" s="71">
        <v>17.824548036938651</v>
      </c>
      <c r="L327" s="71">
        <v>4.3220332265401984</v>
      </c>
      <c r="M327" s="71">
        <v>553.63831447729535</v>
      </c>
      <c r="N327" s="71">
        <v>516.90555237298145</v>
      </c>
      <c r="O327" s="71">
        <v>300.78541404932508</v>
      </c>
      <c r="P327" s="71">
        <v>143.51311563753831</v>
      </c>
      <c r="Q327" s="71">
        <v>24.8463052061425</v>
      </c>
      <c r="R327" s="71">
        <v>1.9477415773534752E-2</v>
      </c>
      <c r="S327" s="71">
        <v>34.624576611000002</v>
      </c>
      <c r="T327" s="72"/>
      <c r="U327" s="71">
        <v>136262413</v>
      </c>
      <c r="V327" s="71">
        <v>8470</v>
      </c>
      <c r="W327" s="71">
        <v>44</v>
      </c>
      <c r="X327" s="71">
        <v>122221</v>
      </c>
      <c r="Y327" s="71">
        <v>170006</v>
      </c>
      <c r="Z327" s="71">
        <v>148826</v>
      </c>
      <c r="AA327" s="71">
        <v>28104</v>
      </c>
      <c r="AB327" s="71">
        <v>399435</v>
      </c>
      <c r="AC327" s="71">
        <v>3543</v>
      </c>
      <c r="AD327" s="71">
        <v>34.624576611000002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2055</v>
      </c>
      <c r="B328" s="70">
        <v>277</v>
      </c>
      <c r="C328" s="70">
        <v>5</v>
      </c>
      <c r="D328" s="70">
        <v>17</v>
      </c>
      <c r="E328" s="70">
        <v>2008</v>
      </c>
      <c r="F328" s="70" t="s">
        <v>792</v>
      </c>
      <c r="G328" s="70" t="s">
        <v>2050</v>
      </c>
      <c r="H328" s="70" t="s">
        <v>2051</v>
      </c>
      <c r="I328" s="148"/>
      <c r="J328" s="71">
        <v>1885.9576356178461</v>
      </c>
      <c r="K328" s="71">
        <v>13.506852948832449</v>
      </c>
      <c r="L328" s="71">
        <v>19.133627146958641</v>
      </c>
      <c r="M328" s="71">
        <v>579.08594372903167</v>
      </c>
      <c r="N328" s="71">
        <v>502.49569048670952</v>
      </c>
      <c r="O328" s="71">
        <v>290.23684086609092</v>
      </c>
      <c r="P328" s="71">
        <v>139.71787576045841</v>
      </c>
      <c r="Q328" s="71">
        <v>24.619211838759</v>
      </c>
      <c r="R328" s="71">
        <v>4.2189414963047497E-2</v>
      </c>
      <c r="S328" s="71">
        <v>33.245292933199998</v>
      </c>
      <c r="T328" s="72"/>
      <c r="U328" s="71">
        <v>133519420</v>
      </c>
      <c r="V328" s="71">
        <v>8470</v>
      </c>
      <c r="W328" s="71">
        <v>245</v>
      </c>
      <c r="X328" s="71">
        <v>122221</v>
      </c>
      <c r="Y328" s="71">
        <v>172483</v>
      </c>
      <c r="Z328" s="71">
        <v>148647</v>
      </c>
      <c r="AA328" s="71">
        <v>27392</v>
      </c>
      <c r="AB328" s="71">
        <v>402294</v>
      </c>
      <c r="AC328" s="71">
        <v>7969</v>
      </c>
      <c r="AD328" s="71">
        <v>33.245292933199998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2056</v>
      </c>
      <c r="B329" s="70">
        <v>278</v>
      </c>
      <c r="C329" s="70">
        <v>6</v>
      </c>
      <c r="D329" s="70">
        <v>17</v>
      </c>
      <c r="E329" s="70">
        <v>2009</v>
      </c>
      <c r="F329" s="70" t="s">
        <v>176</v>
      </c>
      <c r="G329" s="1064" t="s">
        <v>2050</v>
      </c>
      <c r="H329" s="70" t="s">
        <v>2051</v>
      </c>
      <c r="I329" s="148"/>
      <c r="J329" s="71">
        <v>1546.595179573153</v>
      </c>
      <c r="K329" s="71">
        <v>11.28437546463608</v>
      </c>
      <c r="L329" s="71">
        <v>18.983452101471091</v>
      </c>
      <c r="M329" s="71">
        <v>497.77346174791239</v>
      </c>
      <c r="N329" s="71">
        <v>433.74417360420438</v>
      </c>
      <c r="O329" s="71">
        <v>294.34581774850437</v>
      </c>
      <c r="P329" s="71">
        <v>134.12349343184039</v>
      </c>
      <c r="Q329" s="71">
        <v>23.599237041616298</v>
      </c>
      <c r="R329" s="71">
        <v>7.7623678625880516E-2</v>
      </c>
      <c r="S329" s="71">
        <v>34.187562538079987</v>
      </c>
      <c r="T329" s="72"/>
      <c r="U329" s="71">
        <v>86524852</v>
      </c>
      <c r="V329" s="71">
        <v>8634</v>
      </c>
      <c r="W329" s="71">
        <v>359</v>
      </c>
      <c r="X329" s="71">
        <v>122653</v>
      </c>
      <c r="Y329" s="71">
        <v>174322</v>
      </c>
      <c r="Z329" s="71">
        <v>148799</v>
      </c>
      <c r="AA329" s="71">
        <v>26995</v>
      </c>
      <c r="AB329" s="71">
        <v>404808</v>
      </c>
      <c r="AC329" s="71">
        <v>14304</v>
      </c>
      <c r="AD329" s="71">
        <v>34.187562538079987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325.72000000000003</v>
      </c>
      <c r="BK329" s="71">
        <v>0</v>
      </c>
      <c r="BL329" s="71">
        <v>88.47</v>
      </c>
      <c r="BM329" s="71">
        <v>0</v>
      </c>
      <c r="BN329" s="72"/>
      <c r="BO329" s="71">
        <v>0</v>
      </c>
      <c r="BP329" s="71">
        <v>0</v>
      </c>
      <c r="BQ329" s="71">
        <v>19</v>
      </c>
      <c r="BR329" s="71">
        <v>0</v>
      </c>
      <c r="BS329" s="71">
        <v>15</v>
      </c>
      <c r="BT329" s="71">
        <v>0</v>
      </c>
      <c r="BU329"/>
      <c r="BV329" s="70">
        <v>396.19</v>
      </c>
      <c r="BW329" s="70">
        <v>0</v>
      </c>
      <c r="BX329" s="70">
        <v>0</v>
      </c>
      <c r="BY329" s="70">
        <v>0</v>
      </c>
      <c r="BZ329" s="70">
        <v>18</v>
      </c>
      <c r="CA329" s="70">
        <v>0</v>
      </c>
      <c r="CB329" s="70">
        <v>0</v>
      </c>
      <c r="CC329" s="70">
        <v>0</v>
      </c>
      <c r="CD329" s="70">
        <v>0</v>
      </c>
    </row>
    <row r="330" spans="1:82">
      <c r="A330" s="70" t="s">
        <v>2057</v>
      </c>
      <c r="B330" s="70">
        <v>279</v>
      </c>
      <c r="C330" s="70">
        <v>7</v>
      </c>
      <c r="D330" s="70">
        <v>17</v>
      </c>
      <c r="E330" s="70">
        <v>2010</v>
      </c>
      <c r="F330" s="70" t="s">
        <v>177</v>
      </c>
      <c r="G330" s="1064" t="s">
        <v>2050</v>
      </c>
      <c r="H330" s="70" t="s">
        <v>2051</v>
      </c>
      <c r="I330" s="148"/>
      <c r="J330" s="71">
        <v>1630.245696388251</v>
      </c>
      <c r="K330" s="71">
        <v>12.06454102265787</v>
      </c>
      <c r="L330" s="71">
        <v>17.58905982759709</v>
      </c>
      <c r="M330" s="71">
        <v>504.04624315368682</v>
      </c>
      <c r="N330" s="71">
        <v>466.70522671861482</v>
      </c>
      <c r="O330" s="71">
        <v>293.33092106845203</v>
      </c>
      <c r="P330" s="71">
        <v>136.12185349630809</v>
      </c>
      <c r="Q330" s="71">
        <v>24.876627406841301</v>
      </c>
      <c r="R330" s="71">
        <v>7.3189629283684984E-2</v>
      </c>
      <c r="S330" s="71">
        <v>31.918724834799999</v>
      </c>
      <c r="T330" s="72"/>
      <c r="U330" s="71">
        <v>107090488</v>
      </c>
      <c r="V330" s="71">
        <v>8634</v>
      </c>
      <c r="W330" s="71">
        <v>359</v>
      </c>
      <c r="X330" s="71">
        <v>122653</v>
      </c>
      <c r="Y330" s="71">
        <v>177199</v>
      </c>
      <c r="Z330" s="71">
        <v>148975</v>
      </c>
      <c r="AA330" s="71">
        <v>26713</v>
      </c>
      <c r="AB330" s="71">
        <v>408893</v>
      </c>
      <c r="AC330" s="71">
        <v>12781</v>
      </c>
      <c r="AD330" s="71">
        <v>31.918724834799999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323.89699999999999</v>
      </c>
      <c r="BK330" s="71">
        <v>0</v>
      </c>
      <c r="BL330" s="71">
        <v>116.13300000000001</v>
      </c>
      <c r="BM330" s="71">
        <v>0</v>
      </c>
      <c r="BN330" s="72"/>
      <c r="BO330" s="71">
        <v>0</v>
      </c>
      <c r="BP330" s="71">
        <v>0</v>
      </c>
      <c r="BQ330" s="71">
        <v>19</v>
      </c>
      <c r="BR330" s="71">
        <v>0</v>
      </c>
      <c r="BS330" s="71">
        <v>19</v>
      </c>
      <c r="BT330" s="71">
        <v>0</v>
      </c>
      <c r="BU330"/>
      <c r="BV330" s="70">
        <v>393.99900000000002</v>
      </c>
      <c r="BW330" s="70">
        <v>0</v>
      </c>
      <c r="BX330" s="70">
        <v>31.068000000000001</v>
      </c>
      <c r="BY330" s="70">
        <v>0</v>
      </c>
      <c r="BZ330" s="70">
        <v>14.962999999999999</v>
      </c>
      <c r="CA330" s="70">
        <v>0</v>
      </c>
      <c r="CB330" s="70">
        <v>0</v>
      </c>
      <c r="CC330" s="70">
        <v>0</v>
      </c>
      <c r="CD330" s="70">
        <v>0</v>
      </c>
    </row>
    <row r="331" spans="1:82">
      <c r="A331" s="70" t="s">
        <v>2058</v>
      </c>
      <c r="B331" s="70">
        <v>280</v>
      </c>
      <c r="C331" s="70">
        <v>8</v>
      </c>
      <c r="D331" s="70">
        <v>17</v>
      </c>
      <c r="E331" s="70">
        <v>2011</v>
      </c>
      <c r="F331" s="70" t="s">
        <v>178</v>
      </c>
      <c r="G331" s="70" t="s">
        <v>2050</v>
      </c>
      <c r="H331" s="70" t="s">
        <v>2051</v>
      </c>
      <c r="I331" s="148"/>
      <c r="J331" s="71">
        <v>1796.717635664842</v>
      </c>
      <c r="K331" s="71">
        <v>18.877809816600671</v>
      </c>
      <c r="L331" s="71">
        <v>16.121048724855349</v>
      </c>
      <c r="M331" s="71">
        <v>636.85055052677569</v>
      </c>
      <c r="N331" s="71">
        <v>499.09289129960848</v>
      </c>
      <c r="O331" s="71">
        <v>289.26760825800318</v>
      </c>
      <c r="P331" s="71">
        <v>133.03928629132389</v>
      </c>
      <c r="Q331" s="71">
        <v>28.987609595580899</v>
      </c>
      <c r="R331" s="71">
        <v>3.3297053228643278E-2</v>
      </c>
      <c r="S331" s="71">
        <v>28.08818026866</v>
      </c>
      <c r="T331" s="72"/>
      <c r="U331" s="71">
        <v>118714505</v>
      </c>
      <c r="V331" s="71">
        <v>8634</v>
      </c>
      <c r="W331" s="71">
        <v>359</v>
      </c>
      <c r="X331" s="71">
        <v>122653</v>
      </c>
      <c r="Y331" s="71">
        <v>180323</v>
      </c>
      <c r="Z331" s="71">
        <v>150103</v>
      </c>
      <c r="AA331" s="71">
        <v>26885</v>
      </c>
      <c r="AB331" s="71">
        <v>413064</v>
      </c>
      <c r="AC331" s="71">
        <v>5805</v>
      </c>
      <c r="AD331" s="71">
        <v>28.08818026866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380.82900000000001</v>
      </c>
      <c r="BK331" s="71">
        <v>0</v>
      </c>
      <c r="BL331" s="71">
        <v>108.27100000000002</v>
      </c>
      <c r="BM331" s="71">
        <v>0</v>
      </c>
      <c r="BN331" s="72"/>
      <c r="BO331" s="71">
        <v>0</v>
      </c>
      <c r="BP331" s="71">
        <v>0</v>
      </c>
      <c r="BQ331" s="71">
        <v>20</v>
      </c>
      <c r="BR331" s="71">
        <v>0</v>
      </c>
      <c r="BS331" s="71">
        <v>19</v>
      </c>
      <c r="BT331" s="71">
        <v>0</v>
      </c>
      <c r="BU331"/>
      <c r="BV331" s="70">
        <v>446.08800000000002</v>
      </c>
      <c r="BW331" s="70">
        <v>0</v>
      </c>
      <c r="BX331" s="70">
        <v>30.594000000000001</v>
      </c>
      <c r="BY331" s="70">
        <v>0</v>
      </c>
      <c r="BZ331" s="70">
        <v>12.417999999999999</v>
      </c>
      <c r="CA331" s="70">
        <v>0</v>
      </c>
      <c r="CB331" s="70">
        <v>0</v>
      </c>
      <c r="CC331" s="70">
        <v>0</v>
      </c>
      <c r="CD331" s="70">
        <v>0</v>
      </c>
    </row>
    <row r="332" spans="1:82">
      <c r="A332" s="70" t="s">
        <v>2059</v>
      </c>
      <c r="B332" s="70">
        <v>281</v>
      </c>
      <c r="C332" s="70">
        <v>9</v>
      </c>
      <c r="D332" s="70">
        <v>17</v>
      </c>
      <c r="E332" s="70">
        <v>2012</v>
      </c>
      <c r="F332" s="70" t="s">
        <v>179</v>
      </c>
      <c r="G332" s="70" t="s">
        <v>2050</v>
      </c>
      <c r="H332" s="70" t="s">
        <v>2051</v>
      </c>
      <c r="I332" s="148"/>
      <c r="J332" s="71">
        <v>1934.8055908243421</v>
      </c>
      <c r="K332" s="71">
        <v>17.898393156962541</v>
      </c>
      <c r="L332" s="71">
        <v>15.8968971757901</v>
      </c>
      <c r="M332" s="71">
        <v>655.05660958687986</v>
      </c>
      <c r="N332" s="71">
        <v>532.97542815827751</v>
      </c>
      <c r="O332" s="71">
        <v>288.77517820927932</v>
      </c>
      <c r="P332" s="71">
        <v>134.04504448246206</v>
      </c>
      <c r="Q332" s="71">
        <v>32.038697258518198</v>
      </c>
      <c r="R332" s="71">
        <v>4.3633354408426528E-2</v>
      </c>
      <c r="S332" s="71">
        <v>42.182765763775997</v>
      </c>
      <c r="T332" s="72"/>
      <c r="U332" s="71">
        <v>125163435</v>
      </c>
      <c r="V332" s="71">
        <v>8634</v>
      </c>
      <c r="W332" s="71">
        <v>359</v>
      </c>
      <c r="X332" s="71">
        <v>122653</v>
      </c>
      <c r="Y332" s="71">
        <v>184339</v>
      </c>
      <c r="Z332" s="71">
        <v>151036</v>
      </c>
      <c r="AA332" s="71">
        <v>26935</v>
      </c>
      <c r="AB332" s="71">
        <v>420202</v>
      </c>
      <c r="AC332" s="71">
        <v>7410</v>
      </c>
      <c r="AD332" s="71">
        <v>42.182765763775997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421.10199999999998</v>
      </c>
      <c r="BK332" s="71">
        <v>0</v>
      </c>
      <c r="BL332" s="71">
        <v>131.76900000000001</v>
      </c>
      <c r="BM332" s="71">
        <v>0</v>
      </c>
      <c r="BN332" s="72"/>
      <c r="BO332" s="71">
        <v>0</v>
      </c>
      <c r="BP332" s="71">
        <v>0</v>
      </c>
      <c r="BQ332" s="71">
        <v>20</v>
      </c>
      <c r="BR332" s="71">
        <v>0</v>
      </c>
      <c r="BS332" s="71">
        <v>19</v>
      </c>
      <c r="BT332" s="71">
        <v>0</v>
      </c>
      <c r="BU332"/>
      <c r="BV332" s="70">
        <v>498.39499999999998</v>
      </c>
      <c r="BW332" s="70">
        <v>0</v>
      </c>
      <c r="BX332" s="70">
        <v>45.901000000000003</v>
      </c>
      <c r="BY332" s="70">
        <v>0</v>
      </c>
      <c r="BZ332" s="70">
        <v>8.5749999999999993</v>
      </c>
      <c r="CA332" s="70">
        <v>0</v>
      </c>
      <c r="CB332" s="70">
        <v>0</v>
      </c>
      <c r="CC332" s="70">
        <v>0</v>
      </c>
      <c r="CD332" s="70">
        <v>0</v>
      </c>
    </row>
    <row r="333" spans="1:82">
      <c r="A333" s="70" t="s">
        <v>2060</v>
      </c>
      <c r="B333" s="70">
        <v>282</v>
      </c>
      <c r="C333" s="70">
        <v>10</v>
      </c>
      <c r="D333" s="70">
        <v>17</v>
      </c>
      <c r="E333" s="70">
        <v>2013</v>
      </c>
      <c r="F333" s="70" t="s">
        <v>180</v>
      </c>
      <c r="G333" s="70" t="s">
        <v>2050</v>
      </c>
      <c r="H333" s="70" t="s">
        <v>2051</v>
      </c>
      <c r="I333" s="148"/>
      <c r="J333" s="71">
        <v>2072.2465294376771</v>
      </c>
      <c r="K333" s="71">
        <v>16.05793733554107</v>
      </c>
      <c r="L333" s="71">
        <v>14.542679364210001</v>
      </c>
      <c r="M333" s="71">
        <v>692.03854228576597</v>
      </c>
      <c r="N333" s="71">
        <v>565.14738585973919</v>
      </c>
      <c r="O333" s="71">
        <v>279.51691982123458</v>
      </c>
      <c r="P333" s="71">
        <v>134.71497419152152</v>
      </c>
      <c r="Q333" s="71">
        <v>32.590931790292601</v>
      </c>
      <c r="R333" s="71">
        <v>3.4432874982670683E-2</v>
      </c>
      <c r="S333" s="71">
        <v>34.762769298269987</v>
      </c>
      <c r="T333" s="72"/>
      <c r="U333" s="71">
        <v>124846325</v>
      </c>
      <c r="V333" s="71">
        <v>8634</v>
      </c>
      <c r="W333" s="71">
        <v>359</v>
      </c>
      <c r="X333" s="71">
        <v>122653</v>
      </c>
      <c r="Y333" s="71">
        <v>185369</v>
      </c>
      <c r="Z333" s="71">
        <v>152721</v>
      </c>
      <c r="AA333" s="71">
        <v>26968</v>
      </c>
      <c r="AB333" s="71">
        <v>421317</v>
      </c>
      <c r="AC333" s="71">
        <v>5708</v>
      </c>
      <c r="AD333" s="71">
        <v>34.762769298269987</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433.03699999999998</v>
      </c>
      <c r="BK333" s="71">
        <v>0</v>
      </c>
      <c r="BL333" s="71">
        <v>122.63800000000001</v>
      </c>
      <c r="BM333" s="71">
        <v>0</v>
      </c>
      <c r="BN333" s="72"/>
      <c r="BO333" s="71">
        <v>0</v>
      </c>
      <c r="BP333" s="71">
        <v>0</v>
      </c>
      <c r="BQ333" s="71">
        <v>20</v>
      </c>
      <c r="BR333" s="71">
        <v>0</v>
      </c>
      <c r="BS333" s="71">
        <v>18</v>
      </c>
      <c r="BT333" s="71">
        <v>0</v>
      </c>
      <c r="BU333"/>
      <c r="BV333" s="70">
        <v>512.65300000000002</v>
      </c>
      <c r="BW333" s="70">
        <v>0</v>
      </c>
      <c r="BX333" s="70">
        <v>35.792000000000002</v>
      </c>
      <c r="BY333" s="70">
        <v>0</v>
      </c>
      <c r="BZ333" s="70">
        <v>7.23</v>
      </c>
      <c r="CA333" s="70">
        <v>0</v>
      </c>
      <c r="CB333" s="70">
        <v>0</v>
      </c>
      <c r="CC333" s="70">
        <v>0</v>
      </c>
      <c r="CD333" s="70">
        <v>0</v>
      </c>
    </row>
    <row r="334" spans="1:82">
      <c r="A334" s="70" t="s">
        <v>2061</v>
      </c>
      <c r="B334" s="70">
        <v>283</v>
      </c>
      <c r="C334" s="70">
        <v>11</v>
      </c>
      <c r="D334" s="70">
        <v>17</v>
      </c>
      <c r="E334" s="70">
        <v>2014</v>
      </c>
      <c r="F334" s="70" t="s">
        <v>181</v>
      </c>
      <c r="G334" s="70" t="s">
        <v>2050</v>
      </c>
      <c r="H334" s="70" t="s">
        <v>2051</v>
      </c>
      <c r="I334" s="148"/>
      <c r="J334" s="71">
        <v>2119.6232396531568</v>
      </c>
      <c r="K334" s="71">
        <v>16.038999133206708</v>
      </c>
      <c r="L334" s="71">
        <v>15.184711403492271</v>
      </c>
      <c r="M334" s="71">
        <v>660.21779920572044</v>
      </c>
      <c r="N334" s="71">
        <v>567.16674299794533</v>
      </c>
      <c r="O334" s="71">
        <v>266.75621706450232</v>
      </c>
      <c r="P334" s="71">
        <v>135.55077793706118</v>
      </c>
      <c r="Q334" s="71">
        <v>31.412223219034601</v>
      </c>
      <c r="R334" s="71">
        <v>5.1649780697699488E-2</v>
      </c>
      <c r="S334" s="71">
        <v>42.682976413579993</v>
      </c>
      <c r="T334" s="72"/>
      <c r="U334" s="71">
        <v>138759697</v>
      </c>
      <c r="V334" s="71">
        <v>7743</v>
      </c>
      <c r="W334" s="71">
        <v>237</v>
      </c>
      <c r="X334" s="71">
        <v>135572</v>
      </c>
      <c r="Y334" s="71">
        <v>187360</v>
      </c>
      <c r="Z334" s="71">
        <v>153506</v>
      </c>
      <c r="AA334" s="71">
        <v>26995</v>
      </c>
      <c r="AB334" s="71">
        <v>423246</v>
      </c>
      <c r="AC334" s="71">
        <v>8589</v>
      </c>
      <c r="AD334" s="71">
        <v>42.682976413579993</v>
      </c>
      <c r="AE334" s="72"/>
      <c r="AF334" s="71"/>
      <c r="AG334" s="71"/>
      <c r="AH334" s="71"/>
      <c r="AI334" s="71"/>
      <c r="AJ334" s="71"/>
      <c r="AK334" s="71"/>
      <c r="AL334" s="71"/>
      <c r="AM334" s="71"/>
      <c r="AN334" s="71"/>
      <c r="AO334" s="71"/>
      <c r="AP334" s="71"/>
      <c r="AQ334" s="72"/>
      <c r="AR334" s="71">
        <v>5010</v>
      </c>
      <c r="AS334" s="71">
        <v>296</v>
      </c>
      <c r="AT334" s="71">
        <v>0</v>
      </c>
      <c r="AU334" s="71">
        <v>0</v>
      </c>
      <c r="AV334" s="71">
        <v>0</v>
      </c>
      <c r="AW334" s="71">
        <v>1</v>
      </c>
      <c r="AX334" s="71"/>
      <c r="AY334" s="72"/>
      <c r="AZ334" s="71">
        <v>18286.900000000001</v>
      </c>
      <c r="BA334" s="71">
        <v>7048.4000000000005</v>
      </c>
      <c r="BB334" s="71">
        <v>0</v>
      </c>
      <c r="BC334" s="71">
        <v>0</v>
      </c>
      <c r="BD334" s="71">
        <v>0</v>
      </c>
      <c r="BE334" s="71">
        <v>2600</v>
      </c>
      <c r="BF334" s="71"/>
      <c r="BG334" s="72"/>
      <c r="BH334" s="71">
        <v>0</v>
      </c>
      <c r="BI334" s="71">
        <v>0</v>
      </c>
      <c r="BJ334" s="71">
        <v>411.358</v>
      </c>
      <c r="BK334" s="71">
        <v>0</v>
      </c>
      <c r="BL334" s="71">
        <v>132.05700000000002</v>
      </c>
      <c r="BM334" s="71">
        <v>0</v>
      </c>
      <c r="BN334" s="72"/>
      <c r="BO334" s="71">
        <v>0</v>
      </c>
      <c r="BP334" s="71">
        <v>0</v>
      </c>
      <c r="BQ334" s="71">
        <v>19</v>
      </c>
      <c r="BR334" s="71">
        <v>0</v>
      </c>
      <c r="BS334" s="71">
        <v>17</v>
      </c>
      <c r="BT334" s="71">
        <v>0</v>
      </c>
      <c r="BU334"/>
      <c r="BV334" s="70">
        <v>486.60500000000002</v>
      </c>
      <c r="BW334" s="70">
        <v>0</v>
      </c>
      <c r="BX334" s="70">
        <v>47.491</v>
      </c>
      <c r="BY334" s="70">
        <v>0</v>
      </c>
      <c r="BZ334" s="70">
        <v>9.3190000000000008</v>
      </c>
      <c r="CA334" s="70">
        <v>0</v>
      </c>
      <c r="CB334" s="70">
        <v>0</v>
      </c>
      <c r="CC334" s="70">
        <v>0</v>
      </c>
      <c r="CD334" s="70">
        <v>0</v>
      </c>
    </row>
    <row r="335" spans="1:82">
      <c r="A335" s="70" t="s">
        <v>2062</v>
      </c>
      <c r="B335" s="70">
        <v>284</v>
      </c>
      <c r="C335" s="70">
        <v>12</v>
      </c>
      <c r="D335" s="70">
        <v>17</v>
      </c>
      <c r="E335" s="70">
        <v>2015</v>
      </c>
      <c r="F335" s="70" t="s">
        <v>182</v>
      </c>
      <c r="G335" s="70" t="s">
        <v>2050</v>
      </c>
      <c r="H335" s="70" t="s">
        <v>2051</v>
      </c>
      <c r="I335" s="148"/>
      <c r="J335" s="71">
        <v>2237.2054674444139</v>
      </c>
      <c r="K335" s="71">
        <v>15.31484907491245</v>
      </c>
      <c r="L335" s="71">
        <v>16.77419146739182</v>
      </c>
      <c r="M335" s="71">
        <v>663.71090463785117</v>
      </c>
      <c r="N335" s="71">
        <v>508.12464192226861</v>
      </c>
      <c r="O335" s="71">
        <v>266.21003275865598</v>
      </c>
      <c r="P335" s="71">
        <v>136.80866380295652</v>
      </c>
      <c r="Q335" s="71">
        <v>30.9523750408556</v>
      </c>
      <c r="R335" s="71">
        <v>2.4682086774031421E-2</v>
      </c>
      <c r="S335" s="71">
        <v>42.85926430123844</v>
      </c>
      <c r="T335" s="72"/>
      <c r="U335" s="71">
        <v>148447921</v>
      </c>
      <c r="V335" s="71">
        <v>7743</v>
      </c>
      <c r="W335" s="71">
        <v>237</v>
      </c>
      <c r="X335" s="71">
        <v>135572</v>
      </c>
      <c r="Y335" s="71">
        <v>190070</v>
      </c>
      <c r="Z335" s="71">
        <v>154666</v>
      </c>
      <c r="AA335" s="71">
        <v>27224</v>
      </c>
      <c r="AB335" s="71">
        <v>426024</v>
      </c>
      <c r="AC335" s="71">
        <v>4219</v>
      </c>
      <c r="AD335" s="71">
        <v>42.85926430123844</v>
      </c>
      <c r="AE335" s="72"/>
      <c r="AF335" s="71">
        <v>1059164859.950148</v>
      </c>
      <c r="AG335" s="71">
        <v>12993682.23886914</v>
      </c>
      <c r="AH335" s="71">
        <v>3205119.5484572989</v>
      </c>
      <c r="AI335" s="71">
        <v>955610932.95804083</v>
      </c>
      <c r="AJ335" s="71">
        <v>747128907.24583471</v>
      </c>
      <c r="AK335" s="71">
        <v>0</v>
      </c>
      <c r="AL335" s="71">
        <v>0</v>
      </c>
      <c r="AM335" s="71">
        <v>58384802.096534237</v>
      </c>
      <c r="AN335" s="71">
        <v>0</v>
      </c>
      <c r="AO335" s="71">
        <v>0</v>
      </c>
      <c r="AP335" s="71">
        <v>2836488304.0378842</v>
      </c>
      <c r="AQ335" s="72"/>
      <c r="AR335" s="71">
        <v>5652</v>
      </c>
      <c r="AS335" s="71">
        <v>391</v>
      </c>
      <c r="AT335" s="71">
        <v>0</v>
      </c>
      <c r="AU335" s="71">
        <v>0</v>
      </c>
      <c r="AV335" s="71">
        <v>0</v>
      </c>
      <c r="AW335" s="71">
        <v>1</v>
      </c>
      <c r="AX335" s="71"/>
      <c r="AY335" s="72"/>
      <c r="AZ335" s="71">
        <v>21052.6</v>
      </c>
      <c r="BA335" s="71">
        <v>8417.6</v>
      </c>
      <c r="BB335" s="71">
        <v>0</v>
      </c>
      <c r="BC335" s="71">
        <v>0</v>
      </c>
      <c r="BD335" s="71">
        <v>0</v>
      </c>
      <c r="BE335" s="71">
        <v>2600</v>
      </c>
      <c r="BF335" s="71"/>
      <c r="BG335" s="72"/>
      <c r="BH335" s="71">
        <v>0</v>
      </c>
      <c r="BI335" s="71">
        <v>0</v>
      </c>
      <c r="BJ335" s="71">
        <v>324.96100000000001</v>
      </c>
      <c r="BK335" s="71">
        <v>0</v>
      </c>
      <c r="BL335" s="71">
        <v>204.941</v>
      </c>
      <c r="BM335" s="71">
        <v>0</v>
      </c>
      <c r="BN335" s="72"/>
      <c r="BO335" s="71">
        <v>0</v>
      </c>
      <c r="BP335" s="71">
        <v>0</v>
      </c>
      <c r="BQ335" s="71">
        <v>18</v>
      </c>
      <c r="BR335" s="71">
        <v>0</v>
      </c>
      <c r="BS335" s="71">
        <v>19</v>
      </c>
      <c r="BT335" s="71">
        <v>0</v>
      </c>
      <c r="BU335"/>
      <c r="BV335" s="70">
        <v>470.03800000000001</v>
      </c>
      <c r="BW335" s="70">
        <v>0</v>
      </c>
      <c r="BX335" s="70">
        <v>50.353000000000002</v>
      </c>
      <c r="BY335" s="70">
        <v>0</v>
      </c>
      <c r="BZ335" s="70">
        <v>9.5109999999999992</v>
      </c>
      <c r="CA335" s="70">
        <v>0</v>
      </c>
      <c r="CB335" s="70">
        <v>0</v>
      </c>
      <c r="CC335" s="70">
        <v>0</v>
      </c>
      <c r="CD335" s="70">
        <v>0</v>
      </c>
    </row>
    <row r="336" spans="1:82">
      <c r="A336" s="70" t="s">
        <v>2063</v>
      </c>
      <c r="B336" s="70">
        <v>285</v>
      </c>
      <c r="C336" s="70">
        <v>13</v>
      </c>
      <c r="D336" s="70">
        <v>17</v>
      </c>
      <c r="E336" s="70">
        <v>2016</v>
      </c>
      <c r="F336" s="70" t="s">
        <v>155</v>
      </c>
      <c r="G336" s="70" t="s">
        <v>2050</v>
      </c>
      <c r="H336" s="70" t="s">
        <v>2051</v>
      </c>
      <c r="I336" s="148"/>
      <c r="J336" s="71">
        <v>2256.8425782427298</v>
      </c>
      <c r="K336" s="71">
        <v>15.08302510364136</v>
      </c>
      <c r="L336" s="71">
        <v>18.404125594581256</v>
      </c>
      <c r="M336" s="71">
        <v>562.59932523119892</v>
      </c>
      <c r="N336" s="71">
        <v>493.37495414783893</v>
      </c>
      <c r="O336" s="71">
        <v>265.34582258478753</v>
      </c>
      <c r="P336" s="71">
        <v>136.64183695158957</v>
      </c>
      <c r="Q336" s="71">
        <v>30.273734721404004</v>
      </c>
      <c r="R336" s="71">
        <v>2.1593707645560029E-2</v>
      </c>
      <c r="S336" s="71">
        <v>39.751446184479995</v>
      </c>
      <c r="T336" s="72"/>
      <c r="U336" s="71">
        <v>142761225</v>
      </c>
      <c r="V336" s="71">
        <v>7743</v>
      </c>
      <c r="W336" s="71">
        <v>237</v>
      </c>
      <c r="X336" s="71">
        <v>135572</v>
      </c>
      <c r="Y336" s="71">
        <v>192583</v>
      </c>
      <c r="Z336" s="71">
        <v>156059</v>
      </c>
      <c r="AA336" s="71">
        <v>28123</v>
      </c>
      <c r="AB336" s="71">
        <v>428612</v>
      </c>
      <c r="AC336" s="71">
        <v>3687.9927086312941</v>
      </c>
      <c r="AD336" s="71">
        <v>39.751446184480002</v>
      </c>
      <c r="AE336" s="72"/>
      <c r="AF336" s="71">
        <v>1093678281.749017</v>
      </c>
      <c r="AG336" s="71">
        <v>12072065.617202999</v>
      </c>
      <c r="AH336" s="71">
        <v>3368477.5281855222</v>
      </c>
      <c r="AI336" s="71">
        <v>889414884.67027795</v>
      </c>
      <c r="AJ336" s="71">
        <v>716384213.66973722</v>
      </c>
      <c r="AK336" s="71">
        <v>0</v>
      </c>
      <c r="AL336" s="71">
        <v>0</v>
      </c>
      <c r="AM336" s="71">
        <v>58785111.450166278</v>
      </c>
      <c r="AN336" s="71">
        <v>0</v>
      </c>
      <c r="AO336" s="71">
        <v>0</v>
      </c>
      <c r="AP336" s="71">
        <v>2773703034.684587</v>
      </c>
      <c r="AQ336" s="72"/>
      <c r="AR336" s="71">
        <v>6192</v>
      </c>
      <c r="AS336" s="71">
        <v>463</v>
      </c>
      <c r="AT336" s="71">
        <v>0</v>
      </c>
      <c r="AU336" s="71">
        <v>0</v>
      </c>
      <c r="AV336" s="71">
        <v>0</v>
      </c>
      <c r="AW336" s="71">
        <v>1</v>
      </c>
      <c r="AX336" s="71"/>
      <c r="AY336" s="72"/>
      <c r="AZ336" s="71">
        <v>23491.599999999999</v>
      </c>
      <c r="BA336" s="71">
        <v>9757</v>
      </c>
      <c r="BB336" s="71">
        <v>0</v>
      </c>
      <c r="BC336" s="71">
        <v>0</v>
      </c>
      <c r="BD336" s="71">
        <v>0</v>
      </c>
      <c r="BE336" s="71">
        <v>2600</v>
      </c>
      <c r="BF336" s="71"/>
      <c r="BG336" s="72"/>
      <c r="BH336" s="71">
        <v>0</v>
      </c>
      <c r="BI336" s="71">
        <v>0</v>
      </c>
      <c r="BJ336" s="71">
        <v>391.20600000000002</v>
      </c>
      <c r="BK336" s="71">
        <v>0</v>
      </c>
      <c r="BL336" s="71">
        <v>81.905000000000001</v>
      </c>
      <c r="BM336" s="71">
        <v>0</v>
      </c>
      <c r="BN336" s="72"/>
      <c r="BO336" s="71">
        <v>0</v>
      </c>
      <c r="BP336" s="71">
        <v>0</v>
      </c>
      <c r="BQ336" s="71">
        <v>21</v>
      </c>
      <c r="BR336" s="71">
        <v>0</v>
      </c>
      <c r="BS336" s="71">
        <v>20</v>
      </c>
      <c r="BT336" s="71">
        <v>0</v>
      </c>
      <c r="BU336"/>
      <c r="BV336" s="70">
        <v>473.11099999999999</v>
      </c>
      <c r="BW336" s="70">
        <v>0</v>
      </c>
      <c r="BX336" s="70">
        <v>0</v>
      </c>
      <c r="BY336" s="70">
        <v>0</v>
      </c>
      <c r="BZ336" s="70">
        <v>0</v>
      </c>
      <c r="CA336" s="70">
        <v>0</v>
      </c>
      <c r="CB336" s="70">
        <v>0</v>
      </c>
      <c r="CC336" s="70">
        <v>0</v>
      </c>
      <c r="CD336" s="70">
        <v>0</v>
      </c>
    </row>
    <row r="337" spans="1:82">
      <c r="A337" s="70" t="s">
        <v>2064</v>
      </c>
      <c r="B337" s="70">
        <v>286</v>
      </c>
      <c r="C337" s="70">
        <v>14</v>
      </c>
      <c r="D337" s="70">
        <v>17</v>
      </c>
      <c r="E337" s="70">
        <v>2017</v>
      </c>
      <c r="F337" s="70" t="s">
        <v>156</v>
      </c>
      <c r="G337" s="70" t="s">
        <v>2050</v>
      </c>
      <c r="H337" s="70" t="s">
        <v>2051</v>
      </c>
      <c r="I337" s="148"/>
      <c r="J337" s="71">
        <v>2130.6465001038941</v>
      </c>
      <c r="K337" s="71">
        <v>15.566911273105106</v>
      </c>
      <c r="L337" s="71">
        <v>21.765917064187814</v>
      </c>
      <c r="M337" s="71">
        <v>561.22820202889295</v>
      </c>
      <c r="N337" s="71">
        <v>507.67648663204648</v>
      </c>
      <c r="O337" s="71">
        <v>262.72535403706098</v>
      </c>
      <c r="P337" s="71">
        <v>136.16732314445116</v>
      </c>
      <c r="Q337" s="71">
        <v>29.416966925040398</v>
      </c>
      <c r="R337" s="71">
        <v>2.0524863669620027E-2</v>
      </c>
      <c r="S337" s="71">
        <v>36.432684246419996</v>
      </c>
      <c r="T337" s="72"/>
      <c r="U337" s="71">
        <v>147376259</v>
      </c>
      <c r="V337" s="71">
        <v>7743</v>
      </c>
      <c r="W337" s="71">
        <v>237</v>
      </c>
      <c r="X337" s="71">
        <v>135572</v>
      </c>
      <c r="Y337" s="71">
        <v>194914</v>
      </c>
      <c r="Z337" s="71">
        <v>157081</v>
      </c>
      <c r="AA337" s="71">
        <v>28204</v>
      </c>
      <c r="AB337" s="71">
        <v>430685</v>
      </c>
      <c r="AC337" s="71">
        <v>3574.9999999999991</v>
      </c>
      <c r="AD337" s="71">
        <v>36.432684246420003</v>
      </c>
      <c r="AE337" s="72"/>
      <c r="AF337" s="71">
        <v>1060399852.090089</v>
      </c>
      <c r="AG337" s="71">
        <v>12553336.257919811</v>
      </c>
      <c r="AH337" s="71">
        <v>4795029.9168775491</v>
      </c>
      <c r="AI337" s="71">
        <v>921158965.06025982</v>
      </c>
      <c r="AJ337" s="71">
        <v>769947627.81748426</v>
      </c>
      <c r="AK337" s="71">
        <v>0</v>
      </c>
      <c r="AL337" s="71">
        <v>0</v>
      </c>
      <c r="AM337" s="71">
        <v>59161855.649724677</v>
      </c>
      <c r="AN337" s="71">
        <v>0</v>
      </c>
      <c r="AO337" s="71">
        <v>0</v>
      </c>
      <c r="AP337" s="71">
        <v>2828016666.7923551</v>
      </c>
      <c r="AQ337" s="72"/>
      <c r="AR337" s="71">
        <v>6559</v>
      </c>
      <c r="AS337" s="71">
        <v>514</v>
      </c>
      <c r="AT337" s="71">
        <v>0</v>
      </c>
      <c r="AU337" s="71">
        <v>0</v>
      </c>
      <c r="AV337" s="71">
        <v>0</v>
      </c>
      <c r="AW337" s="71">
        <v>1</v>
      </c>
      <c r="AX337" s="71"/>
      <c r="AY337" s="72"/>
      <c r="AZ337" s="71">
        <v>25180.9</v>
      </c>
      <c r="BA337" s="71">
        <v>11791.3</v>
      </c>
      <c r="BB337" s="71">
        <v>0</v>
      </c>
      <c r="BC337" s="71">
        <v>0</v>
      </c>
      <c r="BD337" s="71">
        <v>0</v>
      </c>
      <c r="BE337" s="71">
        <v>2600</v>
      </c>
      <c r="BF337" s="71"/>
      <c r="BG337" s="72"/>
      <c r="BH337" s="71">
        <v>0</v>
      </c>
      <c r="BI337" s="71">
        <v>0</v>
      </c>
      <c r="BJ337" s="71">
        <v>427.74299999999999</v>
      </c>
      <c r="BK337" s="71">
        <v>0</v>
      </c>
      <c r="BL337" s="71">
        <v>138.64800000000002</v>
      </c>
      <c r="BM337" s="71">
        <v>0</v>
      </c>
      <c r="BN337" s="72"/>
      <c r="BO337" s="71">
        <v>0</v>
      </c>
      <c r="BP337" s="71">
        <v>0</v>
      </c>
      <c r="BQ337" s="71">
        <v>19</v>
      </c>
      <c r="BR337" s="71">
        <v>0</v>
      </c>
      <c r="BS337" s="71">
        <v>19</v>
      </c>
      <c r="BT337" s="71">
        <v>0</v>
      </c>
      <c r="BU337"/>
      <c r="BV337" s="70">
        <v>518.40300000000002</v>
      </c>
      <c r="BW337" s="70">
        <v>0</v>
      </c>
      <c r="BX337" s="70">
        <v>35.899000000000001</v>
      </c>
      <c r="BY337" s="70">
        <v>0</v>
      </c>
      <c r="BZ337" s="70">
        <v>12.089</v>
      </c>
      <c r="CA337" s="70">
        <v>0</v>
      </c>
      <c r="CB337" s="70">
        <v>0</v>
      </c>
      <c r="CC337" s="70">
        <v>0</v>
      </c>
      <c r="CD337" s="70">
        <v>0</v>
      </c>
    </row>
    <row r="338" spans="1:82">
      <c r="A338" s="70" t="s">
        <v>2065</v>
      </c>
      <c r="B338" s="70">
        <v>287</v>
      </c>
      <c r="C338" s="70">
        <v>15</v>
      </c>
      <c r="D338" s="70">
        <v>17</v>
      </c>
      <c r="E338" s="70">
        <v>2018</v>
      </c>
      <c r="F338" s="70" t="s">
        <v>183</v>
      </c>
      <c r="G338" s="70" t="s">
        <v>2050</v>
      </c>
      <c r="H338" s="70" t="s">
        <v>2051</v>
      </c>
      <c r="I338" s="148"/>
      <c r="J338" s="71">
        <v>2071.8550679198497</v>
      </c>
      <c r="K338" s="71">
        <v>14.539939705039153</v>
      </c>
      <c r="L338" s="71">
        <v>14.289869553779027</v>
      </c>
      <c r="M338" s="71">
        <v>553.09525577499744</v>
      </c>
      <c r="N338" s="71">
        <v>494.82326795781495</v>
      </c>
      <c r="O338" s="71">
        <v>258.73624626830656</v>
      </c>
      <c r="P338" s="71">
        <v>134.59678645703985</v>
      </c>
      <c r="Q338" s="71">
        <v>27.477239171984198</v>
      </c>
      <c r="R338" s="71">
        <v>8.4278426559720246E-2</v>
      </c>
      <c r="S338" s="71">
        <v>37.439183826483337</v>
      </c>
      <c r="T338" s="72"/>
      <c r="U338" s="71">
        <v>150560379</v>
      </c>
      <c r="V338" s="71">
        <v>7743</v>
      </c>
      <c r="W338" s="71">
        <v>237</v>
      </c>
      <c r="X338" s="71">
        <v>135572</v>
      </c>
      <c r="Y338" s="71">
        <v>197807</v>
      </c>
      <c r="Z338" s="71">
        <v>157658</v>
      </c>
      <c r="AA338" s="71">
        <v>28159</v>
      </c>
      <c r="AB338" s="71">
        <v>433526</v>
      </c>
      <c r="AC338" s="71">
        <v>14622</v>
      </c>
      <c r="AD338" s="71">
        <v>37.439183826483337</v>
      </c>
      <c r="AE338" s="72"/>
      <c r="AF338" s="71">
        <v>999782597.51005328</v>
      </c>
      <c r="AG338" s="71">
        <v>11146429.328027239</v>
      </c>
      <c r="AH338" s="71">
        <v>2856708.2163452101</v>
      </c>
      <c r="AI338" s="71">
        <v>893112828.94434762</v>
      </c>
      <c r="AJ338" s="71">
        <v>725564977.84361482</v>
      </c>
      <c r="AK338" s="71">
        <v>0</v>
      </c>
      <c r="AL338" s="71">
        <v>0</v>
      </c>
      <c r="AM338" s="71">
        <v>59675335.422378287</v>
      </c>
      <c r="AN338" s="71">
        <v>0</v>
      </c>
      <c r="AO338" s="71">
        <v>0</v>
      </c>
      <c r="AP338" s="71">
        <v>2692138877.2647662</v>
      </c>
      <c r="AQ338" s="72"/>
      <c r="AR338" s="71">
        <v>7027</v>
      </c>
      <c r="AS338" s="71">
        <v>566</v>
      </c>
      <c r="AT338" s="71">
        <v>0</v>
      </c>
      <c r="AU338" s="71">
        <v>0</v>
      </c>
      <c r="AV338" s="71">
        <v>0</v>
      </c>
      <c r="AW338" s="71">
        <v>1</v>
      </c>
      <c r="AX338" s="71"/>
      <c r="AY338" s="72"/>
      <c r="AZ338" s="71">
        <v>27191.200000000026</v>
      </c>
      <c r="BA338" s="71">
        <v>12533.3</v>
      </c>
      <c r="BB338" s="71">
        <v>0</v>
      </c>
      <c r="BC338" s="71">
        <v>0</v>
      </c>
      <c r="BD338" s="71">
        <v>0</v>
      </c>
      <c r="BE338" s="71">
        <v>2600</v>
      </c>
      <c r="BF338" s="71"/>
      <c r="BG338" s="72"/>
      <c r="BH338" s="71">
        <v>0</v>
      </c>
      <c r="BI338" s="71">
        <v>0</v>
      </c>
      <c r="BJ338" s="71">
        <v>372.55200000000002</v>
      </c>
      <c r="BK338" s="71">
        <v>0</v>
      </c>
      <c r="BL338" s="71">
        <v>143.12700000000001</v>
      </c>
      <c r="BM338" s="71">
        <v>0</v>
      </c>
      <c r="BN338" s="72"/>
      <c r="BO338" s="71">
        <v>0</v>
      </c>
      <c r="BP338" s="71">
        <v>0</v>
      </c>
      <c r="BQ338" s="71">
        <v>19</v>
      </c>
      <c r="BR338" s="71">
        <v>0</v>
      </c>
      <c r="BS338" s="71">
        <v>19</v>
      </c>
      <c r="BT338" s="71">
        <v>0</v>
      </c>
      <c r="BU338"/>
      <c r="BV338" s="70">
        <v>464.38099999999997</v>
      </c>
      <c r="BW338" s="70">
        <v>0</v>
      </c>
      <c r="BX338" s="70">
        <v>40.283999999999999</v>
      </c>
      <c r="BY338" s="70">
        <v>0</v>
      </c>
      <c r="BZ338" s="70">
        <v>11.013999999999999</v>
      </c>
      <c r="CA338" s="70">
        <v>0</v>
      </c>
      <c r="CB338" s="70">
        <v>0</v>
      </c>
      <c r="CC338" s="70">
        <v>0</v>
      </c>
      <c r="CD338" s="70">
        <v>0</v>
      </c>
    </row>
    <row r="339" spans="1:82">
      <c r="A339" s="70" t="s">
        <v>2066</v>
      </c>
      <c r="B339" s="70">
        <v>288</v>
      </c>
      <c r="C339" s="70">
        <v>16</v>
      </c>
      <c r="D339" s="70">
        <v>17</v>
      </c>
      <c r="E339" s="70">
        <v>2019</v>
      </c>
      <c r="F339" s="70" t="s">
        <v>158</v>
      </c>
      <c r="G339" s="70" t="s">
        <v>2050</v>
      </c>
      <c r="H339" s="70" t="s">
        <v>2051</v>
      </c>
      <c r="I339" s="148"/>
      <c r="J339" s="71">
        <v>2016.5867095095387</v>
      </c>
      <c r="K339" s="71">
        <v>13.224411999517896</v>
      </c>
      <c r="L339" s="71">
        <v>14.411561993437443</v>
      </c>
      <c r="M339" s="71">
        <v>552.91518046154295</v>
      </c>
      <c r="N339" s="71">
        <v>510.88554885496524</v>
      </c>
      <c r="O339" s="71">
        <v>251.52898391422116</v>
      </c>
      <c r="P339" s="71">
        <v>134.21041422946962</v>
      </c>
      <c r="Q339" s="71">
        <v>26.918368026398898</v>
      </c>
      <c r="R339" s="71">
        <v>2.3880272601901145E-2</v>
      </c>
      <c r="S339" s="71">
        <v>42.780776608779405</v>
      </c>
      <c r="T339" s="72"/>
      <c r="U339" s="71">
        <v>147650630</v>
      </c>
      <c r="V339" s="71">
        <v>7743</v>
      </c>
      <c r="W339" s="71">
        <v>237</v>
      </c>
      <c r="X339" s="71">
        <v>135572</v>
      </c>
      <c r="Y339" s="71">
        <v>200595</v>
      </c>
      <c r="Z339" s="71">
        <v>157474</v>
      </c>
      <c r="AA339" s="71">
        <v>27868</v>
      </c>
      <c r="AB339" s="71">
        <v>436206</v>
      </c>
      <c r="AC339" s="71">
        <v>4211</v>
      </c>
      <c r="AD339" s="71">
        <v>42.780776608779412</v>
      </c>
      <c r="AE339" s="72"/>
      <c r="AF339" s="71">
        <v>1006435547.829741</v>
      </c>
      <c r="AG339" s="71">
        <v>10724627.66838639</v>
      </c>
      <c r="AH339" s="71">
        <v>3015122.8726216531</v>
      </c>
      <c r="AI339" s="71">
        <v>927442776.30246353</v>
      </c>
      <c r="AJ339" s="71">
        <v>748647937.57469094</v>
      </c>
      <c r="AK339" s="71">
        <v>0</v>
      </c>
      <c r="AL339" s="71">
        <v>0</v>
      </c>
      <c r="AM339" s="71">
        <v>59407973.442990109</v>
      </c>
      <c r="AN339" s="71">
        <v>0</v>
      </c>
      <c r="AO339" s="71">
        <v>0</v>
      </c>
      <c r="AP339" s="71">
        <v>2755673985.6908937</v>
      </c>
      <c r="AQ339" s="72"/>
      <c r="AR339" s="71">
        <v>7513</v>
      </c>
      <c r="AS339" s="71">
        <v>625</v>
      </c>
      <c r="AT339" s="71">
        <v>0</v>
      </c>
      <c r="AU339" s="71">
        <v>0</v>
      </c>
      <c r="AV339" s="71">
        <v>0</v>
      </c>
      <c r="AW339" s="71">
        <v>1</v>
      </c>
      <c r="AX339" s="71"/>
      <c r="AY339" s="72"/>
      <c r="AZ339" s="71">
        <v>29322.400000000031</v>
      </c>
      <c r="BA339" s="71">
        <v>14049.100000000009</v>
      </c>
      <c r="BB339" s="71">
        <v>0</v>
      </c>
      <c r="BC339" s="71">
        <v>0</v>
      </c>
      <c r="BD339" s="71">
        <v>0</v>
      </c>
      <c r="BE339" s="71">
        <v>2600</v>
      </c>
      <c r="BF339" s="71"/>
      <c r="BG339" s="72"/>
      <c r="BH339" s="71">
        <v>0</v>
      </c>
      <c r="BI339" s="71">
        <v>0</v>
      </c>
      <c r="BJ339" s="71">
        <v>341.34300000000002</v>
      </c>
      <c r="BK339" s="71">
        <v>0</v>
      </c>
      <c r="BL339" s="71">
        <v>134.00900000000001</v>
      </c>
      <c r="BM339" s="71">
        <v>0</v>
      </c>
      <c r="BN339" s="72"/>
      <c r="BO339" s="71">
        <v>0</v>
      </c>
      <c r="BP339" s="71">
        <v>0</v>
      </c>
      <c r="BQ339" s="71">
        <v>19</v>
      </c>
      <c r="BR339" s="71">
        <v>0</v>
      </c>
      <c r="BS339" s="71">
        <v>18</v>
      </c>
      <c r="BT339" s="71">
        <v>0</v>
      </c>
      <c r="BU339"/>
      <c r="BV339" s="70">
        <v>420.42500000000001</v>
      </c>
      <c r="BW339" s="70">
        <v>0</v>
      </c>
      <c r="BX339" s="70">
        <v>45.472000000000001</v>
      </c>
      <c r="BY339" s="70">
        <v>0</v>
      </c>
      <c r="BZ339" s="70">
        <v>9.4550000000000001</v>
      </c>
      <c r="CA339" s="70">
        <v>0</v>
      </c>
      <c r="CB339" s="70">
        <v>0</v>
      </c>
      <c r="CC339" s="70">
        <v>0</v>
      </c>
      <c r="CD339" s="70">
        <v>0</v>
      </c>
    </row>
    <row r="340" spans="1:82">
      <c r="A340" s="70" t="s">
        <v>2067</v>
      </c>
      <c r="B340" s="70">
        <v>289</v>
      </c>
      <c r="C340" s="70">
        <v>17</v>
      </c>
      <c r="D340" s="70">
        <v>17</v>
      </c>
      <c r="E340" s="70">
        <v>2020</v>
      </c>
      <c r="F340" s="70" t="s">
        <v>159</v>
      </c>
      <c r="G340" s="70" t="s">
        <v>2050</v>
      </c>
      <c r="H340" s="70" t="s">
        <v>2051</v>
      </c>
      <c r="I340" s="148"/>
      <c r="J340" s="71">
        <v>1937.9310219854649</v>
      </c>
      <c r="K340" s="71">
        <v>13.896448897045492</v>
      </c>
      <c r="L340" s="71">
        <v>17.601329912385253</v>
      </c>
      <c r="M340" s="71">
        <v>498.60212339128009</v>
      </c>
      <c r="N340" s="71">
        <v>527.83276378411711</v>
      </c>
      <c r="O340" s="71">
        <v>222.8617514860747</v>
      </c>
      <c r="P340" s="71">
        <v>128.16272212640871</v>
      </c>
      <c r="Q340" s="71">
        <v>25.908285233059701</v>
      </c>
      <c r="R340" s="71">
        <v>3.2831317552739366E-3</v>
      </c>
      <c r="S340" s="71">
        <v>37.769036102900543</v>
      </c>
      <c r="T340" s="72"/>
      <c r="U340" s="71">
        <v>139330985</v>
      </c>
      <c r="V340" s="71">
        <v>7638</v>
      </c>
      <c r="W340" s="71">
        <v>299</v>
      </c>
      <c r="X340" s="71">
        <v>138715</v>
      </c>
      <c r="Y340" s="71">
        <v>204065</v>
      </c>
      <c r="Z340" s="71">
        <v>159251</v>
      </c>
      <c r="AA340" s="71">
        <v>28286</v>
      </c>
      <c r="AB340" s="71">
        <v>439416</v>
      </c>
      <c r="AC340" s="71">
        <v>581.99999999999989</v>
      </c>
      <c r="AD340" s="71">
        <v>37.769036102900543</v>
      </c>
      <c r="AE340" s="72"/>
      <c r="AF340" s="71">
        <v>970612788.77426493</v>
      </c>
      <c r="AG340" s="71">
        <v>10619455.087578768</v>
      </c>
      <c r="AH340" s="71">
        <v>3646141.7034345348</v>
      </c>
      <c r="AI340" s="71">
        <v>842237822.84523201</v>
      </c>
      <c r="AJ340" s="71">
        <v>852523661.63487136</v>
      </c>
      <c r="AK340" s="71"/>
      <c r="AL340" s="71"/>
      <c r="AM340" s="71">
        <v>57348670.013584383</v>
      </c>
      <c r="AN340" s="71"/>
      <c r="AO340" s="71"/>
      <c r="AP340" s="71">
        <v>2736988540.0589662</v>
      </c>
      <c r="AQ340" s="72"/>
      <c r="AR340" s="71">
        <v>7945</v>
      </c>
      <c r="AS340" s="71">
        <v>628</v>
      </c>
      <c r="AT340" s="71">
        <v>0</v>
      </c>
      <c r="AU340" s="71">
        <v>0</v>
      </c>
      <c r="AV340" s="71">
        <v>0</v>
      </c>
      <c r="AW340" s="71">
        <v>1</v>
      </c>
      <c r="AX340" s="71"/>
      <c r="AY340" s="72"/>
      <c r="AZ340" s="71">
        <v>31391.000000000051</v>
      </c>
      <c r="BA340" s="71">
        <v>14149.900000000011</v>
      </c>
      <c r="BB340" s="71">
        <v>0</v>
      </c>
      <c r="BC340" s="71">
        <v>0</v>
      </c>
      <c r="BD340" s="71">
        <v>0</v>
      </c>
      <c r="BE340" s="71">
        <v>2600</v>
      </c>
      <c r="BF340" s="71"/>
      <c r="BG340" s="72"/>
      <c r="BH340" s="71">
        <v>0</v>
      </c>
      <c r="BI340" s="71">
        <v>0</v>
      </c>
      <c r="BJ340" s="71">
        <v>313.613</v>
      </c>
      <c r="BK340" s="71">
        <v>0</v>
      </c>
      <c r="BL340" s="71">
        <v>109.672</v>
      </c>
      <c r="BM340" s="71">
        <v>0</v>
      </c>
      <c r="BN340" s="72"/>
      <c r="BO340" s="71">
        <v>0</v>
      </c>
      <c r="BP340" s="71">
        <v>0</v>
      </c>
      <c r="BQ340" s="71">
        <v>18</v>
      </c>
      <c r="BR340" s="71">
        <v>0</v>
      </c>
      <c r="BS340" s="71">
        <v>15</v>
      </c>
      <c r="BT340" s="71">
        <v>0</v>
      </c>
      <c r="BU340"/>
      <c r="BV340" s="70">
        <v>379.31799999999998</v>
      </c>
      <c r="BW340" s="70">
        <v>0</v>
      </c>
      <c r="BX340" s="70">
        <v>34.6</v>
      </c>
      <c r="BY340" s="70">
        <v>0</v>
      </c>
      <c r="BZ340" s="70">
        <v>9.3670000000000009</v>
      </c>
      <c r="CA340" s="70">
        <v>0</v>
      </c>
      <c r="CB340" s="70">
        <v>0</v>
      </c>
      <c r="CC340" s="70">
        <v>0</v>
      </c>
      <c r="CD340" s="70">
        <v>0</v>
      </c>
    </row>
    <row r="341" spans="1:82">
      <c r="A341" s="70" t="s">
        <v>2068</v>
      </c>
      <c r="B341" s="70">
        <v>289</v>
      </c>
      <c r="C341" s="70">
        <v>18</v>
      </c>
      <c r="D341" s="70">
        <v>17</v>
      </c>
      <c r="E341" s="70">
        <v>2021</v>
      </c>
      <c r="F341" s="70" t="s">
        <v>160</v>
      </c>
      <c r="G341" s="70" t="s">
        <v>2050</v>
      </c>
      <c r="H341" s="70" t="s">
        <v>2051</v>
      </c>
      <c r="I341" s="148"/>
      <c r="J341" s="71">
        <v>2157.7257385605772</v>
      </c>
      <c r="K341" s="71">
        <v>17.452153045270894</v>
      </c>
      <c r="L341" s="71">
        <v>17.156351749094153</v>
      </c>
      <c r="M341" s="71">
        <v>537.21111492004093</v>
      </c>
      <c r="N341" s="71">
        <v>510.31592560176239</v>
      </c>
      <c r="O341" s="71">
        <v>217.81372289744078</v>
      </c>
      <c r="P341" s="71">
        <v>133.97570329363856</v>
      </c>
      <c r="Q341" s="71">
        <v>25.8685830937562</v>
      </c>
      <c r="R341" s="71">
        <v>0</v>
      </c>
      <c r="S341" s="71">
        <v>45.771809301717887</v>
      </c>
      <c r="T341" s="72"/>
      <c r="U341" s="71">
        <v>162219841</v>
      </c>
      <c r="V341" s="71">
        <v>7638</v>
      </c>
      <c r="W341" s="71">
        <v>299</v>
      </c>
      <c r="X341" s="71">
        <v>138715</v>
      </c>
      <c r="Y341" s="71">
        <v>207726</v>
      </c>
      <c r="Z341" s="71">
        <v>160259</v>
      </c>
      <c r="AA341" s="71">
        <v>28833</v>
      </c>
      <c r="AB341" s="71">
        <v>443053</v>
      </c>
      <c r="AC341" s="71">
        <v>0</v>
      </c>
      <c r="AD341" s="71">
        <v>45.771809301717887</v>
      </c>
      <c r="AE341" s="72"/>
      <c r="AF341" s="71">
        <v>998677276.02907979</v>
      </c>
      <c r="AG341" s="71">
        <v>13161666.904788578</v>
      </c>
      <c r="AH341" s="71">
        <v>3451347.5181458504</v>
      </c>
      <c r="AI341" s="71">
        <v>896530458.99171972</v>
      </c>
      <c r="AJ341" s="71">
        <v>760036425.2939707</v>
      </c>
      <c r="AK341" s="71">
        <v>0</v>
      </c>
      <c r="AL341" s="71">
        <v>0</v>
      </c>
      <c r="AM341" s="71">
        <v>58156859.284910508</v>
      </c>
      <c r="AN341" s="71">
        <v>0</v>
      </c>
      <c r="AO341" s="71">
        <v>0</v>
      </c>
      <c r="AP341" s="71">
        <v>2730014034.0226154</v>
      </c>
      <c r="AQ341" s="72"/>
      <c r="AR341" s="71">
        <v>8398</v>
      </c>
      <c r="AS341" s="71">
        <v>629</v>
      </c>
      <c r="AT341" s="71">
        <v>0</v>
      </c>
      <c r="AU341" s="71">
        <v>0</v>
      </c>
      <c r="AV341" s="71">
        <v>0</v>
      </c>
      <c r="AW341" s="71">
        <v>1</v>
      </c>
      <c r="AX341" s="71"/>
      <c r="AY341" s="72"/>
      <c r="AZ341" s="71">
        <v>33576.900000000103</v>
      </c>
      <c r="BA341" s="71">
        <v>14161.80000000001</v>
      </c>
      <c r="BB341" s="71">
        <v>0</v>
      </c>
      <c r="BC341" s="71">
        <v>0</v>
      </c>
      <c r="BD341" s="71">
        <v>0</v>
      </c>
      <c r="BE341" s="71">
        <v>2600</v>
      </c>
      <c r="BF341" s="71"/>
      <c r="BG341" s="72"/>
      <c r="BH341" s="71">
        <v>0</v>
      </c>
      <c r="BI341" s="71">
        <v>0</v>
      </c>
      <c r="BJ341" s="71">
        <v>305.09100000000001</v>
      </c>
      <c r="BK341" s="71">
        <v>0</v>
      </c>
      <c r="BL341" s="71">
        <v>183.48599999999999</v>
      </c>
      <c r="BM341" s="71">
        <v>0</v>
      </c>
      <c r="BN341" s="72"/>
      <c r="BO341" s="71">
        <v>0</v>
      </c>
      <c r="BP341" s="71">
        <v>0</v>
      </c>
      <c r="BQ341" s="71">
        <v>19</v>
      </c>
      <c r="BR341" s="71">
        <v>0</v>
      </c>
      <c r="BS341" s="71">
        <v>17</v>
      </c>
      <c r="BT341" s="71">
        <v>0</v>
      </c>
      <c r="BU341"/>
      <c r="BV341" s="70">
        <v>431.44</v>
      </c>
      <c r="BW341" s="70">
        <v>0</v>
      </c>
      <c r="BX341" s="70">
        <v>45.811</v>
      </c>
      <c r="BY341" s="70">
        <v>0</v>
      </c>
      <c r="BZ341" s="70">
        <v>11.326000000000001</v>
      </c>
      <c r="CA341" s="70">
        <v>0</v>
      </c>
      <c r="CB341" s="70">
        <v>0</v>
      </c>
      <c r="CC341" s="70">
        <v>0</v>
      </c>
      <c r="CD341" s="70">
        <v>0</v>
      </c>
    </row>
    <row r="342" spans="1:82">
      <c r="A342" s="70" t="s">
        <v>2069</v>
      </c>
      <c r="B342" s="70">
        <v>289</v>
      </c>
      <c r="C342" s="70">
        <v>19</v>
      </c>
      <c r="D342" s="70">
        <v>17</v>
      </c>
      <c r="E342" s="70">
        <v>2022</v>
      </c>
      <c r="F342" s="70" t="s">
        <v>161</v>
      </c>
      <c r="G342" s="70" t="s">
        <v>2050</v>
      </c>
      <c r="H342" s="70" t="s">
        <v>2051</v>
      </c>
      <c r="I342" s="148"/>
      <c r="J342" s="71">
        <v>2176.3199388494686</v>
      </c>
      <c r="K342" s="71">
        <v>15.371157154603901</v>
      </c>
      <c r="L342" s="71">
        <v>12.18752667088672</v>
      </c>
      <c r="M342" s="71">
        <v>532.17585106362105</v>
      </c>
      <c r="N342" s="71">
        <v>527.49016324774425</v>
      </c>
      <c r="O342" s="71">
        <v>231.07976172413871</v>
      </c>
      <c r="P342" s="71">
        <v>133.88626089350481</v>
      </c>
      <c r="Q342" s="71">
        <v>26.207499877776254</v>
      </c>
      <c r="R342" s="71">
        <v>5.2029392218827927E-3</v>
      </c>
      <c r="S342" s="71">
        <v>45.851268659788133</v>
      </c>
      <c r="T342" s="72"/>
      <c r="U342" s="71">
        <v>178307165</v>
      </c>
      <c r="V342" s="71">
        <v>7638</v>
      </c>
      <c r="W342" s="71">
        <v>299</v>
      </c>
      <c r="X342" s="71">
        <v>138715</v>
      </c>
      <c r="Y342" s="71">
        <v>210372</v>
      </c>
      <c r="Z342" s="71">
        <v>161537</v>
      </c>
      <c r="AA342" s="71">
        <v>29253</v>
      </c>
      <c r="AB342" s="71">
        <v>445177</v>
      </c>
      <c r="AC342" s="71">
        <v>905.99999999999989</v>
      </c>
      <c r="AD342" s="71">
        <v>45.851268659788133</v>
      </c>
      <c r="AE342" s="72"/>
      <c r="AF342" s="71">
        <v>1044068210.1048535</v>
      </c>
      <c r="AG342" s="71">
        <v>12589762.920655342</v>
      </c>
      <c r="AH342" s="71">
        <v>2799946.2822223809</v>
      </c>
      <c r="AI342" s="71">
        <v>875044768.25588393</v>
      </c>
      <c r="AJ342" s="71">
        <v>808659180.75703073</v>
      </c>
      <c r="AK342" s="71">
        <v>0</v>
      </c>
      <c r="AL342" s="71">
        <v>0</v>
      </c>
      <c r="AM342" s="71">
        <v>57484501.542276487</v>
      </c>
      <c r="AN342" s="71">
        <v>0</v>
      </c>
      <c r="AO342" s="71">
        <v>0</v>
      </c>
      <c r="AP342" s="71">
        <v>2800646369.8629227</v>
      </c>
      <c r="AQ342" s="72"/>
      <c r="AR342" s="71">
        <v>8976</v>
      </c>
      <c r="AS342" s="71">
        <v>632</v>
      </c>
      <c r="AT342" s="71">
        <v>0</v>
      </c>
      <c r="AU342" s="71">
        <v>0</v>
      </c>
      <c r="AV342" s="71">
        <v>0</v>
      </c>
      <c r="AW342" s="71">
        <v>1</v>
      </c>
      <c r="AX342" s="71"/>
      <c r="AY342" s="72"/>
      <c r="AZ342" s="71">
        <v>36174.900000000147</v>
      </c>
      <c r="BA342" s="71">
        <v>14352.100000000006</v>
      </c>
      <c r="BB342" s="71">
        <v>0</v>
      </c>
      <c r="BC342" s="71">
        <v>0</v>
      </c>
      <c r="BD342" s="71">
        <v>0</v>
      </c>
      <c r="BE342" s="71">
        <v>2600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2070</v>
      </c>
      <c r="B343" s="70">
        <v>289</v>
      </c>
      <c r="C343" s="70">
        <v>20</v>
      </c>
      <c r="D343" s="70">
        <v>17</v>
      </c>
      <c r="E343" s="70">
        <v>2023</v>
      </c>
      <c r="F343" s="70" t="s">
        <v>1539</v>
      </c>
      <c r="G343" s="70" t="s">
        <v>2050</v>
      </c>
      <c r="H343" s="70" t="s">
        <v>2051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9602</v>
      </c>
      <c r="AS343" s="71">
        <v>636</v>
      </c>
      <c r="AT343" s="71">
        <v>0</v>
      </c>
      <c r="AU343" s="71">
        <v>0</v>
      </c>
      <c r="AV343" s="71">
        <v>0</v>
      </c>
      <c r="AW343" s="71">
        <v>2</v>
      </c>
      <c r="AX343" s="71"/>
      <c r="AY343" s="72"/>
      <c r="AZ343" s="71">
        <v>38678.200000000281</v>
      </c>
      <c r="BA343" s="71">
        <v>14597.500000000007</v>
      </c>
      <c r="BB343" s="71">
        <v>0</v>
      </c>
      <c r="BC343" s="71">
        <v>0</v>
      </c>
      <c r="BD343" s="71">
        <v>0</v>
      </c>
      <c r="BE343" s="71">
        <v>4984.68</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2071</v>
      </c>
      <c r="B344" s="70">
        <v>289</v>
      </c>
      <c r="C344" s="70">
        <v>21</v>
      </c>
      <c r="D344" s="70">
        <v>17</v>
      </c>
      <c r="E344" s="70">
        <v>2024</v>
      </c>
      <c r="F344" s="70" t="s">
        <v>1554</v>
      </c>
      <c r="G344" s="70" t="s">
        <v>2050</v>
      </c>
      <c r="H344" s="70" t="s">
        <v>2051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2072</v>
      </c>
      <c r="B345" s="70">
        <v>256</v>
      </c>
      <c r="C345" s="70">
        <v>1</v>
      </c>
      <c r="D345" s="70">
        <v>16</v>
      </c>
      <c r="E345" s="70">
        <v>1990</v>
      </c>
      <c r="F345" s="70" t="s">
        <v>787</v>
      </c>
      <c r="G345" s="70" t="s">
        <v>2073</v>
      </c>
      <c r="H345" s="70" t="s">
        <v>2074</v>
      </c>
      <c r="I345" s="148"/>
      <c r="J345" s="71">
        <v>544.6033758969844</v>
      </c>
      <c r="K345" s="71">
        <v>72.083541984444224</v>
      </c>
      <c r="L345" s="71">
        <v>29.999467814602269</v>
      </c>
      <c r="M345" s="71">
        <v>541.49179543623154</v>
      </c>
      <c r="N345" s="71">
        <v>512.80544944019664</v>
      </c>
      <c r="O345" s="71">
        <v>367.29809120085417</v>
      </c>
      <c r="P345" s="71">
        <v>356.74234970634058</v>
      </c>
      <c r="Q345" s="71">
        <v>27.275894045846702</v>
      </c>
      <c r="R345" s="71">
        <v>14.744552317114341</v>
      </c>
      <c r="S345" s="71">
        <v>31.809337822102851</v>
      </c>
      <c r="T345" s="72"/>
      <c r="U345" s="71">
        <v>68418324</v>
      </c>
      <c r="V345" s="71">
        <v>25581</v>
      </c>
      <c r="W345" s="71">
        <v>260</v>
      </c>
      <c r="X345" s="71">
        <v>202990</v>
      </c>
      <c r="Y345" s="71">
        <v>154257</v>
      </c>
      <c r="Z345" s="71">
        <v>151074</v>
      </c>
      <c r="AA345" s="71">
        <v>86621</v>
      </c>
      <c r="AB345" s="71">
        <v>442868</v>
      </c>
      <c r="AC345" s="71">
        <v>2553783</v>
      </c>
      <c r="AD345" s="71">
        <v>31.809337822102851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2075</v>
      </c>
      <c r="B346" s="70">
        <v>257</v>
      </c>
      <c r="C346" s="70">
        <v>2</v>
      </c>
      <c r="D346" s="70">
        <v>16</v>
      </c>
      <c r="E346" s="70">
        <v>2005</v>
      </c>
      <c r="F346" s="70" t="s">
        <v>789</v>
      </c>
      <c r="G346" s="70" t="s">
        <v>2073</v>
      </c>
      <c r="H346" s="70" t="s">
        <v>2074</v>
      </c>
      <c r="I346" s="148"/>
      <c r="J346" s="71">
        <v>393.22190562067698</v>
      </c>
      <c r="K346" s="71">
        <v>54.0802415297292</v>
      </c>
      <c r="L346" s="71">
        <v>31.117257646423521</v>
      </c>
      <c r="M346" s="71">
        <v>911.18233118136311</v>
      </c>
      <c r="N346" s="71">
        <v>783.29056851517657</v>
      </c>
      <c r="O346" s="71">
        <v>533.4582110979153</v>
      </c>
      <c r="P346" s="71">
        <v>314.9200521906431</v>
      </c>
      <c r="Q346" s="71">
        <v>25.993703605941601</v>
      </c>
      <c r="R346" s="71">
        <v>16.984770623216139</v>
      </c>
      <c r="S346" s="71">
        <v>31.863235985679999</v>
      </c>
      <c r="T346" s="72"/>
      <c r="U346" s="71">
        <v>54339238</v>
      </c>
      <c r="V346" s="71">
        <v>23389</v>
      </c>
      <c r="W346" s="71">
        <v>221</v>
      </c>
      <c r="X346" s="71">
        <v>182254</v>
      </c>
      <c r="Y346" s="71">
        <v>178308</v>
      </c>
      <c r="Z346" s="71">
        <v>253908</v>
      </c>
      <c r="AA346" s="71">
        <v>62625</v>
      </c>
      <c r="AB346" s="71">
        <v>441212</v>
      </c>
      <c r="AC346" s="71">
        <v>3003405</v>
      </c>
      <c r="AD346" s="71">
        <v>31.863235985679999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2076</v>
      </c>
      <c r="B347" s="70">
        <v>258</v>
      </c>
      <c r="C347" s="70">
        <v>3</v>
      </c>
      <c r="D347" s="70">
        <v>16</v>
      </c>
      <c r="E347" s="70">
        <v>2006</v>
      </c>
      <c r="F347" s="70" t="s">
        <v>790</v>
      </c>
      <c r="G347" s="70" t="s">
        <v>2073</v>
      </c>
      <c r="H347" s="70" t="s">
        <v>2074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2077</v>
      </c>
      <c r="B348" s="70">
        <v>259</v>
      </c>
      <c r="C348" s="70">
        <v>4</v>
      </c>
      <c r="D348" s="70">
        <v>16</v>
      </c>
      <c r="E348" s="70">
        <v>2007</v>
      </c>
      <c r="F348" s="70" t="s">
        <v>791</v>
      </c>
      <c r="G348" s="70" t="s">
        <v>2073</v>
      </c>
      <c r="H348" s="70" t="s">
        <v>2074</v>
      </c>
      <c r="I348" s="148"/>
      <c r="J348" s="71">
        <v>509.19485316205032</v>
      </c>
      <c r="K348" s="71">
        <v>63.268396299955469</v>
      </c>
      <c r="L348" s="71">
        <v>27.548664345710289</v>
      </c>
      <c r="M348" s="71">
        <v>1217.6463453452191</v>
      </c>
      <c r="N348" s="71">
        <v>1094.6188268786</v>
      </c>
      <c r="O348" s="71">
        <v>519.62314299350749</v>
      </c>
      <c r="P348" s="71">
        <v>311.24636746454581</v>
      </c>
      <c r="Q348" s="71">
        <v>27.506629867367199</v>
      </c>
      <c r="R348" s="71">
        <v>13.81405615275813</v>
      </c>
      <c r="S348" s="71">
        <v>31.837861401950001</v>
      </c>
      <c r="T348" s="72"/>
      <c r="U348" s="71">
        <v>56573911</v>
      </c>
      <c r="V348" s="71">
        <v>21873</v>
      </c>
      <c r="W348" s="71">
        <v>228</v>
      </c>
      <c r="X348" s="71">
        <v>211938</v>
      </c>
      <c r="Y348" s="71">
        <v>182120</v>
      </c>
      <c r="Z348" s="71">
        <v>257105</v>
      </c>
      <c r="AA348" s="71">
        <v>60951</v>
      </c>
      <c r="AB348" s="71">
        <v>442203</v>
      </c>
      <c r="AC348" s="71">
        <v>2512818</v>
      </c>
      <c r="AD348" s="71">
        <v>31.837861401950001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2078</v>
      </c>
      <c r="B349" s="70">
        <v>260</v>
      </c>
      <c r="C349" s="70">
        <v>5</v>
      </c>
      <c r="D349" s="70">
        <v>16</v>
      </c>
      <c r="E349" s="70">
        <v>2008</v>
      </c>
      <c r="F349" s="70" t="s">
        <v>792</v>
      </c>
      <c r="G349" s="1064" t="s">
        <v>2073</v>
      </c>
      <c r="H349" s="70" t="s">
        <v>2074</v>
      </c>
      <c r="I349" s="148"/>
      <c r="J349" s="71">
        <v>370.4663532366697</v>
      </c>
      <c r="K349" s="71">
        <v>43.735205421242419</v>
      </c>
      <c r="L349" s="71">
        <v>22.215852770419019</v>
      </c>
      <c r="M349" s="71">
        <v>1148.8662428534619</v>
      </c>
      <c r="N349" s="71">
        <v>892.28013571330428</v>
      </c>
      <c r="O349" s="71">
        <v>504.35648458509041</v>
      </c>
      <c r="P349" s="71">
        <v>303.00090141918338</v>
      </c>
      <c r="Q349" s="71">
        <v>27.097325765883699</v>
      </c>
      <c r="R349" s="71">
        <v>14.26918650362639</v>
      </c>
      <c r="S349" s="71">
        <v>36.500365070080001</v>
      </c>
      <c r="T349" s="72"/>
      <c r="U349" s="71">
        <v>51569436</v>
      </c>
      <c r="V349" s="71">
        <v>21873</v>
      </c>
      <c r="W349" s="71">
        <v>228</v>
      </c>
      <c r="X349" s="71">
        <v>211938</v>
      </c>
      <c r="Y349" s="71">
        <v>183951</v>
      </c>
      <c r="Z349" s="71">
        <v>258310</v>
      </c>
      <c r="AA349" s="71">
        <v>59404</v>
      </c>
      <c r="AB349" s="71">
        <v>442788</v>
      </c>
      <c r="AC349" s="71">
        <v>2695253</v>
      </c>
      <c r="AD349" s="71">
        <v>36.500365070080001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2079</v>
      </c>
      <c r="B350" s="70">
        <v>261</v>
      </c>
      <c r="C350" s="70">
        <v>6</v>
      </c>
      <c r="D350" s="70">
        <v>16</v>
      </c>
      <c r="E350" s="70">
        <v>2009</v>
      </c>
      <c r="F350" s="70" t="s">
        <v>176</v>
      </c>
      <c r="G350" s="1064" t="s">
        <v>2073</v>
      </c>
      <c r="H350" s="70" t="s">
        <v>2074</v>
      </c>
      <c r="I350" s="148"/>
      <c r="J350" s="71">
        <v>242.4478770588405</v>
      </c>
      <c r="K350" s="71">
        <v>36.626411904195429</v>
      </c>
      <c r="L350" s="71">
        <v>35.907584910197578</v>
      </c>
      <c r="M350" s="71">
        <v>922.6151954457348</v>
      </c>
      <c r="N350" s="71">
        <v>681.5443257785688</v>
      </c>
      <c r="O350" s="71">
        <v>514.40244547862778</v>
      </c>
      <c r="P350" s="71">
        <v>288.88098827958862</v>
      </c>
      <c r="Q350" s="71">
        <v>25.891314280122501</v>
      </c>
      <c r="R350" s="71">
        <v>13.93831807339361</v>
      </c>
      <c r="S350" s="71">
        <v>25.183543137259999</v>
      </c>
      <c r="T350" s="72"/>
      <c r="U350" s="71">
        <v>34150850</v>
      </c>
      <c r="V350" s="71">
        <v>21847</v>
      </c>
      <c r="W350" s="71">
        <v>551</v>
      </c>
      <c r="X350" s="71">
        <v>231367</v>
      </c>
      <c r="Y350" s="71">
        <v>186210</v>
      </c>
      <c r="Z350" s="71">
        <v>260043</v>
      </c>
      <c r="AA350" s="71">
        <v>58143</v>
      </c>
      <c r="AB350" s="71">
        <v>444125</v>
      </c>
      <c r="AC350" s="71">
        <v>2568465</v>
      </c>
      <c r="AD350" s="71">
        <v>25.183543137259999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127.169</v>
      </c>
      <c r="BK350" s="71">
        <v>0</v>
      </c>
      <c r="BL350" s="71">
        <v>194.476</v>
      </c>
      <c r="BM350" s="71">
        <v>0</v>
      </c>
      <c r="BN350" s="72"/>
      <c r="BO350" s="71">
        <v>0</v>
      </c>
      <c r="BP350" s="71">
        <v>0</v>
      </c>
      <c r="BQ350" s="71">
        <v>9</v>
      </c>
      <c r="BR350" s="71">
        <v>0</v>
      </c>
      <c r="BS350" s="71">
        <v>26</v>
      </c>
      <c r="BT350" s="71">
        <v>0</v>
      </c>
      <c r="BU350"/>
      <c r="BV350" s="70">
        <v>269.428</v>
      </c>
      <c r="BW350" s="70">
        <v>0</v>
      </c>
      <c r="BX350" s="70">
        <v>47.837000000000003</v>
      </c>
      <c r="BY350" s="70">
        <v>0</v>
      </c>
      <c r="BZ350" s="70">
        <v>4.38</v>
      </c>
      <c r="CA350" s="70">
        <v>0</v>
      </c>
      <c r="CB350" s="70">
        <v>0</v>
      </c>
      <c r="CC350" s="70">
        <v>0</v>
      </c>
      <c r="CD350" s="70">
        <v>0</v>
      </c>
    </row>
    <row r="351" spans="1:82">
      <c r="A351" s="70" t="s">
        <v>2080</v>
      </c>
      <c r="B351" s="70">
        <v>262</v>
      </c>
      <c r="C351" s="70">
        <v>7</v>
      </c>
      <c r="D351" s="70">
        <v>16</v>
      </c>
      <c r="E351" s="70">
        <v>2010</v>
      </c>
      <c r="F351" s="70" t="s">
        <v>177</v>
      </c>
      <c r="G351" s="70" t="s">
        <v>2073</v>
      </c>
      <c r="H351" s="70" t="s">
        <v>2074</v>
      </c>
      <c r="I351" s="148"/>
      <c r="J351" s="71">
        <v>255.93781119706199</v>
      </c>
      <c r="K351" s="71">
        <v>41.598212667206418</v>
      </c>
      <c r="L351" s="71">
        <v>32.274769163342228</v>
      </c>
      <c r="M351" s="71">
        <v>1013.1791149699731</v>
      </c>
      <c r="N351" s="71">
        <v>855.14575366741167</v>
      </c>
      <c r="O351" s="71">
        <v>516.19941326390096</v>
      </c>
      <c r="P351" s="71">
        <v>290.3436891593098</v>
      </c>
      <c r="Q351" s="71">
        <v>27.0794238560823</v>
      </c>
      <c r="R351" s="71">
        <v>14.44543730351411</v>
      </c>
      <c r="S351" s="71">
        <v>31.41724589008</v>
      </c>
      <c r="T351" s="72"/>
      <c r="U351" s="71">
        <v>37544759</v>
      </c>
      <c r="V351" s="71">
        <v>21847</v>
      </c>
      <c r="W351" s="71">
        <v>551</v>
      </c>
      <c r="X351" s="71">
        <v>231367</v>
      </c>
      <c r="Y351" s="71">
        <v>188561</v>
      </c>
      <c r="Z351" s="71">
        <v>262164</v>
      </c>
      <c r="AA351" s="71">
        <v>56978</v>
      </c>
      <c r="AB351" s="71">
        <v>445100</v>
      </c>
      <c r="AC351" s="71">
        <v>2522586</v>
      </c>
      <c r="AD351" s="71">
        <v>31.41724589008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100.178</v>
      </c>
      <c r="BK351" s="71">
        <v>0</v>
      </c>
      <c r="BL351" s="71">
        <v>172.41399999999999</v>
      </c>
      <c r="BM351" s="71">
        <v>0</v>
      </c>
      <c r="BN351" s="72"/>
      <c r="BO351" s="71">
        <v>0</v>
      </c>
      <c r="BP351" s="71">
        <v>0</v>
      </c>
      <c r="BQ351" s="71">
        <v>10</v>
      </c>
      <c r="BR351" s="71">
        <v>0</v>
      </c>
      <c r="BS351" s="71">
        <v>26</v>
      </c>
      <c r="BT351" s="71">
        <v>0</v>
      </c>
      <c r="BU351"/>
      <c r="BV351" s="70">
        <v>218.52</v>
      </c>
      <c r="BW351" s="70">
        <v>0</v>
      </c>
      <c r="BX351" s="70">
        <v>54.072000000000003</v>
      </c>
      <c r="BY351" s="70">
        <v>0</v>
      </c>
      <c r="BZ351" s="70">
        <v>0</v>
      </c>
      <c r="CA351" s="70">
        <v>0</v>
      </c>
      <c r="CB351" s="70">
        <v>0</v>
      </c>
      <c r="CC351" s="70">
        <v>0</v>
      </c>
      <c r="CD351" s="70">
        <v>0</v>
      </c>
    </row>
    <row r="352" spans="1:82">
      <c r="A352" s="70" t="s">
        <v>2081</v>
      </c>
      <c r="B352" s="70">
        <v>263</v>
      </c>
      <c r="C352" s="70">
        <v>8</v>
      </c>
      <c r="D352" s="70">
        <v>16</v>
      </c>
      <c r="E352" s="70">
        <v>2011</v>
      </c>
      <c r="F352" s="70" t="s">
        <v>178</v>
      </c>
      <c r="G352" s="70" t="s">
        <v>2073</v>
      </c>
      <c r="H352" s="70" t="s">
        <v>2074</v>
      </c>
      <c r="I352" s="148"/>
      <c r="J352" s="71">
        <v>316.57122167130109</v>
      </c>
      <c r="K352" s="71">
        <v>60.853431017404901</v>
      </c>
      <c r="L352" s="71">
        <v>38.492191521641608</v>
      </c>
      <c r="M352" s="71">
        <v>1373.546872744017</v>
      </c>
      <c r="N352" s="71">
        <v>1195.843105018673</v>
      </c>
      <c r="O352" s="71">
        <v>512.8490781478589</v>
      </c>
      <c r="P352" s="71">
        <v>280.03817186209073</v>
      </c>
      <c r="Q352" s="71">
        <v>31.2591000846813</v>
      </c>
      <c r="R352" s="71">
        <v>15.04513440514528</v>
      </c>
      <c r="S352" s="71">
        <v>31.34193173768</v>
      </c>
      <c r="T352" s="72"/>
      <c r="U352" s="71">
        <v>39976599</v>
      </c>
      <c r="V352" s="71">
        <v>21847</v>
      </c>
      <c r="W352" s="71">
        <v>551</v>
      </c>
      <c r="X352" s="71">
        <v>231367</v>
      </c>
      <c r="Y352" s="71">
        <v>190327</v>
      </c>
      <c r="Z352" s="71">
        <v>266121</v>
      </c>
      <c r="AA352" s="71">
        <v>56591</v>
      </c>
      <c r="AB352" s="71">
        <v>445432</v>
      </c>
      <c r="AC352" s="71">
        <v>2622965</v>
      </c>
      <c r="AD352" s="71">
        <v>31.34193173768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92.861999999999995</v>
      </c>
      <c r="BK352" s="71">
        <v>0</v>
      </c>
      <c r="BL352" s="71">
        <v>189.33200000000002</v>
      </c>
      <c r="BM352" s="71">
        <v>0</v>
      </c>
      <c r="BN352" s="72"/>
      <c r="BO352" s="71">
        <v>0</v>
      </c>
      <c r="BP352" s="71">
        <v>0</v>
      </c>
      <c r="BQ352" s="71">
        <v>10</v>
      </c>
      <c r="BR352" s="71">
        <v>0</v>
      </c>
      <c r="BS352" s="71">
        <v>28</v>
      </c>
      <c r="BT352" s="71">
        <v>0</v>
      </c>
      <c r="BU352"/>
      <c r="BV352" s="70">
        <v>223.47300000000001</v>
      </c>
      <c r="BW352" s="70">
        <v>0</v>
      </c>
      <c r="BX352" s="70">
        <v>58.720999999999997</v>
      </c>
      <c r="BY352" s="70">
        <v>0</v>
      </c>
      <c r="BZ352" s="70">
        <v>0</v>
      </c>
      <c r="CA352" s="70">
        <v>0</v>
      </c>
      <c r="CB352" s="70">
        <v>0</v>
      </c>
      <c r="CC352" s="70">
        <v>0</v>
      </c>
      <c r="CD352" s="70">
        <v>0</v>
      </c>
    </row>
    <row r="353" spans="1:82">
      <c r="A353" s="70" t="s">
        <v>2082</v>
      </c>
      <c r="B353" s="70">
        <v>264</v>
      </c>
      <c r="C353" s="70">
        <v>9</v>
      </c>
      <c r="D353" s="70">
        <v>16</v>
      </c>
      <c r="E353" s="70">
        <v>2012</v>
      </c>
      <c r="F353" s="70" t="s">
        <v>179</v>
      </c>
      <c r="G353" s="70" t="s">
        <v>2073</v>
      </c>
      <c r="H353" s="70" t="s">
        <v>2074</v>
      </c>
      <c r="I353" s="148"/>
      <c r="J353" s="71">
        <v>314.74310311987</v>
      </c>
      <c r="K353" s="71">
        <v>55.107548422419029</v>
      </c>
      <c r="L353" s="71">
        <v>37.026632429407172</v>
      </c>
      <c r="M353" s="71">
        <v>1376.8187430530791</v>
      </c>
      <c r="N353" s="71">
        <v>1276.770605964088</v>
      </c>
      <c r="O353" s="71">
        <v>515.78249374191887</v>
      </c>
      <c r="P353" s="71">
        <v>277.58546467951618</v>
      </c>
      <c r="Q353" s="71">
        <v>34.338122372921298</v>
      </c>
      <c r="R353" s="71">
        <v>14.49200311755704</v>
      </c>
      <c r="S353" s="71">
        <v>41.178647482400002</v>
      </c>
      <c r="T353" s="72"/>
      <c r="U353" s="71">
        <v>40400722</v>
      </c>
      <c r="V353" s="71">
        <v>21847</v>
      </c>
      <c r="W353" s="71">
        <v>551</v>
      </c>
      <c r="X353" s="71">
        <v>231367</v>
      </c>
      <c r="Y353" s="71">
        <v>195245</v>
      </c>
      <c r="Z353" s="71">
        <v>269766</v>
      </c>
      <c r="AA353" s="71">
        <v>55778</v>
      </c>
      <c r="AB353" s="71">
        <v>450360</v>
      </c>
      <c r="AC353" s="71">
        <v>2461093</v>
      </c>
      <c r="AD353" s="71">
        <v>41.178647482400002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102.93300000000001</v>
      </c>
      <c r="BK353" s="71">
        <v>0</v>
      </c>
      <c r="BL353" s="71">
        <v>249.684</v>
      </c>
      <c r="BM353" s="71">
        <v>0</v>
      </c>
      <c r="BN353" s="72"/>
      <c r="BO353" s="71">
        <v>0</v>
      </c>
      <c r="BP353" s="71">
        <v>0</v>
      </c>
      <c r="BQ353" s="71">
        <v>10</v>
      </c>
      <c r="BR353" s="71">
        <v>0</v>
      </c>
      <c r="BS353" s="71">
        <v>30</v>
      </c>
      <c r="BT353" s="71">
        <v>0</v>
      </c>
      <c r="BU353"/>
      <c r="BV353" s="70">
        <v>283.815</v>
      </c>
      <c r="BW353" s="70">
        <v>0</v>
      </c>
      <c r="BX353" s="70">
        <v>68.802000000000007</v>
      </c>
      <c r="BY353" s="70">
        <v>0</v>
      </c>
      <c r="BZ353" s="70">
        <v>0</v>
      </c>
      <c r="CA353" s="70">
        <v>0</v>
      </c>
      <c r="CB353" s="70">
        <v>0</v>
      </c>
      <c r="CC353" s="70">
        <v>0</v>
      </c>
      <c r="CD353" s="70">
        <v>0</v>
      </c>
    </row>
    <row r="354" spans="1:82">
      <c r="A354" s="70" t="s">
        <v>2083</v>
      </c>
      <c r="B354" s="70">
        <v>265</v>
      </c>
      <c r="C354" s="70">
        <v>10</v>
      </c>
      <c r="D354" s="70">
        <v>16</v>
      </c>
      <c r="E354" s="70">
        <v>2013</v>
      </c>
      <c r="F354" s="70" t="s">
        <v>180</v>
      </c>
      <c r="G354" s="70" t="s">
        <v>2073</v>
      </c>
      <c r="H354" s="70" t="s">
        <v>2074</v>
      </c>
      <c r="I354" s="148"/>
      <c r="J354" s="71">
        <v>317.624796365897</v>
      </c>
      <c r="K354" s="71">
        <v>42.479960831140552</v>
      </c>
      <c r="L354" s="71">
        <v>33.680957653203393</v>
      </c>
      <c r="M354" s="71">
        <v>1396.592305612354</v>
      </c>
      <c r="N354" s="71">
        <v>1110.973379853943</v>
      </c>
      <c r="O354" s="71">
        <v>500.68927425813229</v>
      </c>
      <c r="P354" s="71">
        <v>277.65231739517759</v>
      </c>
      <c r="Q354" s="71">
        <v>34.975551101403497</v>
      </c>
      <c r="R354" s="71">
        <v>16.74493995427849</v>
      </c>
      <c r="S354" s="71">
        <v>50.534433571999998</v>
      </c>
      <c r="T354" s="72"/>
      <c r="U354" s="71">
        <v>40144973</v>
      </c>
      <c r="V354" s="71">
        <v>21847</v>
      </c>
      <c r="W354" s="71">
        <v>551</v>
      </c>
      <c r="X354" s="71">
        <v>231367</v>
      </c>
      <c r="Y354" s="71">
        <v>197250</v>
      </c>
      <c r="Z354" s="71">
        <v>273564</v>
      </c>
      <c r="AA354" s="71">
        <v>55582</v>
      </c>
      <c r="AB354" s="71">
        <v>452144</v>
      </c>
      <c r="AC354" s="71">
        <v>2775839</v>
      </c>
      <c r="AD354" s="71">
        <v>50.534433571999998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103.003</v>
      </c>
      <c r="BK354" s="71">
        <v>0</v>
      </c>
      <c r="BL354" s="71">
        <v>261.24700000000001</v>
      </c>
      <c r="BM354" s="71">
        <v>0</v>
      </c>
      <c r="BN354" s="72"/>
      <c r="BO354" s="71">
        <v>0</v>
      </c>
      <c r="BP354" s="71">
        <v>0</v>
      </c>
      <c r="BQ354" s="71">
        <v>10</v>
      </c>
      <c r="BR354" s="71">
        <v>0</v>
      </c>
      <c r="BS354" s="71">
        <v>29</v>
      </c>
      <c r="BT354" s="71">
        <v>0</v>
      </c>
      <c r="BU354"/>
      <c r="BV354" s="70">
        <v>281.654</v>
      </c>
      <c r="BW354" s="70">
        <v>0</v>
      </c>
      <c r="BX354" s="70">
        <v>82.596000000000004</v>
      </c>
      <c r="BY354" s="70">
        <v>0</v>
      </c>
      <c r="BZ354" s="70">
        <v>0</v>
      </c>
      <c r="CA354" s="70">
        <v>0</v>
      </c>
      <c r="CB354" s="70">
        <v>0</v>
      </c>
      <c r="CC354" s="70">
        <v>0</v>
      </c>
      <c r="CD354" s="70">
        <v>0</v>
      </c>
    </row>
    <row r="355" spans="1:82">
      <c r="A355" s="70" t="s">
        <v>2084</v>
      </c>
      <c r="B355" s="70">
        <v>266</v>
      </c>
      <c r="C355" s="70">
        <v>11</v>
      </c>
      <c r="D355" s="70">
        <v>16</v>
      </c>
      <c r="E355" s="70">
        <v>2014</v>
      </c>
      <c r="F355" s="70" t="s">
        <v>181</v>
      </c>
      <c r="G355" s="70" t="s">
        <v>2073</v>
      </c>
      <c r="H355" s="70" t="s">
        <v>2074</v>
      </c>
      <c r="I355" s="148"/>
      <c r="J355" s="71">
        <v>291.52610216593172</v>
      </c>
      <c r="K355" s="71">
        <v>45.462601723322791</v>
      </c>
      <c r="L355" s="71">
        <v>33.145875508500239</v>
      </c>
      <c r="M355" s="71">
        <v>1331.7367867082139</v>
      </c>
      <c r="N355" s="71">
        <v>1090.8603464817741</v>
      </c>
      <c r="O355" s="71">
        <v>482.30940665251802</v>
      </c>
      <c r="P355" s="71">
        <v>277.04178815045287</v>
      </c>
      <c r="Q355" s="71">
        <v>33.626499738458001</v>
      </c>
      <c r="R355" s="71">
        <v>15.204801834257809</v>
      </c>
      <c r="S355" s="71">
        <v>52.39084534461999</v>
      </c>
      <c r="T355" s="72"/>
      <c r="U355" s="71">
        <v>41840650</v>
      </c>
      <c r="V355" s="71">
        <v>18945</v>
      </c>
      <c r="W355" s="71">
        <v>588</v>
      </c>
      <c r="X355" s="71">
        <v>226063</v>
      </c>
      <c r="Y355" s="71">
        <v>199650</v>
      </c>
      <c r="Z355" s="71">
        <v>277547</v>
      </c>
      <c r="AA355" s="71">
        <v>55173</v>
      </c>
      <c r="AB355" s="71">
        <v>453081</v>
      </c>
      <c r="AC355" s="71">
        <v>2528453</v>
      </c>
      <c r="AD355" s="71">
        <v>52.39084534461999</v>
      </c>
      <c r="AE355" s="72"/>
      <c r="AF355" s="71"/>
      <c r="AG355" s="71"/>
      <c r="AH355" s="71"/>
      <c r="AI355" s="71"/>
      <c r="AJ355" s="71"/>
      <c r="AK355" s="71"/>
      <c r="AL355" s="71"/>
      <c r="AM355" s="71"/>
      <c r="AN355" s="71"/>
      <c r="AO355" s="71"/>
      <c r="AP355" s="71"/>
      <c r="AQ355" s="72"/>
      <c r="AR355" s="71">
        <v>2788</v>
      </c>
      <c r="AS355" s="71">
        <v>403</v>
      </c>
      <c r="AT355" s="71">
        <v>0</v>
      </c>
      <c r="AU355" s="71">
        <v>0</v>
      </c>
      <c r="AV355" s="71">
        <v>0</v>
      </c>
      <c r="AW355" s="71">
        <v>2</v>
      </c>
      <c r="AX355" s="71"/>
      <c r="AY355" s="72"/>
      <c r="AZ355" s="71">
        <v>11211.807000000001</v>
      </c>
      <c r="BA355" s="71">
        <v>13459.052</v>
      </c>
      <c r="BB355" s="71">
        <v>0</v>
      </c>
      <c r="BC355" s="71">
        <v>0</v>
      </c>
      <c r="BD355" s="71">
        <v>0</v>
      </c>
      <c r="BE355" s="71">
        <v>5060</v>
      </c>
      <c r="BF355" s="71"/>
      <c r="BG355" s="72"/>
      <c r="BH355" s="71">
        <v>0</v>
      </c>
      <c r="BI355" s="71">
        <v>0</v>
      </c>
      <c r="BJ355" s="71">
        <v>88.873000000000005</v>
      </c>
      <c r="BK355" s="71">
        <v>0</v>
      </c>
      <c r="BL355" s="71">
        <v>270.286</v>
      </c>
      <c r="BM355" s="71">
        <v>0</v>
      </c>
      <c r="BN355" s="72"/>
      <c r="BO355" s="71">
        <v>0</v>
      </c>
      <c r="BP355" s="71">
        <v>0</v>
      </c>
      <c r="BQ355" s="71">
        <v>10</v>
      </c>
      <c r="BR355" s="71">
        <v>0</v>
      </c>
      <c r="BS355" s="71">
        <v>30</v>
      </c>
      <c r="BT355" s="71">
        <v>0</v>
      </c>
      <c r="BU355"/>
      <c r="BV355" s="70">
        <v>265.11500000000001</v>
      </c>
      <c r="BW355" s="70">
        <v>0</v>
      </c>
      <c r="BX355" s="70">
        <v>81.543999999999997</v>
      </c>
      <c r="BY355" s="70">
        <v>4.085</v>
      </c>
      <c r="BZ355" s="70">
        <v>8.4149999999999991</v>
      </c>
      <c r="CA355" s="70">
        <v>0</v>
      </c>
      <c r="CB355" s="70">
        <v>0</v>
      </c>
      <c r="CC355" s="70">
        <v>0</v>
      </c>
      <c r="CD355" s="70">
        <v>0</v>
      </c>
    </row>
    <row r="356" spans="1:82">
      <c r="A356" s="70" t="s">
        <v>2085</v>
      </c>
      <c r="B356" s="70">
        <v>267</v>
      </c>
      <c r="C356" s="70">
        <v>12</v>
      </c>
      <c r="D356" s="70">
        <v>16</v>
      </c>
      <c r="E356" s="70">
        <v>2015</v>
      </c>
      <c r="F356" s="70" t="s">
        <v>182</v>
      </c>
      <c r="G356" s="70" t="s">
        <v>2073</v>
      </c>
      <c r="H356" s="70" t="s">
        <v>2074</v>
      </c>
      <c r="I356" s="148"/>
      <c r="J356" s="71">
        <v>345.04405131034412</v>
      </c>
      <c r="K356" s="71">
        <v>45.34663981857048</v>
      </c>
      <c r="L356" s="71">
        <v>35.902229177000997</v>
      </c>
      <c r="M356" s="71">
        <v>1297.4171826050119</v>
      </c>
      <c r="N356" s="71">
        <v>1077.7896631598501</v>
      </c>
      <c r="O356" s="71">
        <v>482.79118725988576</v>
      </c>
      <c r="P356" s="71">
        <v>276.5521005878748</v>
      </c>
      <c r="Q356" s="71">
        <v>33.0108099873787</v>
      </c>
      <c r="R356" s="71">
        <v>15.904817295062628</v>
      </c>
      <c r="S356" s="71">
        <v>52.576972252620003</v>
      </c>
      <c r="T356" s="72"/>
      <c r="U356" s="71">
        <v>45838073</v>
      </c>
      <c r="V356" s="71">
        <v>18945</v>
      </c>
      <c r="W356" s="71">
        <v>588</v>
      </c>
      <c r="X356" s="71">
        <v>226063</v>
      </c>
      <c r="Y356" s="71">
        <v>202170</v>
      </c>
      <c r="Z356" s="71">
        <v>280498</v>
      </c>
      <c r="AA356" s="71">
        <v>55032</v>
      </c>
      <c r="AB356" s="71">
        <v>454356</v>
      </c>
      <c r="AC356" s="71">
        <v>2718669</v>
      </c>
      <c r="AD356" s="71">
        <v>52.576972252620003</v>
      </c>
      <c r="AE356" s="72"/>
      <c r="AF356" s="71">
        <v>383679663.85977268</v>
      </c>
      <c r="AG356" s="71">
        <v>32726471.192966569</v>
      </c>
      <c r="AH356" s="71">
        <v>3004569.0991880251</v>
      </c>
      <c r="AI356" s="71">
        <v>1479165568.1237171</v>
      </c>
      <c r="AJ356" s="71">
        <v>1513181994.0451829</v>
      </c>
      <c r="AK356" s="71">
        <v>0</v>
      </c>
      <c r="AL356" s="71">
        <v>0</v>
      </c>
      <c r="AM356" s="71">
        <v>62267583.84826421</v>
      </c>
      <c r="AN356" s="71">
        <v>0</v>
      </c>
      <c r="AO356" s="71">
        <v>0</v>
      </c>
      <c r="AP356" s="71">
        <v>3474025850.1690917</v>
      </c>
      <c r="AQ356" s="72"/>
      <c r="AR356" s="71">
        <v>3162</v>
      </c>
      <c r="AS356" s="71">
        <v>562</v>
      </c>
      <c r="AT356" s="71">
        <v>0</v>
      </c>
      <c r="AU356" s="71">
        <v>1</v>
      </c>
      <c r="AV356" s="71">
        <v>0</v>
      </c>
      <c r="AW356" s="71">
        <v>2</v>
      </c>
      <c r="AX356" s="71"/>
      <c r="AY356" s="72"/>
      <c r="AZ356" s="71">
        <v>12856.152</v>
      </c>
      <c r="BA356" s="71">
        <v>17046.351999999999</v>
      </c>
      <c r="BB356" s="71">
        <v>0</v>
      </c>
      <c r="BC356" s="71">
        <v>198</v>
      </c>
      <c r="BD356" s="71">
        <v>0</v>
      </c>
      <c r="BE356" s="71">
        <v>5060</v>
      </c>
      <c r="BF356" s="71"/>
      <c r="BG356" s="72"/>
      <c r="BH356" s="71">
        <v>0</v>
      </c>
      <c r="BI356" s="71">
        <v>0</v>
      </c>
      <c r="BJ356" s="71">
        <v>90.710999999999999</v>
      </c>
      <c r="BK356" s="71">
        <v>0</v>
      </c>
      <c r="BL356" s="71">
        <v>270.69499999999999</v>
      </c>
      <c r="BM356" s="71">
        <v>0</v>
      </c>
      <c r="BN356" s="72"/>
      <c r="BO356" s="71">
        <v>0</v>
      </c>
      <c r="BP356" s="71">
        <v>0</v>
      </c>
      <c r="BQ356" s="71">
        <v>10</v>
      </c>
      <c r="BR356" s="71">
        <v>0</v>
      </c>
      <c r="BS356" s="71">
        <v>29</v>
      </c>
      <c r="BT356" s="71">
        <v>0</v>
      </c>
      <c r="BU356"/>
      <c r="BV356" s="70">
        <v>255.822</v>
      </c>
      <c r="BW356" s="70">
        <v>0</v>
      </c>
      <c r="BX356" s="70">
        <v>91.685000000000002</v>
      </c>
      <c r="BY356" s="70">
        <v>3.968</v>
      </c>
      <c r="BZ356" s="70">
        <v>9.9309999999999992</v>
      </c>
      <c r="CA356" s="70">
        <v>0</v>
      </c>
      <c r="CB356" s="70">
        <v>0</v>
      </c>
      <c r="CC356" s="70">
        <v>0</v>
      </c>
      <c r="CD356" s="70">
        <v>0</v>
      </c>
    </row>
    <row r="357" spans="1:82">
      <c r="A357" s="70" t="s">
        <v>2086</v>
      </c>
      <c r="B357" s="70">
        <v>268</v>
      </c>
      <c r="C357" s="70">
        <v>13</v>
      </c>
      <c r="D357" s="70">
        <v>16</v>
      </c>
      <c r="E357" s="70">
        <v>2016</v>
      </c>
      <c r="F357" s="70" t="s">
        <v>155</v>
      </c>
      <c r="G357" s="70" t="s">
        <v>2073</v>
      </c>
      <c r="H357" s="70" t="s">
        <v>2074</v>
      </c>
      <c r="I357" s="148"/>
      <c r="J357" s="71">
        <v>388.75605589882326</v>
      </c>
      <c r="K357" s="71">
        <v>45.455814737677819</v>
      </c>
      <c r="L357" s="71">
        <v>37.780902352816774</v>
      </c>
      <c r="M357" s="71">
        <v>1220.4692558829615</v>
      </c>
      <c r="N357" s="71">
        <v>1018.2146543420713</v>
      </c>
      <c r="O357" s="71">
        <v>482.8233329079975</v>
      </c>
      <c r="P357" s="71">
        <v>274.03677580295857</v>
      </c>
      <c r="Q357" s="71">
        <v>32.102044762335062</v>
      </c>
      <c r="R357" s="71">
        <v>15.617479255974038</v>
      </c>
      <c r="S357" s="71">
        <v>48.327907415399999</v>
      </c>
      <c r="T357" s="72"/>
      <c r="U357" s="71">
        <v>52919294.999999993</v>
      </c>
      <c r="V357" s="71">
        <v>18945</v>
      </c>
      <c r="W357" s="71">
        <v>588</v>
      </c>
      <c r="X357" s="71">
        <v>226063</v>
      </c>
      <c r="Y357" s="71">
        <v>203790</v>
      </c>
      <c r="Z357" s="71">
        <v>283965</v>
      </c>
      <c r="AA357" s="71">
        <v>56401</v>
      </c>
      <c r="AB357" s="71">
        <v>454497</v>
      </c>
      <c r="AC357" s="71">
        <v>2667311.7265749178</v>
      </c>
      <c r="AD357" s="71">
        <v>48.327907415399999</v>
      </c>
      <c r="AE357" s="72"/>
      <c r="AF357" s="71">
        <v>444053552.12309378</v>
      </c>
      <c r="AG357" s="71">
        <v>31029561.483655319</v>
      </c>
      <c r="AH357" s="71">
        <v>2557336.323367517</v>
      </c>
      <c r="AI357" s="71">
        <v>1507129581.08132</v>
      </c>
      <c r="AJ357" s="71">
        <v>1386875726.3837919</v>
      </c>
      <c r="AK357" s="71">
        <v>0</v>
      </c>
      <c r="AL357" s="71">
        <v>0</v>
      </c>
      <c r="AM357" s="71">
        <v>62335298.122232273</v>
      </c>
      <c r="AN357" s="71">
        <v>0</v>
      </c>
      <c r="AO357" s="71">
        <v>0</v>
      </c>
      <c r="AP357" s="71">
        <v>3433981055.5174608</v>
      </c>
      <c r="AQ357" s="72"/>
      <c r="AR357" s="71">
        <v>3567</v>
      </c>
      <c r="AS357" s="71">
        <v>667</v>
      </c>
      <c r="AT357" s="71">
        <v>0</v>
      </c>
      <c r="AU357" s="71">
        <v>1</v>
      </c>
      <c r="AV357" s="71">
        <v>0</v>
      </c>
      <c r="AW357" s="71">
        <v>2</v>
      </c>
      <c r="AX357" s="71"/>
      <c r="AY357" s="72"/>
      <c r="AZ357" s="71">
        <v>14764.582</v>
      </c>
      <c r="BA357" s="71">
        <v>19286.252</v>
      </c>
      <c r="BB357" s="71">
        <v>0</v>
      </c>
      <c r="BC357" s="71">
        <v>198</v>
      </c>
      <c r="BD357" s="71">
        <v>0</v>
      </c>
      <c r="BE357" s="71">
        <v>5060</v>
      </c>
      <c r="BF357" s="71"/>
      <c r="BG357" s="72"/>
      <c r="BH357" s="71">
        <v>0</v>
      </c>
      <c r="BI357" s="71">
        <v>0</v>
      </c>
      <c r="BJ357" s="71">
        <v>123.089</v>
      </c>
      <c r="BK357" s="71">
        <v>0</v>
      </c>
      <c r="BL357" s="71">
        <v>265.166</v>
      </c>
      <c r="BM357" s="71">
        <v>0</v>
      </c>
      <c r="BN357" s="72"/>
      <c r="BO357" s="71">
        <v>0</v>
      </c>
      <c r="BP357" s="71">
        <v>0</v>
      </c>
      <c r="BQ357" s="71">
        <v>12</v>
      </c>
      <c r="BR357" s="71">
        <v>0</v>
      </c>
      <c r="BS357" s="71">
        <v>29</v>
      </c>
      <c r="BT357" s="71">
        <v>0</v>
      </c>
      <c r="BU357"/>
      <c r="BV357" s="70">
        <v>258.27100000000002</v>
      </c>
      <c r="BW357" s="70">
        <v>13.489000000000001</v>
      </c>
      <c r="BX357" s="70">
        <v>88.819000000000003</v>
      </c>
      <c r="BY357" s="70">
        <v>4.3970000000000002</v>
      </c>
      <c r="BZ357" s="70">
        <v>7.319</v>
      </c>
      <c r="CA357" s="70">
        <v>0</v>
      </c>
      <c r="CB357" s="70">
        <v>0</v>
      </c>
      <c r="CC357" s="70">
        <v>15.96</v>
      </c>
      <c r="CD357" s="70">
        <v>0</v>
      </c>
    </row>
    <row r="358" spans="1:82">
      <c r="A358" s="70" t="s">
        <v>2087</v>
      </c>
      <c r="B358" s="70">
        <v>269</v>
      </c>
      <c r="C358" s="70">
        <v>14</v>
      </c>
      <c r="D358" s="70">
        <v>16</v>
      </c>
      <c r="E358" s="70">
        <v>2017</v>
      </c>
      <c r="F358" s="70" t="s">
        <v>156</v>
      </c>
      <c r="G358" s="70" t="s">
        <v>2073</v>
      </c>
      <c r="H358" s="70" t="s">
        <v>2074</v>
      </c>
      <c r="I358" s="148"/>
      <c r="J358" s="71">
        <v>351.50316991288895</v>
      </c>
      <c r="K358" s="71">
        <v>43.688798363816311</v>
      </c>
      <c r="L358" s="71">
        <v>36.226219857253007</v>
      </c>
      <c r="M358" s="71">
        <v>1075.4057151390755</v>
      </c>
      <c r="N358" s="71">
        <v>1073.9657057476788</v>
      </c>
      <c r="O358" s="71">
        <v>480.22838250671367</v>
      </c>
      <c r="P358" s="71">
        <v>271.80840042935239</v>
      </c>
      <c r="Q358" s="71">
        <v>31.037859322263799</v>
      </c>
      <c r="R358" s="71">
        <v>15.955282658083716</v>
      </c>
      <c r="S358" s="71">
        <v>52.713152190448596</v>
      </c>
      <c r="T358" s="72"/>
      <c r="U358" s="71">
        <v>54669910</v>
      </c>
      <c r="V358" s="71">
        <v>18945</v>
      </c>
      <c r="W358" s="71">
        <v>588</v>
      </c>
      <c r="X358" s="71">
        <v>226063</v>
      </c>
      <c r="Y358" s="71">
        <v>205355</v>
      </c>
      <c r="Z358" s="71">
        <v>287124</v>
      </c>
      <c r="AA358" s="71">
        <v>56299</v>
      </c>
      <c r="AB358" s="71">
        <v>454416</v>
      </c>
      <c r="AC358" s="71">
        <v>2779075</v>
      </c>
      <c r="AD358" s="71">
        <v>52.713152190448596</v>
      </c>
      <c r="AE358" s="72"/>
      <c r="AF358" s="71">
        <v>414211199.42734247</v>
      </c>
      <c r="AG358" s="71">
        <v>30775992.07616955</v>
      </c>
      <c r="AH358" s="71">
        <v>3764322.5263060611</v>
      </c>
      <c r="AI358" s="71">
        <v>1421790024.526525</v>
      </c>
      <c r="AJ358" s="71">
        <v>1543891090.6998589</v>
      </c>
      <c r="AK358" s="71">
        <v>0</v>
      </c>
      <c r="AL358" s="71">
        <v>0</v>
      </c>
      <c r="AM358" s="71">
        <v>62421709.130629793</v>
      </c>
      <c r="AN358" s="71">
        <v>0</v>
      </c>
      <c r="AO358" s="71">
        <v>0</v>
      </c>
      <c r="AP358" s="71">
        <v>3476854338.3868318</v>
      </c>
      <c r="AQ358" s="72"/>
      <c r="AR358" s="71">
        <v>3875</v>
      </c>
      <c r="AS358" s="71">
        <v>747</v>
      </c>
      <c r="AT358" s="71">
        <v>0</v>
      </c>
      <c r="AU358" s="71">
        <v>1</v>
      </c>
      <c r="AV358" s="71">
        <v>0</v>
      </c>
      <c r="AW358" s="71">
        <v>2</v>
      </c>
      <c r="AX358" s="71"/>
      <c r="AY358" s="72"/>
      <c r="AZ358" s="71">
        <v>16240.553</v>
      </c>
      <c r="BA358" s="71">
        <v>21135.351999999999</v>
      </c>
      <c r="BB358" s="71">
        <v>0</v>
      </c>
      <c r="BC358" s="71">
        <v>198</v>
      </c>
      <c r="BD358" s="71">
        <v>0</v>
      </c>
      <c r="BE358" s="71">
        <v>5060</v>
      </c>
      <c r="BF358" s="71"/>
      <c r="BG358" s="72"/>
      <c r="BH358" s="71">
        <v>0</v>
      </c>
      <c r="BI358" s="71">
        <v>0</v>
      </c>
      <c r="BJ358" s="71">
        <v>111.233</v>
      </c>
      <c r="BK358" s="71">
        <v>0</v>
      </c>
      <c r="BL358" s="71">
        <v>271.43</v>
      </c>
      <c r="BM358" s="71">
        <v>0</v>
      </c>
      <c r="BN358" s="72"/>
      <c r="BO358" s="71">
        <v>0</v>
      </c>
      <c r="BP358" s="71">
        <v>0</v>
      </c>
      <c r="BQ358" s="71">
        <v>11</v>
      </c>
      <c r="BR358" s="71">
        <v>0</v>
      </c>
      <c r="BS358" s="71">
        <v>29</v>
      </c>
      <c r="BT358" s="71">
        <v>0</v>
      </c>
      <c r="BU358"/>
      <c r="BV358" s="70">
        <v>260.64999999999998</v>
      </c>
      <c r="BW358" s="70">
        <v>13.46</v>
      </c>
      <c r="BX358" s="70">
        <v>94.143000000000001</v>
      </c>
      <c r="BY358" s="70">
        <v>2.7989999999999999</v>
      </c>
      <c r="BZ358" s="70">
        <v>11.611000000000001</v>
      </c>
      <c r="CA358" s="70">
        <v>0</v>
      </c>
      <c r="CB358" s="70">
        <v>0</v>
      </c>
      <c r="CC358" s="70">
        <v>0</v>
      </c>
      <c r="CD358" s="70">
        <v>0</v>
      </c>
    </row>
    <row r="359" spans="1:82">
      <c r="A359" s="70" t="s">
        <v>2088</v>
      </c>
      <c r="B359" s="70">
        <v>270</v>
      </c>
      <c r="C359" s="70">
        <v>15</v>
      </c>
      <c r="D359" s="70">
        <v>16</v>
      </c>
      <c r="E359" s="70">
        <v>2018</v>
      </c>
      <c r="F359" s="70" t="s">
        <v>183</v>
      </c>
      <c r="G359" s="70" t="s">
        <v>2073</v>
      </c>
      <c r="H359" s="70" t="s">
        <v>2074</v>
      </c>
      <c r="I359" s="148"/>
      <c r="J359" s="71">
        <v>349.67983507029413</v>
      </c>
      <c r="K359" s="71">
        <v>39.881684396347218</v>
      </c>
      <c r="L359" s="71">
        <v>33.400125043995786</v>
      </c>
      <c r="M359" s="71">
        <v>1024.7950978834658</v>
      </c>
      <c r="N359" s="71">
        <v>920.02245510908369</v>
      </c>
      <c r="O359" s="71">
        <v>475.09211968123782</v>
      </c>
      <c r="P359" s="71">
        <v>270.42200340235905</v>
      </c>
      <c r="Q359" s="71">
        <v>28.752968586260799</v>
      </c>
      <c r="R359" s="71">
        <v>15.91072022661967</v>
      </c>
      <c r="S359" s="71">
        <v>51.047005273681592</v>
      </c>
      <c r="T359" s="72"/>
      <c r="U359" s="71">
        <v>57536400</v>
      </c>
      <c r="V359" s="71">
        <v>18945</v>
      </c>
      <c r="W359" s="71">
        <v>588</v>
      </c>
      <c r="X359" s="71">
        <v>226063</v>
      </c>
      <c r="Y359" s="71">
        <v>206477</v>
      </c>
      <c r="Z359" s="71">
        <v>289492</v>
      </c>
      <c r="AA359" s="71">
        <v>56575</v>
      </c>
      <c r="AB359" s="71">
        <v>453654</v>
      </c>
      <c r="AC359" s="71">
        <v>2760452</v>
      </c>
      <c r="AD359" s="71">
        <v>51.047005273681592</v>
      </c>
      <c r="AE359" s="72"/>
      <c r="AF359" s="71">
        <v>445103290.54267108</v>
      </c>
      <c r="AG359" s="71">
        <v>27361129.3762343</v>
      </c>
      <c r="AH359" s="71">
        <v>3616408.8288927278</v>
      </c>
      <c r="AI359" s="71">
        <v>1410439170.0801511</v>
      </c>
      <c r="AJ359" s="71">
        <v>1373299295.5388689</v>
      </c>
      <c r="AK359" s="71">
        <v>0</v>
      </c>
      <c r="AL359" s="71">
        <v>0</v>
      </c>
      <c r="AM359" s="71">
        <v>62445976.978782363</v>
      </c>
      <c r="AN359" s="71">
        <v>0</v>
      </c>
      <c r="AO359" s="71">
        <v>0</v>
      </c>
      <c r="AP359" s="71">
        <v>3322265271.3456001</v>
      </c>
      <c r="AQ359" s="72"/>
      <c r="AR359" s="71">
        <v>4151</v>
      </c>
      <c r="AS359" s="71">
        <v>791</v>
      </c>
      <c r="AT359" s="71">
        <v>0</v>
      </c>
      <c r="AU359" s="71">
        <v>1</v>
      </c>
      <c r="AV359" s="71">
        <v>0</v>
      </c>
      <c r="AW359" s="71">
        <v>2</v>
      </c>
      <c r="AX359" s="71"/>
      <c r="AY359" s="72"/>
      <c r="AZ359" s="71">
        <v>17559.253000000004</v>
      </c>
      <c r="BA359" s="71">
        <v>23903.952000000001</v>
      </c>
      <c r="BB359" s="71">
        <v>0</v>
      </c>
      <c r="BC359" s="71">
        <v>198</v>
      </c>
      <c r="BD359" s="71">
        <v>0</v>
      </c>
      <c r="BE359" s="71">
        <v>5060</v>
      </c>
      <c r="BF359" s="71"/>
      <c r="BG359" s="72"/>
      <c r="BH359" s="71">
        <v>0</v>
      </c>
      <c r="BI359" s="71">
        <v>0</v>
      </c>
      <c r="BJ359" s="71">
        <v>106.13800000000001</v>
      </c>
      <c r="BK359" s="71">
        <v>0</v>
      </c>
      <c r="BL359" s="71">
        <v>259.29300000000001</v>
      </c>
      <c r="BM359" s="71">
        <v>0</v>
      </c>
      <c r="BN359" s="72"/>
      <c r="BO359" s="71">
        <v>0</v>
      </c>
      <c r="BP359" s="71">
        <v>0</v>
      </c>
      <c r="BQ359" s="71">
        <v>11</v>
      </c>
      <c r="BR359" s="71">
        <v>0</v>
      </c>
      <c r="BS359" s="71">
        <v>29</v>
      </c>
      <c r="BT359" s="71">
        <v>0</v>
      </c>
      <c r="BU359"/>
      <c r="BV359" s="70">
        <v>238.804</v>
      </c>
      <c r="BW359" s="70">
        <v>14.119</v>
      </c>
      <c r="BX359" s="70">
        <v>98.816999999999993</v>
      </c>
      <c r="BY359" s="70">
        <v>2.056</v>
      </c>
      <c r="BZ359" s="70">
        <v>11.635</v>
      </c>
      <c r="CA359" s="70">
        <v>0</v>
      </c>
      <c r="CB359" s="70">
        <v>0</v>
      </c>
      <c r="CC359" s="70">
        <v>0</v>
      </c>
      <c r="CD359" s="70">
        <v>0</v>
      </c>
    </row>
    <row r="360" spans="1:82">
      <c r="A360" s="70" t="s">
        <v>2089</v>
      </c>
      <c r="B360" s="70">
        <v>271</v>
      </c>
      <c r="C360" s="70">
        <v>16</v>
      </c>
      <c r="D360" s="70">
        <v>16</v>
      </c>
      <c r="E360" s="70">
        <v>2019</v>
      </c>
      <c r="F360" s="70" t="s">
        <v>158</v>
      </c>
      <c r="G360" s="70" t="s">
        <v>2073</v>
      </c>
      <c r="H360" s="70" t="s">
        <v>2074</v>
      </c>
      <c r="I360" s="148"/>
      <c r="J360" s="71">
        <v>325.16640045724318</v>
      </c>
      <c r="K360" s="71">
        <v>35.999704028534644</v>
      </c>
      <c r="L360" s="71">
        <v>33.647567734451037</v>
      </c>
      <c r="M360" s="71">
        <v>959.54060217006929</v>
      </c>
      <c r="N360" s="71">
        <v>793.91371993867585</v>
      </c>
      <c r="O360" s="71">
        <v>463.85289962559892</v>
      </c>
      <c r="P360" s="71">
        <v>265.70945831356852</v>
      </c>
      <c r="Q360" s="71">
        <v>27.906595482176101</v>
      </c>
      <c r="R360" s="71">
        <v>14.728065974662622</v>
      </c>
      <c r="S360" s="71">
        <v>59.433538172108797</v>
      </c>
      <c r="T360" s="72"/>
      <c r="U360" s="71">
        <v>57813747</v>
      </c>
      <c r="V360" s="71">
        <v>18945</v>
      </c>
      <c r="W360" s="71">
        <v>588</v>
      </c>
      <c r="X360" s="71">
        <v>226063</v>
      </c>
      <c r="Y360" s="71">
        <v>208049</v>
      </c>
      <c r="Z360" s="71">
        <v>290403</v>
      </c>
      <c r="AA360" s="71">
        <v>55173</v>
      </c>
      <c r="AB360" s="71">
        <v>452220</v>
      </c>
      <c r="AC360" s="71">
        <v>2597118</v>
      </c>
      <c r="AD360" s="71">
        <v>59.433538172108797</v>
      </c>
      <c r="AE360" s="72"/>
      <c r="AF360" s="71">
        <v>434313109.71503299</v>
      </c>
      <c r="AG360" s="71">
        <v>26436953.073368751</v>
      </c>
      <c r="AH360" s="71">
        <v>3827395.6944190701</v>
      </c>
      <c r="AI360" s="71">
        <v>1406957343.648777</v>
      </c>
      <c r="AJ360" s="71">
        <v>1317979553.307086</v>
      </c>
      <c r="AK360" s="71">
        <v>0</v>
      </c>
      <c r="AL360" s="71">
        <v>0</v>
      </c>
      <c r="AM360" s="71">
        <v>61588959.689662658</v>
      </c>
      <c r="AN360" s="71">
        <v>0</v>
      </c>
      <c r="AO360" s="71">
        <v>0</v>
      </c>
      <c r="AP360" s="71">
        <v>3251103315.128346</v>
      </c>
      <c r="AQ360" s="72"/>
      <c r="AR360" s="71">
        <v>4621</v>
      </c>
      <c r="AS360" s="71">
        <v>858</v>
      </c>
      <c r="AT360" s="71">
        <v>0</v>
      </c>
      <c r="AU360" s="71">
        <v>1</v>
      </c>
      <c r="AV360" s="71">
        <v>0</v>
      </c>
      <c r="AW360" s="71">
        <v>3</v>
      </c>
      <c r="AX360" s="71"/>
      <c r="AY360" s="72"/>
      <c r="AZ360" s="71">
        <v>19849.12999999999</v>
      </c>
      <c r="BA360" s="71">
        <v>27073.652000000009</v>
      </c>
      <c r="BB360" s="71">
        <v>0</v>
      </c>
      <c r="BC360" s="71">
        <v>198</v>
      </c>
      <c r="BD360" s="71">
        <v>0</v>
      </c>
      <c r="BE360" s="71">
        <v>5420</v>
      </c>
      <c r="BF360" s="71"/>
      <c r="BG360" s="72"/>
      <c r="BH360" s="71">
        <v>0</v>
      </c>
      <c r="BI360" s="71">
        <v>0</v>
      </c>
      <c r="BJ360" s="71">
        <v>99.308999999999997</v>
      </c>
      <c r="BK360" s="71">
        <v>0</v>
      </c>
      <c r="BL360" s="71">
        <v>238.41500000000002</v>
      </c>
      <c r="BM360" s="71">
        <v>0</v>
      </c>
      <c r="BN360" s="72"/>
      <c r="BO360" s="71">
        <v>0</v>
      </c>
      <c r="BP360" s="71">
        <v>0</v>
      </c>
      <c r="BQ360" s="71">
        <v>11</v>
      </c>
      <c r="BR360" s="71">
        <v>0</v>
      </c>
      <c r="BS360" s="71">
        <v>27</v>
      </c>
      <c r="BT360" s="71">
        <v>0</v>
      </c>
      <c r="BU360"/>
      <c r="BV360" s="70">
        <v>218.29300000000001</v>
      </c>
      <c r="BW360" s="70">
        <v>12.935</v>
      </c>
      <c r="BX360" s="70">
        <v>95.177000000000007</v>
      </c>
      <c r="BY360" s="70">
        <v>0</v>
      </c>
      <c r="BZ360" s="70">
        <v>11.319000000000001</v>
      </c>
      <c r="CA360" s="70">
        <v>0</v>
      </c>
      <c r="CB360" s="70">
        <v>0</v>
      </c>
      <c r="CC360" s="70">
        <v>0</v>
      </c>
      <c r="CD360" s="70">
        <v>0</v>
      </c>
    </row>
    <row r="361" spans="1:82">
      <c r="A361" s="70" t="s">
        <v>2090</v>
      </c>
      <c r="B361" s="70">
        <v>272</v>
      </c>
      <c r="C361" s="70">
        <v>17</v>
      </c>
      <c r="D361" s="70">
        <v>16</v>
      </c>
      <c r="E361" s="70">
        <v>2020</v>
      </c>
      <c r="F361" s="70" t="s">
        <v>159</v>
      </c>
      <c r="G361" s="70" t="s">
        <v>2073</v>
      </c>
      <c r="H361" s="70" t="s">
        <v>2074</v>
      </c>
      <c r="I361" s="148"/>
      <c r="J361" s="71">
        <v>305.40147434584628</v>
      </c>
      <c r="K361" s="71">
        <v>39.561516817140905</v>
      </c>
      <c r="L361" s="71">
        <v>45.605512042584643</v>
      </c>
      <c r="M361" s="71">
        <v>876.36872864389727</v>
      </c>
      <c r="N361" s="71">
        <v>749.99532356583654</v>
      </c>
      <c r="O361" s="71">
        <v>407.30895563308871</v>
      </c>
      <c r="P361" s="71">
        <v>250.83392126557257</v>
      </c>
      <c r="Q361" s="71">
        <v>26.592347545934</v>
      </c>
      <c r="R361" s="71">
        <v>12.501398531782948</v>
      </c>
      <c r="S361" s="71">
        <v>45.685366820316013</v>
      </c>
      <c r="T361" s="72"/>
      <c r="U361" s="71">
        <v>49397669</v>
      </c>
      <c r="V361" s="71">
        <v>19008</v>
      </c>
      <c r="W361" s="71">
        <v>782</v>
      </c>
      <c r="X361" s="71">
        <v>225956</v>
      </c>
      <c r="Y361" s="71">
        <v>209636</v>
      </c>
      <c r="Z361" s="71">
        <v>291052</v>
      </c>
      <c r="AA361" s="71">
        <v>55360</v>
      </c>
      <c r="AB361" s="71">
        <v>451018</v>
      </c>
      <c r="AC361" s="71">
        <v>2216119.9999999995</v>
      </c>
      <c r="AD361" s="71">
        <v>45.685366820316013</v>
      </c>
      <c r="AE361" s="72"/>
      <c r="AF361" s="71">
        <v>444759579.00382769</v>
      </c>
      <c r="AG361" s="71">
        <v>28000855.081278939</v>
      </c>
      <c r="AH361" s="71">
        <v>4800721.4486299912</v>
      </c>
      <c r="AI361" s="71">
        <v>1389883838.312016</v>
      </c>
      <c r="AJ361" s="71">
        <v>1350548891.178798</v>
      </c>
      <c r="AK361" s="71"/>
      <c r="AL361" s="71"/>
      <c r="AM361" s="71">
        <v>58862859.914492875</v>
      </c>
      <c r="AN361" s="71"/>
      <c r="AO361" s="71"/>
      <c r="AP361" s="71">
        <v>3276856744.9390435</v>
      </c>
      <c r="AQ361" s="72"/>
      <c r="AR361" s="71">
        <v>4975</v>
      </c>
      <c r="AS361" s="71">
        <v>875</v>
      </c>
      <c r="AT361" s="71">
        <v>0</v>
      </c>
      <c r="AU361" s="71">
        <v>1</v>
      </c>
      <c r="AV361" s="71">
        <v>0</v>
      </c>
      <c r="AW361" s="71">
        <v>3</v>
      </c>
      <c r="AX361" s="71"/>
      <c r="AY361" s="72"/>
      <c r="AZ361" s="71">
        <v>21500.78599999996</v>
      </c>
      <c r="BA361" s="71">
        <v>29679.651999999969</v>
      </c>
      <c r="BB361" s="71">
        <v>0</v>
      </c>
      <c r="BC361" s="71">
        <v>198</v>
      </c>
      <c r="BD361" s="71">
        <v>0</v>
      </c>
      <c r="BE361" s="71">
        <v>5420</v>
      </c>
      <c r="BF361" s="71"/>
      <c r="BG361" s="72"/>
      <c r="BH361" s="71">
        <v>0</v>
      </c>
      <c r="BI361" s="71">
        <v>0</v>
      </c>
      <c r="BJ361" s="71">
        <v>81.994</v>
      </c>
      <c r="BK361" s="71">
        <v>0</v>
      </c>
      <c r="BL361" s="71">
        <v>217.97899999999998</v>
      </c>
      <c r="BM361" s="71">
        <v>0</v>
      </c>
      <c r="BN361" s="72"/>
      <c r="BO361" s="71">
        <v>0</v>
      </c>
      <c r="BP361" s="71">
        <v>0</v>
      </c>
      <c r="BQ361" s="71">
        <v>11</v>
      </c>
      <c r="BR361" s="71">
        <v>0</v>
      </c>
      <c r="BS361" s="71">
        <v>27</v>
      </c>
      <c r="BT361" s="71">
        <v>0</v>
      </c>
      <c r="BU361"/>
      <c r="BV361" s="70">
        <v>191.904</v>
      </c>
      <c r="BW361" s="70">
        <v>10.257999999999999</v>
      </c>
      <c r="BX361" s="70">
        <v>91.134</v>
      </c>
      <c r="BY361" s="70">
        <v>0</v>
      </c>
      <c r="BZ361" s="70">
        <v>6.6769999999999996</v>
      </c>
      <c r="CA361" s="70">
        <v>0</v>
      </c>
      <c r="CB361" s="70">
        <v>0</v>
      </c>
      <c r="CC361" s="70">
        <v>0</v>
      </c>
      <c r="CD361" s="70">
        <v>0</v>
      </c>
    </row>
    <row r="362" spans="1:82">
      <c r="A362" s="70" t="s">
        <v>2091</v>
      </c>
      <c r="B362" s="70">
        <v>272</v>
      </c>
      <c r="C362" s="70">
        <v>18</v>
      </c>
      <c r="D362" s="70">
        <v>16</v>
      </c>
      <c r="E362" s="70">
        <v>2021</v>
      </c>
      <c r="F362" s="70" t="s">
        <v>160</v>
      </c>
      <c r="G362" s="70" t="s">
        <v>2073</v>
      </c>
      <c r="H362" s="70" t="s">
        <v>2074</v>
      </c>
      <c r="I362" s="148"/>
      <c r="J362" s="71">
        <v>332.54513678860565</v>
      </c>
      <c r="K362" s="71">
        <v>41.936291603609781</v>
      </c>
      <c r="L362" s="71">
        <v>45.007132822740907</v>
      </c>
      <c r="M362" s="71">
        <v>924.07737058207965</v>
      </c>
      <c r="N362" s="71">
        <v>796.52235178267028</v>
      </c>
      <c r="O362" s="71">
        <v>396.72762386258665</v>
      </c>
      <c r="P362" s="71">
        <v>258.46767577805451</v>
      </c>
      <c r="Q362" s="71">
        <v>26.198411863444299</v>
      </c>
      <c r="R362" s="71">
        <v>14.112933729510729</v>
      </c>
      <c r="S362" s="71">
        <v>59.39444544909999</v>
      </c>
      <c r="T362" s="72"/>
      <c r="U362" s="71">
        <v>45137912</v>
      </c>
      <c r="V362" s="71">
        <v>19008</v>
      </c>
      <c r="W362" s="71">
        <v>782</v>
      </c>
      <c r="X362" s="71">
        <v>225956</v>
      </c>
      <c r="Y362" s="71">
        <v>210632</v>
      </c>
      <c r="Z362" s="71">
        <v>291897</v>
      </c>
      <c r="AA362" s="71">
        <v>55625</v>
      </c>
      <c r="AB362" s="71">
        <v>448702</v>
      </c>
      <c r="AC362" s="71">
        <v>2427036</v>
      </c>
      <c r="AD362" s="71">
        <v>59.39444544909999</v>
      </c>
      <c r="AE362" s="72"/>
      <c r="AF362" s="71">
        <v>505520619.81052387</v>
      </c>
      <c r="AG362" s="71">
        <v>29552893.3592491</v>
      </c>
      <c r="AH362" s="71">
        <v>4473838.9084290275</v>
      </c>
      <c r="AI362" s="71">
        <v>1460079895.1354399</v>
      </c>
      <c r="AJ362" s="71">
        <v>1303074213.8337679</v>
      </c>
      <c r="AK362" s="71">
        <v>0</v>
      </c>
      <c r="AL362" s="71">
        <v>0</v>
      </c>
      <c r="AM362" s="71">
        <v>58898368.987136781</v>
      </c>
      <c r="AN362" s="71">
        <v>0</v>
      </c>
      <c r="AO362" s="71">
        <v>0</v>
      </c>
      <c r="AP362" s="71">
        <v>3361599830.0345469</v>
      </c>
      <c r="AQ362" s="72"/>
      <c r="AR362" s="71">
        <v>5320</v>
      </c>
      <c r="AS362" s="71">
        <v>881</v>
      </c>
      <c r="AT362" s="71">
        <v>0</v>
      </c>
      <c r="AU362" s="71">
        <v>1</v>
      </c>
      <c r="AV362" s="71">
        <v>0</v>
      </c>
      <c r="AW362" s="71">
        <v>3</v>
      </c>
      <c r="AX362" s="71"/>
      <c r="AY362" s="72"/>
      <c r="AZ362" s="71">
        <v>23036.28799999995</v>
      </c>
      <c r="BA362" s="71">
        <v>29866.251999999971</v>
      </c>
      <c r="BB362" s="71">
        <v>0</v>
      </c>
      <c r="BC362" s="71">
        <v>198</v>
      </c>
      <c r="BD362" s="71">
        <v>0</v>
      </c>
      <c r="BE362" s="71">
        <v>5420</v>
      </c>
      <c r="BF362" s="71"/>
      <c r="BG362" s="72"/>
      <c r="BH362" s="71">
        <v>0</v>
      </c>
      <c r="BI362" s="71">
        <v>0</v>
      </c>
      <c r="BJ362" s="71">
        <v>83.28</v>
      </c>
      <c r="BK362" s="71">
        <v>0</v>
      </c>
      <c r="BL362" s="71">
        <v>211.25</v>
      </c>
      <c r="BM362" s="71">
        <v>0</v>
      </c>
      <c r="BN362" s="72"/>
      <c r="BO362" s="71">
        <v>0</v>
      </c>
      <c r="BP362" s="71">
        <v>0</v>
      </c>
      <c r="BQ362" s="71">
        <v>11</v>
      </c>
      <c r="BR362" s="71">
        <v>0</v>
      </c>
      <c r="BS362" s="71">
        <v>25</v>
      </c>
      <c r="BT362" s="71">
        <v>0</v>
      </c>
      <c r="BU362"/>
      <c r="BV362" s="70">
        <v>178.84299999999999</v>
      </c>
      <c r="BW362" s="70">
        <v>12.366</v>
      </c>
      <c r="BX362" s="70">
        <v>94.004999999999995</v>
      </c>
      <c r="BY362" s="70">
        <v>0</v>
      </c>
      <c r="BZ362" s="70">
        <v>9.3160000000000007</v>
      </c>
      <c r="CA362" s="70">
        <v>0</v>
      </c>
      <c r="CB362" s="70">
        <v>0</v>
      </c>
      <c r="CC362" s="70">
        <v>0</v>
      </c>
      <c r="CD362" s="70">
        <v>0</v>
      </c>
    </row>
    <row r="363" spans="1:82">
      <c r="A363" s="70" t="s">
        <v>2092</v>
      </c>
      <c r="B363" s="70">
        <v>272</v>
      </c>
      <c r="C363" s="70">
        <v>19</v>
      </c>
      <c r="D363" s="70">
        <v>16</v>
      </c>
      <c r="E363" s="70">
        <v>2022</v>
      </c>
      <c r="F363" s="70" t="s">
        <v>161</v>
      </c>
      <c r="G363" s="70" t="s">
        <v>2073</v>
      </c>
      <c r="H363" s="70" t="s">
        <v>2074</v>
      </c>
      <c r="I363" s="148"/>
      <c r="J363" s="71">
        <v>265.82161241908818</v>
      </c>
      <c r="K363" s="71">
        <v>40.23549559056903</v>
      </c>
      <c r="L363" s="71">
        <v>35.599437201961827</v>
      </c>
      <c r="M363" s="71">
        <v>933.6229743673299</v>
      </c>
      <c r="N363" s="71">
        <v>842.13332729746071</v>
      </c>
      <c r="O363" s="71">
        <v>419.50038297658642</v>
      </c>
      <c r="P363" s="71">
        <v>256.03293066159205</v>
      </c>
      <c r="Q363" s="71">
        <v>26.325475042160452</v>
      </c>
      <c r="R363" s="71">
        <v>14.313538480774577</v>
      </c>
      <c r="S363" s="71">
        <v>49.34267299719361</v>
      </c>
      <c r="T363" s="72"/>
      <c r="U363" s="71">
        <v>51049298</v>
      </c>
      <c r="V363" s="71">
        <v>19008</v>
      </c>
      <c r="W363" s="71">
        <v>782</v>
      </c>
      <c r="X363" s="71">
        <v>225956</v>
      </c>
      <c r="Y363" s="71">
        <v>212185</v>
      </c>
      <c r="Z363" s="71">
        <v>293253</v>
      </c>
      <c r="AA363" s="71">
        <v>55941</v>
      </c>
      <c r="AB363" s="71">
        <v>447181</v>
      </c>
      <c r="AC363" s="71">
        <v>2492449.9999999995</v>
      </c>
      <c r="AD363" s="71">
        <v>49.34267299719361</v>
      </c>
      <c r="AE363" s="72"/>
      <c r="AF363" s="71">
        <v>393644331.36996198</v>
      </c>
      <c r="AG363" s="71">
        <v>30059922.333756611</v>
      </c>
      <c r="AH363" s="71">
        <v>4025890.1163826506</v>
      </c>
      <c r="AI363" s="71">
        <v>1367824279.5910687</v>
      </c>
      <c r="AJ363" s="71">
        <v>1374473296.2922008</v>
      </c>
      <c r="AK363" s="71">
        <v>0</v>
      </c>
      <c r="AL363" s="71">
        <v>0</v>
      </c>
      <c r="AM363" s="71">
        <v>57743272.640268341</v>
      </c>
      <c r="AN363" s="71">
        <v>0</v>
      </c>
      <c r="AO363" s="71">
        <v>0</v>
      </c>
      <c r="AP363" s="71">
        <v>3227770992.3436394</v>
      </c>
      <c r="AQ363" s="72"/>
      <c r="AR363" s="71">
        <v>5755</v>
      </c>
      <c r="AS363" s="71">
        <v>886</v>
      </c>
      <c r="AT363" s="71">
        <v>0</v>
      </c>
      <c r="AU363" s="71">
        <v>2</v>
      </c>
      <c r="AV363" s="71">
        <v>0</v>
      </c>
      <c r="AW363" s="71">
        <v>3</v>
      </c>
      <c r="AX363" s="71"/>
      <c r="AY363" s="72"/>
      <c r="AZ363" s="71">
        <v>24858.842000000026</v>
      </c>
      <c r="BA363" s="71">
        <v>30201.951999999972</v>
      </c>
      <c r="BB363" s="71">
        <v>0</v>
      </c>
      <c r="BC363" s="71">
        <v>358</v>
      </c>
      <c r="BD363" s="71">
        <v>0</v>
      </c>
      <c r="BE363" s="71">
        <v>5420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2093</v>
      </c>
      <c r="B364" s="70">
        <v>272</v>
      </c>
      <c r="C364" s="70">
        <v>20</v>
      </c>
      <c r="D364" s="70">
        <v>16</v>
      </c>
      <c r="E364" s="70">
        <v>2023</v>
      </c>
      <c r="F364" s="70" t="s">
        <v>1539</v>
      </c>
      <c r="G364" s="70" t="s">
        <v>2073</v>
      </c>
      <c r="H364" s="70" t="s">
        <v>2074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6343</v>
      </c>
      <c r="AS364" s="71">
        <v>889</v>
      </c>
      <c r="AT364" s="71">
        <v>0</v>
      </c>
      <c r="AU364" s="71">
        <v>2</v>
      </c>
      <c r="AV364" s="71">
        <v>0</v>
      </c>
      <c r="AW364" s="71">
        <v>3</v>
      </c>
      <c r="AX364" s="71"/>
      <c r="AY364" s="72"/>
      <c r="AZ364" s="71">
        <v>27148.281000000101</v>
      </c>
      <c r="BA364" s="71">
        <v>30548.251999999975</v>
      </c>
      <c r="BB364" s="71">
        <v>0</v>
      </c>
      <c r="BC364" s="71">
        <v>358</v>
      </c>
      <c r="BD364" s="71">
        <v>0</v>
      </c>
      <c r="BE364" s="71">
        <v>5420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2094</v>
      </c>
      <c r="B365" s="70">
        <v>272</v>
      </c>
      <c r="C365" s="70">
        <v>21</v>
      </c>
      <c r="D365" s="70">
        <v>16</v>
      </c>
      <c r="E365" s="70">
        <v>2024</v>
      </c>
      <c r="F365" s="70" t="s">
        <v>1554</v>
      </c>
      <c r="G365" s="70" t="s">
        <v>2073</v>
      </c>
      <c r="H365" s="70" t="s">
        <v>2074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2095</v>
      </c>
      <c r="B366" s="70">
        <v>358</v>
      </c>
      <c r="C366" s="70">
        <v>1</v>
      </c>
      <c r="D366" s="70">
        <v>22</v>
      </c>
      <c r="E366" s="70">
        <v>1990</v>
      </c>
      <c r="F366" s="70" t="s">
        <v>787</v>
      </c>
      <c r="G366" s="70" t="s">
        <v>2096</v>
      </c>
      <c r="H366" s="70" t="s">
        <v>2097</v>
      </c>
      <c r="I366" s="148"/>
      <c r="J366" s="71">
        <v>2277.360381699048</v>
      </c>
      <c r="K366" s="71">
        <v>29.804986076885879</v>
      </c>
      <c r="L366" s="71">
        <v>4.3427391836150067</v>
      </c>
      <c r="M366" s="71">
        <v>257.14230139183371</v>
      </c>
      <c r="N366" s="71">
        <v>248.45557867973301</v>
      </c>
      <c r="O366" s="71">
        <v>231.28931525027249</v>
      </c>
      <c r="P366" s="71">
        <v>133.4000005695857</v>
      </c>
      <c r="Q366" s="71">
        <v>21.3715820192403</v>
      </c>
      <c r="R366" s="71">
        <v>0</v>
      </c>
      <c r="S366" s="71">
        <v>22.81137852733605</v>
      </c>
      <c r="T366" s="72"/>
      <c r="U366" s="71">
        <v>55085086</v>
      </c>
      <c r="V366" s="71">
        <v>10126</v>
      </c>
      <c r="W366" s="71">
        <v>42</v>
      </c>
      <c r="X366" s="71">
        <v>86627</v>
      </c>
      <c r="Y366" s="71">
        <v>111820</v>
      </c>
      <c r="Z366" s="71">
        <v>95132</v>
      </c>
      <c r="AA366" s="71">
        <v>32391</v>
      </c>
      <c r="AB366" s="71">
        <v>347002</v>
      </c>
      <c r="AC366" s="71">
        <v>0</v>
      </c>
      <c r="AD366" s="71">
        <v>22.81137852733605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2098</v>
      </c>
      <c r="B367" s="70">
        <v>359</v>
      </c>
      <c r="C367" s="70">
        <v>2</v>
      </c>
      <c r="D367" s="70">
        <v>22</v>
      </c>
      <c r="E367" s="70">
        <v>2005</v>
      </c>
      <c r="F367" s="70" t="s">
        <v>789</v>
      </c>
      <c r="G367" s="70" t="s">
        <v>2096</v>
      </c>
      <c r="H367" s="70" t="s">
        <v>2097</v>
      </c>
      <c r="I367" s="148"/>
      <c r="J367" s="71">
        <v>1443.9701555915219</v>
      </c>
      <c r="K367" s="71">
        <v>19.331766601884361</v>
      </c>
      <c r="L367" s="71">
        <v>7.3163752466637586</v>
      </c>
      <c r="M367" s="71">
        <v>461.59743775134399</v>
      </c>
      <c r="N367" s="71">
        <v>394.02721687118111</v>
      </c>
      <c r="O367" s="71">
        <v>315.23256452388739</v>
      </c>
      <c r="P367" s="71">
        <v>150.95544984767929</v>
      </c>
      <c r="Q367" s="71">
        <v>22.285872154975799</v>
      </c>
      <c r="R367" s="71">
        <v>0</v>
      </c>
      <c r="S367" s="71">
        <v>30.71607730751197</v>
      </c>
      <c r="T367" s="72"/>
      <c r="U367" s="71">
        <v>36654954</v>
      </c>
      <c r="V367" s="71">
        <v>8171</v>
      </c>
      <c r="W367" s="71">
        <v>78</v>
      </c>
      <c r="X367" s="71">
        <v>86403</v>
      </c>
      <c r="Y367" s="71">
        <v>150072</v>
      </c>
      <c r="Z367" s="71">
        <v>150040</v>
      </c>
      <c r="AA367" s="71">
        <v>30019</v>
      </c>
      <c r="AB367" s="71">
        <v>378276</v>
      </c>
      <c r="AC367" s="71">
        <v>0</v>
      </c>
      <c r="AD367" s="71">
        <v>30.71607730751197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2099</v>
      </c>
      <c r="B368" s="70">
        <v>360</v>
      </c>
      <c r="C368" s="70">
        <v>3</v>
      </c>
      <c r="D368" s="70">
        <v>22</v>
      </c>
      <c r="E368" s="70">
        <v>2006</v>
      </c>
      <c r="F368" s="70" t="s">
        <v>790</v>
      </c>
      <c r="G368" s="1064" t="s">
        <v>2096</v>
      </c>
      <c r="H368" s="70" t="s">
        <v>2097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2100</v>
      </c>
      <c r="B369" s="70">
        <v>361</v>
      </c>
      <c r="C369" s="70">
        <v>4</v>
      </c>
      <c r="D369" s="70">
        <v>22</v>
      </c>
      <c r="E369" s="70">
        <v>2007</v>
      </c>
      <c r="F369" s="70" t="s">
        <v>791</v>
      </c>
      <c r="G369" s="1064" t="s">
        <v>2096</v>
      </c>
      <c r="H369" s="70" t="s">
        <v>2097</v>
      </c>
      <c r="I369" s="148"/>
      <c r="J369" s="71">
        <v>1296.025118432877</v>
      </c>
      <c r="K369" s="71">
        <v>18.761312023576199</v>
      </c>
      <c r="L369" s="71">
        <v>10.34910405131869</v>
      </c>
      <c r="M369" s="71">
        <v>483.90809219468309</v>
      </c>
      <c r="N369" s="71">
        <v>490.68812134440373</v>
      </c>
      <c r="O369" s="71">
        <v>310.53295851037291</v>
      </c>
      <c r="P369" s="71">
        <v>152.00012098160281</v>
      </c>
      <c r="Q369" s="71">
        <v>23.999589453977499</v>
      </c>
      <c r="R369" s="71">
        <v>0</v>
      </c>
      <c r="S369" s="71">
        <v>30.18531411319498</v>
      </c>
      <c r="T369" s="72"/>
      <c r="U369" s="71">
        <v>36964750</v>
      </c>
      <c r="V369" s="71">
        <v>7734</v>
      </c>
      <c r="W369" s="71">
        <v>127</v>
      </c>
      <c r="X369" s="71">
        <v>108459</v>
      </c>
      <c r="Y369" s="71">
        <v>156627</v>
      </c>
      <c r="Z369" s="71">
        <v>153649</v>
      </c>
      <c r="AA369" s="71">
        <v>29766</v>
      </c>
      <c r="AB369" s="71">
        <v>385823</v>
      </c>
      <c r="AC369" s="71">
        <v>0</v>
      </c>
      <c r="AD369" s="71">
        <v>30.18531411319498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2101</v>
      </c>
      <c r="B370" s="70">
        <v>362</v>
      </c>
      <c r="C370" s="70">
        <v>5</v>
      </c>
      <c r="D370" s="70">
        <v>22</v>
      </c>
      <c r="E370" s="70">
        <v>2008</v>
      </c>
      <c r="F370" s="70" t="s">
        <v>792</v>
      </c>
      <c r="G370" s="70" t="s">
        <v>2096</v>
      </c>
      <c r="H370" s="70" t="s">
        <v>2097</v>
      </c>
      <c r="I370" s="148"/>
      <c r="J370" s="71">
        <v>994.35905429939885</v>
      </c>
      <c r="K370" s="71">
        <v>14.7639383697095</v>
      </c>
      <c r="L370" s="71">
        <v>9.0811157860274552</v>
      </c>
      <c r="M370" s="71">
        <v>546.27726015024462</v>
      </c>
      <c r="N370" s="71">
        <v>475.45493160830512</v>
      </c>
      <c r="O370" s="71">
        <v>300.22985889909961</v>
      </c>
      <c r="P370" s="71">
        <v>149.42447321855391</v>
      </c>
      <c r="Q370" s="71">
        <v>23.880746862253499</v>
      </c>
      <c r="R370" s="71">
        <v>0</v>
      </c>
      <c r="S370" s="71">
        <v>35.143555170690441</v>
      </c>
      <c r="T370" s="72"/>
      <c r="U370" s="71">
        <v>32762898</v>
      </c>
      <c r="V370" s="71">
        <v>7734</v>
      </c>
      <c r="W370" s="71">
        <v>127</v>
      </c>
      <c r="X370" s="71">
        <v>108459</v>
      </c>
      <c r="Y370" s="71">
        <v>160109</v>
      </c>
      <c r="Z370" s="71">
        <v>153765</v>
      </c>
      <c r="AA370" s="71">
        <v>29295</v>
      </c>
      <c r="AB370" s="71">
        <v>390227</v>
      </c>
      <c r="AC370" s="71">
        <v>0</v>
      </c>
      <c r="AD370" s="71">
        <v>35.143555170690441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2102</v>
      </c>
      <c r="B371" s="70">
        <v>363</v>
      </c>
      <c r="C371" s="70">
        <v>6</v>
      </c>
      <c r="D371" s="70">
        <v>22</v>
      </c>
      <c r="E371" s="70">
        <v>2009</v>
      </c>
      <c r="F371" s="70" t="s">
        <v>176</v>
      </c>
      <c r="G371" s="70" t="s">
        <v>2096</v>
      </c>
      <c r="H371" s="70" t="s">
        <v>2097</v>
      </c>
      <c r="I371" s="148"/>
      <c r="J371" s="71">
        <v>1043.9519969811611</v>
      </c>
      <c r="K371" s="71">
        <v>13.85215960372024</v>
      </c>
      <c r="L371" s="71">
        <v>15.91327690911292</v>
      </c>
      <c r="M371" s="71">
        <v>549.79911587987181</v>
      </c>
      <c r="N371" s="71">
        <v>445.85294944566817</v>
      </c>
      <c r="O371" s="71">
        <v>307.63894401460811</v>
      </c>
      <c r="P371" s="71">
        <v>144.35851460130101</v>
      </c>
      <c r="Q371" s="71">
        <v>22.980119095869199</v>
      </c>
      <c r="R371" s="71">
        <v>0</v>
      </c>
      <c r="S371" s="71">
        <v>33.06361316275428</v>
      </c>
      <c r="T371" s="72"/>
      <c r="U371" s="71">
        <v>29722952</v>
      </c>
      <c r="V371" s="71">
        <v>9327</v>
      </c>
      <c r="W371" s="71">
        <v>287</v>
      </c>
      <c r="X371" s="71">
        <v>124244</v>
      </c>
      <c r="Y371" s="71">
        <v>162946</v>
      </c>
      <c r="Z371" s="71">
        <v>155519</v>
      </c>
      <c r="AA371" s="71">
        <v>29055</v>
      </c>
      <c r="AB371" s="71">
        <v>394188</v>
      </c>
      <c r="AC371" s="71">
        <v>0</v>
      </c>
      <c r="AD371" s="71">
        <v>33.06361316275428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213.54</v>
      </c>
      <c r="BK371" s="71">
        <v>0</v>
      </c>
      <c r="BL371" s="71">
        <v>122.845612</v>
      </c>
      <c r="BM371" s="71">
        <v>0</v>
      </c>
      <c r="BN371" s="72"/>
      <c r="BO371" s="71">
        <v>0</v>
      </c>
      <c r="BP371" s="71">
        <v>0</v>
      </c>
      <c r="BQ371" s="71">
        <v>17</v>
      </c>
      <c r="BR371" s="71">
        <v>0</v>
      </c>
      <c r="BS371" s="71">
        <v>17</v>
      </c>
      <c r="BT371" s="71">
        <v>0</v>
      </c>
      <c r="BU371"/>
      <c r="BV371" s="70">
        <v>327.23161199999998</v>
      </c>
      <c r="BW371" s="70">
        <v>0</v>
      </c>
      <c r="BX371" s="70">
        <v>9.1539999999999999</v>
      </c>
      <c r="BY371" s="70">
        <v>0</v>
      </c>
      <c r="BZ371" s="70">
        <v>0</v>
      </c>
      <c r="CA371" s="70">
        <v>0</v>
      </c>
      <c r="CB371" s="70">
        <v>0</v>
      </c>
      <c r="CC371" s="70">
        <v>0</v>
      </c>
      <c r="CD371" s="70">
        <v>0</v>
      </c>
    </row>
    <row r="372" spans="1:82">
      <c r="A372" s="70" t="s">
        <v>2103</v>
      </c>
      <c r="B372" s="70">
        <v>364</v>
      </c>
      <c r="C372" s="70">
        <v>7</v>
      </c>
      <c r="D372" s="70">
        <v>22</v>
      </c>
      <c r="E372" s="70">
        <v>2010</v>
      </c>
      <c r="F372" s="70" t="s">
        <v>177</v>
      </c>
      <c r="G372" s="70" t="s">
        <v>2096</v>
      </c>
      <c r="H372" s="70" t="s">
        <v>2097</v>
      </c>
      <c r="I372" s="148"/>
      <c r="J372" s="71">
        <v>1089.7704893485841</v>
      </c>
      <c r="K372" s="71">
        <v>14.762595897002109</v>
      </c>
      <c r="L372" s="71">
        <v>15.06600098401436</v>
      </c>
      <c r="M372" s="71">
        <v>548.81124371640647</v>
      </c>
      <c r="N372" s="71">
        <v>462.40039725709943</v>
      </c>
      <c r="O372" s="71">
        <v>308.84068891712587</v>
      </c>
      <c r="P372" s="71">
        <v>149.4369586206241</v>
      </c>
      <c r="Q372" s="71">
        <v>24.157145792547801</v>
      </c>
      <c r="R372" s="71">
        <v>0</v>
      </c>
      <c r="S372" s="71">
        <v>34.040007772713921</v>
      </c>
      <c r="T372" s="72"/>
      <c r="U372" s="71">
        <v>28156065</v>
      </c>
      <c r="V372" s="71">
        <v>9327</v>
      </c>
      <c r="W372" s="71">
        <v>287</v>
      </c>
      <c r="X372" s="71">
        <v>124244</v>
      </c>
      <c r="Y372" s="71">
        <v>165433</v>
      </c>
      <c r="Z372" s="71">
        <v>156852</v>
      </c>
      <c r="AA372" s="71">
        <v>29326</v>
      </c>
      <c r="AB372" s="71">
        <v>397067</v>
      </c>
      <c r="AC372" s="71">
        <v>0</v>
      </c>
      <c r="AD372" s="71">
        <v>34.040007772713921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206.25700000000001</v>
      </c>
      <c r="BK372" s="71">
        <v>0</v>
      </c>
      <c r="BL372" s="71">
        <v>164.35400000000001</v>
      </c>
      <c r="BM372" s="71">
        <v>0</v>
      </c>
      <c r="BN372" s="72"/>
      <c r="BO372" s="71">
        <v>0</v>
      </c>
      <c r="BP372" s="71">
        <v>0</v>
      </c>
      <c r="BQ372" s="71">
        <v>18</v>
      </c>
      <c r="BR372" s="71">
        <v>0</v>
      </c>
      <c r="BS372" s="71">
        <v>18</v>
      </c>
      <c r="BT372" s="71">
        <v>0</v>
      </c>
      <c r="BU372"/>
      <c r="BV372" s="70">
        <v>323.61099999999999</v>
      </c>
      <c r="BW372" s="70">
        <v>0</v>
      </c>
      <c r="BX372" s="70">
        <v>47</v>
      </c>
      <c r="BY372" s="70">
        <v>0</v>
      </c>
      <c r="BZ372" s="70">
        <v>0</v>
      </c>
      <c r="CA372" s="70">
        <v>0</v>
      </c>
      <c r="CB372" s="70">
        <v>0</v>
      </c>
      <c r="CC372" s="70">
        <v>0</v>
      </c>
      <c r="CD372" s="70">
        <v>0</v>
      </c>
    </row>
    <row r="373" spans="1:82">
      <c r="A373" s="70" t="s">
        <v>2104</v>
      </c>
      <c r="B373" s="70">
        <v>365</v>
      </c>
      <c r="C373" s="70">
        <v>8</v>
      </c>
      <c r="D373" s="70">
        <v>22</v>
      </c>
      <c r="E373" s="70">
        <v>2011</v>
      </c>
      <c r="F373" s="70" t="s">
        <v>178</v>
      </c>
      <c r="G373" s="70" t="s">
        <v>2096</v>
      </c>
      <c r="H373" s="70" t="s">
        <v>2097</v>
      </c>
      <c r="I373" s="148"/>
      <c r="J373" s="71">
        <v>1044.422998923307</v>
      </c>
      <c r="K373" s="71">
        <v>23.304179763509179</v>
      </c>
      <c r="L373" s="71">
        <v>14.68847466802149</v>
      </c>
      <c r="M373" s="71">
        <v>635.82510048975473</v>
      </c>
      <c r="N373" s="71">
        <v>489.50779222988609</v>
      </c>
      <c r="O373" s="71">
        <v>306.22247536561537</v>
      </c>
      <c r="P373" s="71">
        <v>146.80589571897733</v>
      </c>
      <c r="Q373" s="71">
        <v>27.807722991736199</v>
      </c>
      <c r="R373" s="71">
        <v>0</v>
      </c>
      <c r="S373" s="71">
        <v>38.541559265332793</v>
      </c>
      <c r="T373" s="72"/>
      <c r="U373" s="71">
        <v>28251026</v>
      </c>
      <c r="V373" s="71">
        <v>9327</v>
      </c>
      <c r="W373" s="71">
        <v>287</v>
      </c>
      <c r="X373" s="71">
        <v>124244</v>
      </c>
      <c r="Y373" s="71">
        <v>166667</v>
      </c>
      <c r="Z373" s="71">
        <v>158901</v>
      </c>
      <c r="AA373" s="71">
        <v>29667</v>
      </c>
      <c r="AB373" s="71">
        <v>396251</v>
      </c>
      <c r="AC373" s="71">
        <v>0</v>
      </c>
      <c r="AD373" s="71">
        <v>38.541559265332793</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214.19</v>
      </c>
      <c r="BK373" s="71">
        <v>0</v>
      </c>
      <c r="BL373" s="71">
        <v>103.175</v>
      </c>
      <c r="BM373" s="71">
        <v>0</v>
      </c>
      <c r="BN373" s="72"/>
      <c r="BO373" s="71">
        <v>0</v>
      </c>
      <c r="BP373" s="71">
        <v>0</v>
      </c>
      <c r="BQ373" s="71">
        <v>16</v>
      </c>
      <c r="BR373" s="71">
        <v>0</v>
      </c>
      <c r="BS373" s="71">
        <v>16</v>
      </c>
      <c r="BT373" s="71">
        <v>0</v>
      </c>
      <c r="BU373"/>
      <c r="BV373" s="70">
        <v>276.28399999999999</v>
      </c>
      <c r="BW373" s="70">
        <v>28.966000000000001</v>
      </c>
      <c r="BX373" s="70">
        <v>12.115</v>
      </c>
      <c r="BY373" s="70">
        <v>0</v>
      </c>
      <c r="BZ373" s="70">
        <v>0</v>
      </c>
      <c r="CA373" s="70">
        <v>0</v>
      </c>
      <c r="CB373" s="70">
        <v>0</v>
      </c>
      <c r="CC373" s="70">
        <v>0</v>
      </c>
      <c r="CD373" s="70">
        <v>0</v>
      </c>
    </row>
    <row r="374" spans="1:82">
      <c r="A374" s="70" t="s">
        <v>2105</v>
      </c>
      <c r="B374" s="70">
        <v>366</v>
      </c>
      <c r="C374" s="70">
        <v>9</v>
      </c>
      <c r="D374" s="70">
        <v>22</v>
      </c>
      <c r="E374" s="70">
        <v>2012</v>
      </c>
      <c r="F374" s="70" t="s">
        <v>179</v>
      </c>
      <c r="G374" s="70" t="s">
        <v>2096</v>
      </c>
      <c r="H374" s="70" t="s">
        <v>2097</v>
      </c>
      <c r="I374" s="148"/>
      <c r="J374" s="71">
        <v>922.18128265447785</v>
      </c>
      <c r="K374" s="71">
        <v>23.121803613984088</v>
      </c>
      <c r="L374" s="71">
        <v>14.74709258736512</v>
      </c>
      <c r="M374" s="71">
        <v>710.53633586677631</v>
      </c>
      <c r="N374" s="71">
        <v>551.47293756548686</v>
      </c>
      <c r="O374" s="71">
        <v>306.9024953032316</v>
      </c>
      <c r="P374" s="71">
        <v>148.27317821832091</v>
      </c>
      <c r="Q374" s="71">
        <v>30.676563507314199</v>
      </c>
      <c r="R374" s="71">
        <v>0</v>
      </c>
      <c r="S374" s="71">
        <v>47.283676345105548</v>
      </c>
      <c r="T374" s="72"/>
      <c r="U374" s="71">
        <v>25064455</v>
      </c>
      <c r="V374" s="71">
        <v>9327</v>
      </c>
      <c r="W374" s="71">
        <v>287</v>
      </c>
      <c r="X374" s="71">
        <v>124244</v>
      </c>
      <c r="Y374" s="71">
        <v>170799</v>
      </c>
      <c r="Z374" s="71">
        <v>160517</v>
      </c>
      <c r="AA374" s="71">
        <v>29794</v>
      </c>
      <c r="AB374" s="71">
        <v>402337</v>
      </c>
      <c r="AC374" s="71">
        <v>0</v>
      </c>
      <c r="AD374" s="71">
        <v>47.283676345105548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215.727</v>
      </c>
      <c r="BK374" s="71">
        <v>0</v>
      </c>
      <c r="BL374" s="71">
        <v>176.48099999999999</v>
      </c>
      <c r="BM374" s="71">
        <v>0</v>
      </c>
      <c r="BN374" s="72"/>
      <c r="BO374" s="71">
        <v>0</v>
      </c>
      <c r="BP374" s="71">
        <v>0</v>
      </c>
      <c r="BQ374" s="71">
        <v>17</v>
      </c>
      <c r="BR374" s="71">
        <v>0</v>
      </c>
      <c r="BS374" s="71">
        <v>18</v>
      </c>
      <c r="BT374" s="71">
        <v>0</v>
      </c>
      <c r="BU374"/>
      <c r="BV374" s="70">
        <v>311.584</v>
      </c>
      <c r="BW374" s="70">
        <v>29.719000000000001</v>
      </c>
      <c r="BX374" s="70">
        <v>50.905000000000001</v>
      </c>
      <c r="BY374" s="70">
        <v>0</v>
      </c>
      <c r="BZ374" s="70">
        <v>0</v>
      </c>
      <c r="CA374" s="70">
        <v>0</v>
      </c>
      <c r="CB374" s="70">
        <v>0</v>
      </c>
      <c r="CC374" s="70">
        <v>0</v>
      </c>
      <c r="CD374" s="70">
        <v>0</v>
      </c>
    </row>
    <row r="375" spans="1:82">
      <c r="A375" s="70" t="s">
        <v>2106</v>
      </c>
      <c r="B375" s="70">
        <v>367</v>
      </c>
      <c r="C375" s="70">
        <v>10</v>
      </c>
      <c r="D375" s="70">
        <v>22</v>
      </c>
      <c r="E375" s="70">
        <v>2013</v>
      </c>
      <c r="F375" s="70" t="s">
        <v>180</v>
      </c>
      <c r="G375" s="70" t="s">
        <v>2096</v>
      </c>
      <c r="H375" s="70" t="s">
        <v>2097</v>
      </c>
      <c r="I375" s="148"/>
      <c r="J375" s="71">
        <v>981.97238122999136</v>
      </c>
      <c r="K375" s="71">
        <v>20.608164784418069</v>
      </c>
      <c r="L375" s="71">
        <v>14.75083740780487</v>
      </c>
      <c r="M375" s="71">
        <v>704.48724561330641</v>
      </c>
      <c r="N375" s="71">
        <v>586.39467459033847</v>
      </c>
      <c r="O375" s="71">
        <v>297.8925844318984</v>
      </c>
      <c r="P375" s="71">
        <v>150.8649857445173</v>
      </c>
      <c r="Q375" s="71">
        <v>31.2571013565336</v>
      </c>
      <c r="R375" s="71">
        <v>0</v>
      </c>
      <c r="S375" s="71">
        <v>46.494799343451149</v>
      </c>
      <c r="T375" s="72"/>
      <c r="U375" s="71">
        <v>25998583</v>
      </c>
      <c r="V375" s="71">
        <v>9327</v>
      </c>
      <c r="W375" s="71">
        <v>287</v>
      </c>
      <c r="X375" s="71">
        <v>124244</v>
      </c>
      <c r="Y375" s="71">
        <v>172804</v>
      </c>
      <c r="Z375" s="71">
        <v>162761</v>
      </c>
      <c r="AA375" s="71">
        <v>30201</v>
      </c>
      <c r="AB375" s="71">
        <v>404074</v>
      </c>
      <c r="AC375" s="71">
        <v>0</v>
      </c>
      <c r="AD375" s="71">
        <v>46.494799343451149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232.614</v>
      </c>
      <c r="BK375" s="71">
        <v>0</v>
      </c>
      <c r="BL375" s="71">
        <v>193.87800000000001</v>
      </c>
      <c r="BM375" s="71">
        <v>0</v>
      </c>
      <c r="BN375" s="72"/>
      <c r="BO375" s="71">
        <v>0</v>
      </c>
      <c r="BP375" s="71">
        <v>0</v>
      </c>
      <c r="BQ375" s="71">
        <v>16</v>
      </c>
      <c r="BR375" s="71">
        <v>0</v>
      </c>
      <c r="BS375" s="71">
        <v>17</v>
      </c>
      <c r="BT375" s="71">
        <v>0</v>
      </c>
      <c r="BU375"/>
      <c r="BV375" s="70">
        <v>323.64800000000002</v>
      </c>
      <c r="BW375" s="70">
        <v>28.408999999999999</v>
      </c>
      <c r="BX375" s="70">
        <v>73.772000000000006</v>
      </c>
      <c r="BY375" s="70">
        <v>0</v>
      </c>
      <c r="BZ375" s="70">
        <v>0.66300000000000003</v>
      </c>
      <c r="CA375" s="70">
        <v>0</v>
      </c>
      <c r="CB375" s="70">
        <v>0</v>
      </c>
      <c r="CC375" s="70">
        <v>0</v>
      </c>
      <c r="CD375" s="70">
        <v>0</v>
      </c>
    </row>
    <row r="376" spans="1:82">
      <c r="A376" s="70" t="s">
        <v>2107</v>
      </c>
      <c r="B376" s="70">
        <v>368</v>
      </c>
      <c r="C376" s="70">
        <v>11</v>
      </c>
      <c r="D376" s="70">
        <v>22</v>
      </c>
      <c r="E376" s="70">
        <v>2014</v>
      </c>
      <c r="F376" s="70" t="s">
        <v>181</v>
      </c>
      <c r="G376" s="70" t="s">
        <v>2096</v>
      </c>
      <c r="H376" s="70" t="s">
        <v>2097</v>
      </c>
      <c r="I376" s="148"/>
      <c r="J376" s="71">
        <v>901.49489884531306</v>
      </c>
      <c r="K376" s="71">
        <v>19.617549174556359</v>
      </c>
      <c r="L376" s="71">
        <v>12.263612045940111</v>
      </c>
      <c r="M376" s="71">
        <v>680.62183258944503</v>
      </c>
      <c r="N376" s="71">
        <v>490.29077202386731</v>
      </c>
      <c r="O376" s="71">
        <v>285.20946494411584</v>
      </c>
      <c r="P376" s="71">
        <v>153.46688001816634</v>
      </c>
      <c r="Q376" s="71">
        <v>30.153124806029101</v>
      </c>
      <c r="R376" s="71">
        <v>0</v>
      </c>
      <c r="S376" s="71">
        <v>44.485590400217987</v>
      </c>
      <c r="T376" s="72"/>
      <c r="U376" s="71">
        <v>26274845</v>
      </c>
      <c r="V376" s="71">
        <v>8205</v>
      </c>
      <c r="W376" s="71">
        <v>214</v>
      </c>
      <c r="X376" s="71">
        <v>130522</v>
      </c>
      <c r="Y376" s="71">
        <v>175624</v>
      </c>
      <c r="Z376" s="71">
        <v>164125</v>
      </c>
      <c r="AA376" s="71">
        <v>30563</v>
      </c>
      <c r="AB376" s="71">
        <v>406281</v>
      </c>
      <c r="AC376" s="71">
        <v>0</v>
      </c>
      <c r="AD376" s="71">
        <v>44.485590400217987</v>
      </c>
      <c r="AE376" s="72"/>
      <c r="AF376" s="71"/>
      <c r="AG376" s="71"/>
      <c r="AH376" s="71"/>
      <c r="AI376" s="71"/>
      <c r="AJ376" s="71"/>
      <c r="AK376" s="71"/>
      <c r="AL376" s="71"/>
      <c r="AM376" s="71"/>
      <c r="AN376" s="71"/>
      <c r="AO376" s="71"/>
      <c r="AP376" s="71"/>
      <c r="AQ376" s="72"/>
      <c r="AR376" s="71">
        <v>5153</v>
      </c>
      <c r="AS376" s="71">
        <v>407</v>
      </c>
      <c r="AT376" s="71">
        <v>0</v>
      </c>
      <c r="AU376" s="71">
        <v>0</v>
      </c>
      <c r="AV376" s="71">
        <v>0</v>
      </c>
      <c r="AW376" s="71">
        <v>0</v>
      </c>
      <c r="AX376" s="71"/>
      <c r="AY376" s="72"/>
      <c r="AZ376" s="71">
        <v>18932.8</v>
      </c>
      <c r="BA376" s="71">
        <v>15804.1</v>
      </c>
      <c r="BB376" s="71">
        <v>0</v>
      </c>
      <c r="BC376" s="71">
        <v>0</v>
      </c>
      <c r="BD376" s="71">
        <v>0</v>
      </c>
      <c r="BE376" s="71">
        <v>0</v>
      </c>
      <c r="BF376" s="71"/>
      <c r="BG376" s="72"/>
      <c r="BH376" s="71">
        <v>0</v>
      </c>
      <c r="BI376" s="71">
        <v>0</v>
      </c>
      <c r="BJ376" s="71">
        <v>227.29499999999999</v>
      </c>
      <c r="BK376" s="71">
        <v>0</v>
      </c>
      <c r="BL376" s="71">
        <v>189.42400000000001</v>
      </c>
      <c r="BM376" s="71">
        <v>0</v>
      </c>
      <c r="BN376" s="72"/>
      <c r="BO376" s="71">
        <v>0</v>
      </c>
      <c r="BP376" s="71">
        <v>0</v>
      </c>
      <c r="BQ376" s="71">
        <v>15</v>
      </c>
      <c r="BR376" s="71">
        <v>0</v>
      </c>
      <c r="BS376" s="71">
        <v>17</v>
      </c>
      <c r="BT376" s="71">
        <v>0</v>
      </c>
      <c r="BU376"/>
      <c r="BV376" s="70">
        <v>322.63499999999999</v>
      </c>
      <c r="BW376" s="70">
        <v>27.817</v>
      </c>
      <c r="BX376" s="70">
        <v>65.56</v>
      </c>
      <c r="BY376" s="70">
        <v>1E-3</v>
      </c>
      <c r="BZ376" s="70">
        <v>0.70599999999999996</v>
      </c>
      <c r="CA376" s="70">
        <v>0</v>
      </c>
      <c r="CB376" s="70">
        <v>0</v>
      </c>
      <c r="CC376" s="70">
        <v>0</v>
      </c>
      <c r="CD376" s="70">
        <v>0</v>
      </c>
    </row>
    <row r="377" spans="1:82">
      <c r="A377" s="70" t="s">
        <v>2108</v>
      </c>
      <c r="B377" s="70">
        <v>369</v>
      </c>
      <c r="C377" s="70">
        <v>12</v>
      </c>
      <c r="D377" s="70">
        <v>22</v>
      </c>
      <c r="E377" s="70">
        <v>2015</v>
      </c>
      <c r="F377" s="70" t="s">
        <v>182</v>
      </c>
      <c r="G377" s="70" t="s">
        <v>2096</v>
      </c>
      <c r="H377" s="70" t="s">
        <v>2097</v>
      </c>
      <c r="I377" s="148"/>
      <c r="J377" s="71">
        <v>1043.9785961678981</v>
      </c>
      <c r="K377" s="71">
        <v>19.481856674502168</v>
      </c>
      <c r="L377" s="71">
        <v>12.881908704631281</v>
      </c>
      <c r="M377" s="71">
        <v>691.48731973836698</v>
      </c>
      <c r="N377" s="71">
        <v>463.35122435455168</v>
      </c>
      <c r="O377" s="71">
        <v>286.09153281940132</v>
      </c>
      <c r="P377" s="71">
        <v>154.53790880357474</v>
      </c>
      <c r="Q377" s="71">
        <v>29.7155849062142</v>
      </c>
      <c r="R377" s="71">
        <v>0</v>
      </c>
      <c r="S377" s="71">
        <v>46.986918780066453</v>
      </c>
      <c r="T377" s="72"/>
      <c r="U377" s="71">
        <v>30083254</v>
      </c>
      <c r="V377" s="71">
        <v>8205</v>
      </c>
      <c r="W377" s="71">
        <v>214</v>
      </c>
      <c r="X377" s="71">
        <v>130522</v>
      </c>
      <c r="Y377" s="71">
        <v>178576</v>
      </c>
      <c r="Z377" s="71">
        <v>166217</v>
      </c>
      <c r="AA377" s="71">
        <v>30752</v>
      </c>
      <c r="AB377" s="71">
        <v>409001</v>
      </c>
      <c r="AC377" s="71">
        <v>0</v>
      </c>
      <c r="AD377" s="71">
        <v>46.986918780066453</v>
      </c>
      <c r="AE377" s="72"/>
      <c r="AF377" s="71">
        <v>323094159.67778528</v>
      </c>
      <c r="AG377" s="71">
        <v>16765006.687597889</v>
      </c>
      <c r="AH377" s="71">
        <v>2691967.219039035</v>
      </c>
      <c r="AI377" s="71">
        <v>981099097.27402318</v>
      </c>
      <c r="AJ377" s="71">
        <v>639152827.49241579</v>
      </c>
      <c r="AK377" s="71">
        <v>0</v>
      </c>
      <c r="AL377" s="71">
        <v>0</v>
      </c>
      <c r="AM377" s="71">
        <v>56051871.355333507</v>
      </c>
      <c r="AN377" s="71">
        <v>0</v>
      </c>
      <c r="AO377" s="71">
        <v>0</v>
      </c>
      <c r="AP377" s="71">
        <v>2018854929.7061946</v>
      </c>
      <c r="AQ377" s="72"/>
      <c r="AR377" s="71">
        <v>5695</v>
      </c>
      <c r="AS377" s="71">
        <v>594</v>
      </c>
      <c r="AT377" s="71">
        <v>0</v>
      </c>
      <c r="AU377" s="71">
        <v>0</v>
      </c>
      <c r="AV377" s="71">
        <v>0</v>
      </c>
      <c r="AW377" s="71">
        <v>0</v>
      </c>
      <c r="AX377" s="71"/>
      <c r="AY377" s="72"/>
      <c r="AZ377" s="71">
        <v>21154.799999999999</v>
      </c>
      <c r="BA377" s="71">
        <v>24762.799999999999</v>
      </c>
      <c r="BB377" s="71">
        <v>0</v>
      </c>
      <c r="BC377" s="71">
        <v>0</v>
      </c>
      <c r="BD377" s="71">
        <v>0</v>
      </c>
      <c r="BE377" s="71">
        <v>0</v>
      </c>
      <c r="BF377" s="71"/>
      <c r="BG377" s="72"/>
      <c r="BH377" s="71">
        <v>0</v>
      </c>
      <c r="BI377" s="71">
        <v>0</v>
      </c>
      <c r="BJ377" s="71">
        <v>219.17</v>
      </c>
      <c r="BK377" s="71">
        <v>0</v>
      </c>
      <c r="BL377" s="71">
        <v>171.035</v>
      </c>
      <c r="BM377" s="71">
        <v>0</v>
      </c>
      <c r="BN377" s="72"/>
      <c r="BO377" s="71">
        <v>0</v>
      </c>
      <c r="BP377" s="71">
        <v>0</v>
      </c>
      <c r="BQ377" s="71">
        <v>14</v>
      </c>
      <c r="BR377" s="71">
        <v>0</v>
      </c>
      <c r="BS377" s="71">
        <v>18</v>
      </c>
      <c r="BT377" s="71">
        <v>0</v>
      </c>
      <c r="BU377"/>
      <c r="BV377" s="70">
        <v>321.33699999999999</v>
      </c>
      <c r="BW377" s="70">
        <v>14.196</v>
      </c>
      <c r="BX377" s="70">
        <v>53.999000000000002</v>
      </c>
      <c r="BY377" s="70">
        <v>1E-3</v>
      </c>
      <c r="BZ377" s="70">
        <v>0.67200000000000004</v>
      </c>
      <c r="CA377" s="70">
        <v>0</v>
      </c>
      <c r="CB377" s="70">
        <v>0</v>
      </c>
      <c r="CC377" s="70">
        <v>0</v>
      </c>
      <c r="CD377" s="70">
        <v>0</v>
      </c>
    </row>
    <row r="378" spans="1:82">
      <c r="A378" s="70" t="s">
        <v>2109</v>
      </c>
      <c r="B378" s="70">
        <v>370</v>
      </c>
      <c r="C378" s="70">
        <v>13</v>
      </c>
      <c r="D378" s="70">
        <v>22</v>
      </c>
      <c r="E378" s="70">
        <v>2016</v>
      </c>
      <c r="F378" s="70" t="s">
        <v>155</v>
      </c>
      <c r="G378" s="70" t="s">
        <v>2096</v>
      </c>
      <c r="H378" s="70" t="s">
        <v>2097</v>
      </c>
      <c r="I378" s="148"/>
      <c r="J378" s="71">
        <v>892.89896622282492</v>
      </c>
      <c r="K378" s="71">
        <v>18.774763859607244</v>
      </c>
      <c r="L378" s="71">
        <v>14.983933354325792</v>
      </c>
      <c r="M378" s="71">
        <v>594.69599374289021</v>
      </c>
      <c r="N378" s="71">
        <v>494.70546773706951</v>
      </c>
      <c r="O378" s="71">
        <v>286.14039008946173</v>
      </c>
      <c r="P378" s="71">
        <v>152.7339239971987</v>
      </c>
      <c r="Q378" s="71">
        <v>29.149131573955504</v>
      </c>
      <c r="R378" s="71">
        <v>0</v>
      </c>
      <c r="S378" s="71">
        <v>56.232293467364137</v>
      </c>
      <c r="T378" s="72"/>
      <c r="U378" s="71">
        <v>24308833</v>
      </c>
      <c r="V378" s="71">
        <v>8205</v>
      </c>
      <c r="W378" s="71">
        <v>214</v>
      </c>
      <c r="X378" s="71">
        <v>130522</v>
      </c>
      <c r="Y378" s="71">
        <v>181921</v>
      </c>
      <c r="Z378" s="71">
        <v>168289</v>
      </c>
      <c r="AA378" s="71">
        <v>31435</v>
      </c>
      <c r="AB378" s="71">
        <v>412690</v>
      </c>
      <c r="AC378" s="71">
        <v>0</v>
      </c>
      <c r="AD378" s="71">
        <v>56.232293467364137</v>
      </c>
      <c r="AE378" s="72"/>
      <c r="AF378" s="71">
        <v>286773615.12869442</v>
      </c>
      <c r="AG378" s="71">
        <v>15974405.759187549</v>
      </c>
      <c r="AH378" s="71">
        <v>2478832.902513003</v>
      </c>
      <c r="AI378" s="71">
        <v>912965297.48790514</v>
      </c>
      <c r="AJ378" s="71">
        <v>683425790.95505571</v>
      </c>
      <c r="AK378" s="71">
        <v>0</v>
      </c>
      <c r="AL378" s="71">
        <v>0</v>
      </c>
      <c r="AM378" s="71">
        <v>56601372.906892769</v>
      </c>
      <c r="AN378" s="71">
        <v>0</v>
      </c>
      <c r="AO378" s="71">
        <v>0</v>
      </c>
      <c r="AP378" s="71">
        <v>1958219315.1402485</v>
      </c>
      <c r="AQ378" s="72"/>
      <c r="AR378" s="71">
        <v>6246</v>
      </c>
      <c r="AS378" s="71">
        <v>711</v>
      </c>
      <c r="AT378" s="71">
        <v>0</v>
      </c>
      <c r="AU378" s="71">
        <v>0</v>
      </c>
      <c r="AV378" s="71">
        <v>0</v>
      </c>
      <c r="AW378" s="71">
        <v>0</v>
      </c>
      <c r="AX378" s="71"/>
      <c r="AY378" s="72"/>
      <c r="AZ378" s="71">
        <v>23508.9</v>
      </c>
      <c r="BA378" s="71">
        <v>30398.9</v>
      </c>
      <c r="BB378" s="71">
        <v>0</v>
      </c>
      <c r="BC378" s="71">
        <v>0</v>
      </c>
      <c r="BD378" s="71">
        <v>0</v>
      </c>
      <c r="BE378" s="71">
        <v>0</v>
      </c>
      <c r="BF378" s="71"/>
      <c r="BG378" s="72"/>
      <c r="BH378" s="71">
        <v>0</v>
      </c>
      <c r="BI378" s="71">
        <v>0</v>
      </c>
      <c r="BJ378" s="71">
        <v>218.465</v>
      </c>
      <c r="BK378" s="71">
        <v>0</v>
      </c>
      <c r="BL378" s="71">
        <v>180.90200000000002</v>
      </c>
      <c r="BM378" s="71">
        <v>0</v>
      </c>
      <c r="BN378" s="72"/>
      <c r="BO378" s="71">
        <v>0</v>
      </c>
      <c r="BP378" s="71">
        <v>0</v>
      </c>
      <c r="BQ378" s="71">
        <v>14</v>
      </c>
      <c r="BR378" s="71">
        <v>0</v>
      </c>
      <c r="BS378" s="71">
        <v>19</v>
      </c>
      <c r="BT378" s="71">
        <v>0</v>
      </c>
      <c r="BU378"/>
      <c r="BV378" s="70">
        <v>331.76299999999998</v>
      </c>
      <c r="BW378" s="70">
        <v>15.686999999999999</v>
      </c>
      <c r="BX378" s="70">
        <v>51.917000000000002</v>
      </c>
      <c r="BY378" s="70">
        <v>0</v>
      </c>
      <c r="BZ378" s="70">
        <v>0</v>
      </c>
      <c r="CA378" s="70">
        <v>0</v>
      </c>
      <c r="CB378" s="70">
        <v>0</v>
      </c>
      <c r="CC378" s="70">
        <v>0</v>
      </c>
      <c r="CD378" s="70">
        <v>0</v>
      </c>
    </row>
    <row r="379" spans="1:82">
      <c r="A379" s="70" t="s">
        <v>2110</v>
      </c>
      <c r="B379" s="70">
        <v>371</v>
      </c>
      <c r="C379" s="70">
        <v>14</v>
      </c>
      <c r="D379" s="70">
        <v>22</v>
      </c>
      <c r="E379" s="70">
        <v>2017</v>
      </c>
      <c r="F379" s="70" t="s">
        <v>156</v>
      </c>
      <c r="G379" s="70" t="s">
        <v>2096</v>
      </c>
      <c r="H379" s="70" t="s">
        <v>2097</v>
      </c>
      <c r="I379" s="148"/>
      <c r="J379" s="71">
        <v>822.15468409990171</v>
      </c>
      <c r="K379" s="71">
        <v>18.793025073788503</v>
      </c>
      <c r="L379" s="71">
        <v>13.744313183494478</v>
      </c>
      <c r="M379" s="71">
        <v>603.38765949718925</v>
      </c>
      <c r="N379" s="71">
        <v>558.10457624334447</v>
      </c>
      <c r="O379" s="71">
        <v>283.87471074983108</v>
      </c>
      <c r="P379" s="71">
        <v>152.87683617107663</v>
      </c>
      <c r="Q379" s="71">
        <v>28.4435162299485</v>
      </c>
      <c r="R379" s="71">
        <v>0</v>
      </c>
      <c r="S379" s="71">
        <v>49.105942912414456</v>
      </c>
      <c r="T379" s="72"/>
      <c r="U379" s="71">
        <v>23845224</v>
      </c>
      <c r="V379" s="71">
        <v>8205</v>
      </c>
      <c r="W379" s="71">
        <v>214</v>
      </c>
      <c r="X379" s="71">
        <v>130522</v>
      </c>
      <c r="Y379" s="71">
        <v>185500</v>
      </c>
      <c r="Z379" s="71">
        <v>169726</v>
      </c>
      <c r="AA379" s="71">
        <v>31665</v>
      </c>
      <c r="AB379" s="71">
        <v>416433</v>
      </c>
      <c r="AC379" s="71">
        <v>0</v>
      </c>
      <c r="AD379" s="71">
        <v>49.105942912414463</v>
      </c>
      <c r="AE379" s="72"/>
      <c r="AF379" s="71">
        <v>263747740.11350921</v>
      </c>
      <c r="AG379" s="71">
        <v>16142236.994128579</v>
      </c>
      <c r="AH379" s="71">
        <v>3048033.3994743638</v>
      </c>
      <c r="AI379" s="71">
        <v>971008546.44569814</v>
      </c>
      <c r="AJ379" s="71">
        <v>781373175.45246983</v>
      </c>
      <c r="AK379" s="71">
        <v>0</v>
      </c>
      <c r="AL379" s="71">
        <v>0</v>
      </c>
      <c r="AM379" s="71">
        <v>57204102.844960459</v>
      </c>
      <c r="AN379" s="71">
        <v>0</v>
      </c>
      <c r="AO379" s="71">
        <v>0</v>
      </c>
      <c r="AP379" s="71">
        <v>2092523835.2502406</v>
      </c>
      <c r="AQ379" s="72"/>
      <c r="AR379" s="71">
        <v>6790</v>
      </c>
      <c r="AS379" s="71">
        <v>768</v>
      </c>
      <c r="AT379" s="71">
        <v>0</v>
      </c>
      <c r="AU379" s="71">
        <v>0</v>
      </c>
      <c r="AV379" s="71">
        <v>0</v>
      </c>
      <c r="AW379" s="71">
        <v>0</v>
      </c>
      <c r="AX379" s="71"/>
      <c r="AY379" s="72"/>
      <c r="AZ379" s="71">
        <v>25906.3</v>
      </c>
      <c r="BA379" s="71">
        <v>33951.999999999993</v>
      </c>
      <c r="BB379" s="71">
        <v>0</v>
      </c>
      <c r="BC379" s="71">
        <v>0</v>
      </c>
      <c r="BD379" s="71">
        <v>0</v>
      </c>
      <c r="BE379" s="71">
        <v>0</v>
      </c>
      <c r="BF379" s="71"/>
      <c r="BG379" s="72"/>
      <c r="BH379" s="71">
        <v>0</v>
      </c>
      <c r="BI379" s="71">
        <v>0</v>
      </c>
      <c r="BJ379" s="71">
        <v>213.88</v>
      </c>
      <c r="BK379" s="71">
        <v>0</v>
      </c>
      <c r="BL379" s="71">
        <v>171.91699999999997</v>
      </c>
      <c r="BM379" s="71">
        <v>0</v>
      </c>
      <c r="BN379" s="72"/>
      <c r="BO379" s="71">
        <v>0</v>
      </c>
      <c r="BP379" s="71">
        <v>0</v>
      </c>
      <c r="BQ379" s="71">
        <v>14</v>
      </c>
      <c r="BR379" s="71">
        <v>0</v>
      </c>
      <c r="BS379" s="71">
        <v>19</v>
      </c>
      <c r="BT379" s="71">
        <v>0</v>
      </c>
      <c r="BU379"/>
      <c r="BV379" s="70">
        <v>318.68299999999999</v>
      </c>
      <c r="BW379" s="70">
        <v>22.611999999999998</v>
      </c>
      <c r="BX379" s="70">
        <v>44.502000000000002</v>
      </c>
      <c r="BY379" s="70">
        <v>0</v>
      </c>
      <c r="BZ379" s="70">
        <v>0</v>
      </c>
      <c r="CA379" s="70">
        <v>0</v>
      </c>
      <c r="CB379" s="70">
        <v>0</v>
      </c>
      <c r="CC379" s="70">
        <v>0</v>
      </c>
      <c r="CD379" s="70">
        <v>0</v>
      </c>
    </row>
    <row r="380" spans="1:82">
      <c r="A380" s="70" t="s">
        <v>2111</v>
      </c>
      <c r="B380" s="70">
        <v>372</v>
      </c>
      <c r="C380" s="70">
        <v>15</v>
      </c>
      <c r="D380" s="70">
        <v>22</v>
      </c>
      <c r="E380" s="70">
        <v>2018</v>
      </c>
      <c r="F380" s="70" t="s">
        <v>183</v>
      </c>
      <c r="G380" s="70" t="s">
        <v>2096</v>
      </c>
      <c r="H380" s="70" t="s">
        <v>2097</v>
      </c>
      <c r="I380" s="148"/>
      <c r="J380" s="71">
        <v>757.9355617088795</v>
      </c>
      <c r="K380" s="71">
        <v>17.745434292873345</v>
      </c>
      <c r="L380" s="71">
        <v>12.853622739780489</v>
      </c>
      <c r="M380" s="71">
        <v>615.61046413372765</v>
      </c>
      <c r="N380" s="71">
        <v>476.39860576310218</v>
      </c>
      <c r="O380" s="71">
        <v>281.32959327496508</v>
      </c>
      <c r="P380" s="71">
        <v>154.17041622164717</v>
      </c>
      <c r="Q380" s="71">
        <v>26.6217246830183</v>
      </c>
      <c r="R380" s="71">
        <v>0</v>
      </c>
      <c r="S380" s="71">
        <v>49.720715081079049</v>
      </c>
      <c r="T380" s="72"/>
      <c r="U380" s="71">
        <v>24386817</v>
      </c>
      <c r="V380" s="71">
        <v>8205</v>
      </c>
      <c r="W380" s="71">
        <v>214</v>
      </c>
      <c r="X380" s="71">
        <v>130522</v>
      </c>
      <c r="Y380" s="71">
        <v>189088</v>
      </c>
      <c r="Z380" s="71">
        <v>171425</v>
      </c>
      <c r="AA380" s="71">
        <v>32254</v>
      </c>
      <c r="AB380" s="71">
        <v>420028</v>
      </c>
      <c r="AC380" s="71">
        <v>0</v>
      </c>
      <c r="AD380" s="71">
        <v>49.720715081079049</v>
      </c>
      <c r="AE380" s="72"/>
      <c r="AF380" s="71">
        <v>251056168.2026186</v>
      </c>
      <c r="AG380" s="71">
        <v>14719082.98860532</v>
      </c>
      <c r="AH380" s="71">
        <v>2878536.8162986329</v>
      </c>
      <c r="AI380" s="71">
        <v>968439308.13816535</v>
      </c>
      <c r="AJ380" s="71">
        <v>714997967.16644633</v>
      </c>
      <c r="AK380" s="71">
        <v>0</v>
      </c>
      <c r="AL380" s="71">
        <v>0</v>
      </c>
      <c r="AM380" s="71">
        <v>57817320.729992442</v>
      </c>
      <c r="AN380" s="71">
        <v>0</v>
      </c>
      <c r="AO380" s="71">
        <v>0</v>
      </c>
      <c r="AP380" s="71">
        <v>2009908384.0421267</v>
      </c>
      <c r="AQ380" s="72"/>
      <c r="AR380" s="71">
        <v>7368</v>
      </c>
      <c r="AS380" s="71">
        <v>842</v>
      </c>
      <c r="AT380" s="71">
        <v>0</v>
      </c>
      <c r="AU380" s="71">
        <v>0</v>
      </c>
      <c r="AV380" s="71">
        <v>0</v>
      </c>
      <c r="AW380" s="71">
        <v>0</v>
      </c>
      <c r="AX380" s="71"/>
      <c r="AY380" s="72"/>
      <c r="AZ380" s="71">
        <v>28447.400000000031</v>
      </c>
      <c r="BA380" s="71">
        <v>37355.1</v>
      </c>
      <c r="BB380" s="71">
        <v>0</v>
      </c>
      <c r="BC380" s="71">
        <v>0</v>
      </c>
      <c r="BD380" s="71">
        <v>0</v>
      </c>
      <c r="BE380" s="71">
        <v>0</v>
      </c>
      <c r="BF380" s="71"/>
      <c r="BG380" s="72"/>
      <c r="BH380" s="71">
        <v>0</v>
      </c>
      <c r="BI380" s="71">
        <v>0</v>
      </c>
      <c r="BJ380" s="71">
        <v>207.11799999999999</v>
      </c>
      <c r="BK380" s="71">
        <v>0</v>
      </c>
      <c r="BL380" s="71">
        <v>168.41</v>
      </c>
      <c r="BM380" s="71">
        <v>0</v>
      </c>
      <c r="BN380" s="72"/>
      <c r="BO380" s="71">
        <v>0</v>
      </c>
      <c r="BP380" s="71">
        <v>0</v>
      </c>
      <c r="BQ380" s="71">
        <v>15</v>
      </c>
      <c r="BR380" s="71">
        <v>0</v>
      </c>
      <c r="BS380" s="71">
        <v>20</v>
      </c>
      <c r="BT380" s="71">
        <v>0</v>
      </c>
      <c r="BU380"/>
      <c r="BV380" s="70">
        <v>310.60000000000002</v>
      </c>
      <c r="BW380" s="70">
        <v>21.768000000000001</v>
      </c>
      <c r="BX380" s="70">
        <v>43.16</v>
      </c>
      <c r="BY380" s="70">
        <v>0</v>
      </c>
      <c r="BZ380" s="70">
        <v>0</v>
      </c>
      <c r="CA380" s="70">
        <v>0</v>
      </c>
      <c r="CB380" s="70">
        <v>0</v>
      </c>
      <c r="CC380" s="70">
        <v>0</v>
      </c>
      <c r="CD380" s="70">
        <v>0</v>
      </c>
    </row>
    <row r="381" spans="1:82">
      <c r="A381" s="70" t="s">
        <v>2112</v>
      </c>
      <c r="B381" s="70">
        <v>373</v>
      </c>
      <c r="C381" s="70">
        <v>16</v>
      </c>
      <c r="D381" s="70">
        <v>22</v>
      </c>
      <c r="E381" s="70">
        <v>2019</v>
      </c>
      <c r="F381" s="70" t="s">
        <v>158</v>
      </c>
      <c r="G381" s="70" t="s">
        <v>2096</v>
      </c>
      <c r="H381" s="70" t="s">
        <v>2097</v>
      </c>
      <c r="I381" s="148"/>
      <c r="J381" s="71">
        <v>790.00262813735253</v>
      </c>
      <c r="K381" s="71">
        <v>16.171177827851654</v>
      </c>
      <c r="L381" s="71">
        <v>12.96046308956198</v>
      </c>
      <c r="M381" s="71">
        <v>561.96884065586232</v>
      </c>
      <c r="N381" s="71">
        <v>463.2525953896934</v>
      </c>
      <c r="O381" s="71">
        <v>275.7819786419447</v>
      </c>
      <c r="P381" s="71">
        <v>155.71355401469219</v>
      </c>
      <c r="Q381" s="71">
        <v>26.221906488625599</v>
      </c>
      <c r="R381" s="71">
        <v>0</v>
      </c>
      <c r="S381" s="71">
        <v>46.050694961386796</v>
      </c>
      <c r="T381" s="72"/>
      <c r="U381" s="71">
        <v>25518261</v>
      </c>
      <c r="V381" s="71">
        <v>8205</v>
      </c>
      <c r="W381" s="71">
        <v>214</v>
      </c>
      <c r="X381" s="71">
        <v>130522</v>
      </c>
      <c r="Y381" s="71">
        <v>193327</v>
      </c>
      <c r="Z381" s="71">
        <v>172658</v>
      </c>
      <c r="AA381" s="71">
        <v>32333</v>
      </c>
      <c r="AB381" s="71">
        <v>424920</v>
      </c>
      <c r="AC381" s="71">
        <v>0</v>
      </c>
      <c r="AD381" s="71">
        <v>46.050694961386803</v>
      </c>
      <c r="AE381" s="72"/>
      <c r="AF381" s="71">
        <v>264818123.19089901</v>
      </c>
      <c r="AG381" s="71">
        <v>14216454.310853889</v>
      </c>
      <c r="AH381" s="71">
        <v>2999806.8696231642</v>
      </c>
      <c r="AI381" s="71">
        <v>919960777.75923693</v>
      </c>
      <c r="AJ381" s="71">
        <v>691283409.70088458</v>
      </c>
      <c r="AK381" s="71">
        <v>0</v>
      </c>
      <c r="AL381" s="71">
        <v>0</v>
      </c>
      <c r="AM381" s="71">
        <v>57870905.203952625</v>
      </c>
      <c r="AN381" s="71">
        <v>0</v>
      </c>
      <c r="AO381" s="71">
        <v>0</v>
      </c>
      <c r="AP381" s="71">
        <v>1951149477.03545</v>
      </c>
      <c r="AQ381" s="72"/>
      <c r="AR381" s="71">
        <v>7974</v>
      </c>
      <c r="AS381" s="71">
        <v>891</v>
      </c>
      <c r="AT381" s="71">
        <v>0</v>
      </c>
      <c r="AU381" s="71">
        <v>0</v>
      </c>
      <c r="AV381" s="71">
        <v>0</v>
      </c>
      <c r="AW381" s="71">
        <v>0</v>
      </c>
      <c r="AX381" s="71"/>
      <c r="AY381" s="72"/>
      <c r="AZ381" s="71">
        <v>31132.90000000002</v>
      </c>
      <c r="BA381" s="71">
        <v>39411.300000000017</v>
      </c>
      <c r="BB381" s="71">
        <v>0</v>
      </c>
      <c r="BC381" s="71">
        <v>0</v>
      </c>
      <c r="BD381" s="71">
        <v>0</v>
      </c>
      <c r="BE381" s="71">
        <v>0</v>
      </c>
      <c r="BF381" s="71"/>
      <c r="BG381" s="72"/>
      <c r="BH381" s="71">
        <v>0</v>
      </c>
      <c r="BI381" s="71">
        <v>0</v>
      </c>
      <c r="BJ381" s="71">
        <v>204.446</v>
      </c>
      <c r="BK381" s="71">
        <v>0</v>
      </c>
      <c r="BL381" s="71">
        <v>161.602</v>
      </c>
      <c r="BM381" s="71">
        <v>0</v>
      </c>
      <c r="BN381" s="72"/>
      <c r="BO381" s="71">
        <v>0</v>
      </c>
      <c r="BP381" s="71">
        <v>0</v>
      </c>
      <c r="BQ381" s="71">
        <v>15</v>
      </c>
      <c r="BR381" s="71">
        <v>0</v>
      </c>
      <c r="BS381" s="71">
        <v>19</v>
      </c>
      <c r="BT381" s="71">
        <v>0</v>
      </c>
      <c r="BU381"/>
      <c r="BV381" s="70">
        <v>304.50099999999998</v>
      </c>
      <c r="BW381" s="70">
        <v>21.789000000000001</v>
      </c>
      <c r="BX381" s="70">
        <v>39.758000000000003</v>
      </c>
      <c r="BY381" s="70">
        <v>0</v>
      </c>
      <c r="BZ381" s="70">
        <v>0</v>
      </c>
      <c r="CA381" s="70">
        <v>0</v>
      </c>
      <c r="CB381" s="70">
        <v>0</v>
      </c>
      <c r="CC381" s="70">
        <v>0</v>
      </c>
      <c r="CD381" s="70">
        <v>0</v>
      </c>
    </row>
    <row r="382" spans="1:82">
      <c r="A382" s="70" t="s">
        <v>2113</v>
      </c>
      <c r="B382" s="70">
        <v>374</v>
      </c>
      <c r="C382" s="70">
        <v>17</v>
      </c>
      <c r="D382" s="70">
        <v>22</v>
      </c>
      <c r="E382" s="70">
        <v>2020</v>
      </c>
      <c r="F382" s="70" t="s">
        <v>159</v>
      </c>
      <c r="G382" s="70" t="s">
        <v>2096</v>
      </c>
      <c r="H382" s="70" t="s">
        <v>2097</v>
      </c>
      <c r="I382" s="148"/>
      <c r="J382" s="71">
        <v>730.48283338420072</v>
      </c>
      <c r="K382" s="71">
        <v>18.535987474736856</v>
      </c>
      <c r="L382" s="71">
        <v>13.334396580131466</v>
      </c>
      <c r="M382" s="71">
        <v>570.43209841999044</v>
      </c>
      <c r="N382" s="71">
        <v>461.57447934678225</v>
      </c>
      <c r="O382" s="71">
        <v>244.90708351639248</v>
      </c>
      <c r="P382" s="71">
        <v>148.06269651583057</v>
      </c>
      <c r="Q382" s="71">
        <v>25.2697995593728</v>
      </c>
      <c r="R382" s="71">
        <v>0</v>
      </c>
      <c r="S382" s="71">
        <v>50.604115170701689</v>
      </c>
      <c r="T382" s="72"/>
      <c r="U382" s="71">
        <v>25064336</v>
      </c>
      <c r="V382" s="71">
        <v>8827</v>
      </c>
      <c r="W382" s="71">
        <v>234</v>
      </c>
      <c r="X382" s="71">
        <v>139020</v>
      </c>
      <c r="Y382" s="71">
        <v>197045</v>
      </c>
      <c r="Z382" s="71">
        <v>175004</v>
      </c>
      <c r="AA382" s="71">
        <v>32678</v>
      </c>
      <c r="AB382" s="71">
        <v>428587</v>
      </c>
      <c r="AC382" s="71">
        <v>0</v>
      </c>
      <c r="AD382" s="71">
        <v>50.604115170701689</v>
      </c>
      <c r="AE382" s="72"/>
      <c r="AF382" s="71">
        <v>254547308.68066001</v>
      </c>
      <c r="AG382" s="71">
        <v>14902660.355794674</v>
      </c>
      <c r="AH382" s="71">
        <v>3265264.5839519133</v>
      </c>
      <c r="AI382" s="71">
        <v>955013361.90623844</v>
      </c>
      <c r="AJ382" s="71">
        <v>708994240.81897557</v>
      </c>
      <c r="AK382" s="71"/>
      <c r="AL382" s="71"/>
      <c r="AM382" s="71">
        <v>55935365.200885013</v>
      </c>
      <c r="AN382" s="71"/>
      <c r="AO382" s="71"/>
      <c r="AP382" s="71">
        <v>1992658201.5465057</v>
      </c>
      <c r="AQ382" s="72"/>
      <c r="AR382" s="71">
        <v>8568</v>
      </c>
      <c r="AS382" s="71">
        <v>910</v>
      </c>
      <c r="AT382" s="71">
        <v>0</v>
      </c>
      <c r="AU382" s="71">
        <v>0</v>
      </c>
      <c r="AV382" s="71">
        <v>0</v>
      </c>
      <c r="AW382" s="71">
        <v>0</v>
      </c>
      <c r="AX382" s="71"/>
      <c r="AY382" s="72"/>
      <c r="AZ382" s="71">
        <v>34009.400000000031</v>
      </c>
      <c r="BA382" s="71">
        <v>40752.80000000001</v>
      </c>
      <c r="BB382" s="71">
        <v>0</v>
      </c>
      <c r="BC382" s="71">
        <v>0</v>
      </c>
      <c r="BD382" s="71">
        <v>0</v>
      </c>
      <c r="BE382" s="71">
        <v>0</v>
      </c>
      <c r="BF382" s="71"/>
      <c r="BG382" s="72"/>
      <c r="BH382" s="71">
        <v>0</v>
      </c>
      <c r="BI382" s="71">
        <v>0</v>
      </c>
      <c r="BJ382" s="71">
        <v>192.23400000000001</v>
      </c>
      <c r="BK382" s="71">
        <v>0</v>
      </c>
      <c r="BL382" s="71">
        <v>165.91399999999999</v>
      </c>
      <c r="BM382" s="71">
        <v>0</v>
      </c>
      <c r="BN382" s="72"/>
      <c r="BO382" s="71">
        <v>0</v>
      </c>
      <c r="BP382" s="71">
        <v>0</v>
      </c>
      <c r="BQ382" s="71">
        <v>15</v>
      </c>
      <c r="BR382" s="71">
        <v>0</v>
      </c>
      <c r="BS382" s="71">
        <v>21</v>
      </c>
      <c r="BT382" s="71">
        <v>0</v>
      </c>
      <c r="BU382"/>
      <c r="BV382" s="70">
        <v>292.16500000000002</v>
      </c>
      <c r="BW382" s="70">
        <v>22.001999999999999</v>
      </c>
      <c r="BX382" s="70">
        <v>43.981000000000002</v>
      </c>
      <c r="BY382" s="70">
        <v>0</v>
      </c>
      <c r="BZ382" s="70">
        <v>0</v>
      </c>
      <c r="CA382" s="70">
        <v>0</v>
      </c>
      <c r="CB382" s="70">
        <v>0</v>
      </c>
      <c r="CC382" s="70">
        <v>0</v>
      </c>
      <c r="CD382" s="70">
        <v>0</v>
      </c>
    </row>
    <row r="383" spans="1:82">
      <c r="A383" s="70" t="s">
        <v>2114</v>
      </c>
      <c r="B383" s="70">
        <v>374</v>
      </c>
      <c r="C383" s="70">
        <v>18</v>
      </c>
      <c r="D383" s="70">
        <v>22</v>
      </c>
      <c r="E383" s="70">
        <v>2021</v>
      </c>
      <c r="F383" s="70" t="s">
        <v>160</v>
      </c>
      <c r="G383" s="70" t="s">
        <v>2096</v>
      </c>
      <c r="H383" s="70" t="s">
        <v>2097</v>
      </c>
      <c r="I383" s="148"/>
      <c r="J383" s="71">
        <v>852.70739142723039</v>
      </c>
      <c r="K383" s="71">
        <v>20.168659431573815</v>
      </c>
      <c r="L383" s="71">
        <v>12.387963657027495</v>
      </c>
      <c r="M383" s="71">
        <v>628.97814111153116</v>
      </c>
      <c r="N383" s="71">
        <v>481.23107990826782</v>
      </c>
      <c r="O383" s="71">
        <v>239.9037548972168</v>
      </c>
      <c r="P383" s="71">
        <v>153.90036655181922</v>
      </c>
      <c r="Q383" s="71">
        <v>25.180432645970001</v>
      </c>
      <c r="R383" s="71">
        <v>0</v>
      </c>
      <c r="S383" s="71">
        <v>50.680176954036462</v>
      </c>
      <c r="T383" s="72"/>
      <c r="U383" s="71">
        <v>28354318</v>
      </c>
      <c r="V383" s="71">
        <v>8827</v>
      </c>
      <c r="W383" s="71">
        <v>234</v>
      </c>
      <c r="X383" s="71">
        <v>139020</v>
      </c>
      <c r="Y383" s="71">
        <v>200040</v>
      </c>
      <c r="Z383" s="71">
        <v>176512</v>
      </c>
      <c r="AA383" s="71">
        <v>33121</v>
      </c>
      <c r="AB383" s="71">
        <v>431267</v>
      </c>
      <c r="AC383" s="71">
        <v>0</v>
      </c>
      <c r="AD383" s="71">
        <v>50.680176954036462</v>
      </c>
      <c r="AE383" s="72"/>
      <c r="AF383" s="71">
        <v>283494381.58796179</v>
      </c>
      <c r="AG383" s="71">
        <v>16171559.912498863</v>
      </c>
      <c r="AH383" s="71">
        <v>2662614.8320162673</v>
      </c>
      <c r="AI383" s="71">
        <v>1043771200.32322</v>
      </c>
      <c r="AJ383" s="71">
        <v>721261079.53729177</v>
      </c>
      <c r="AK383" s="71">
        <v>0</v>
      </c>
      <c r="AL383" s="71">
        <v>0</v>
      </c>
      <c r="AM383" s="71">
        <v>56609783.103207737</v>
      </c>
      <c r="AN383" s="71">
        <v>0</v>
      </c>
      <c r="AO383" s="71">
        <v>0</v>
      </c>
      <c r="AP383" s="71">
        <v>2123970619.2961965</v>
      </c>
      <c r="AQ383" s="72"/>
      <c r="AR383" s="71">
        <v>9163</v>
      </c>
      <c r="AS383" s="71">
        <v>913</v>
      </c>
      <c r="AT383" s="71">
        <v>0</v>
      </c>
      <c r="AU383" s="71">
        <v>0</v>
      </c>
      <c r="AV383" s="71">
        <v>0</v>
      </c>
      <c r="AW383" s="71">
        <v>0</v>
      </c>
      <c r="AX383" s="71"/>
      <c r="AY383" s="72"/>
      <c r="AZ383" s="71">
        <v>37191.600000000108</v>
      </c>
      <c r="BA383" s="71">
        <v>41213.200000000012</v>
      </c>
      <c r="BB383" s="71">
        <v>0</v>
      </c>
      <c r="BC383" s="71">
        <v>0</v>
      </c>
      <c r="BD383" s="71">
        <v>0</v>
      </c>
      <c r="BE383" s="71">
        <v>0</v>
      </c>
      <c r="BF383" s="71"/>
      <c r="BG383" s="72"/>
      <c r="BH383" s="71">
        <v>0</v>
      </c>
      <c r="BI383" s="71">
        <v>0</v>
      </c>
      <c r="BJ383" s="71">
        <v>200.92500000000001</v>
      </c>
      <c r="BK383" s="71">
        <v>0</v>
      </c>
      <c r="BL383" s="71">
        <v>172.03900000000002</v>
      </c>
      <c r="BM383" s="71">
        <v>0</v>
      </c>
      <c r="BN383" s="72"/>
      <c r="BO383" s="71">
        <v>0</v>
      </c>
      <c r="BP383" s="71">
        <v>0</v>
      </c>
      <c r="BQ383" s="71">
        <v>15</v>
      </c>
      <c r="BR383" s="71">
        <v>0</v>
      </c>
      <c r="BS383" s="71">
        <v>22</v>
      </c>
      <c r="BT383" s="71">
        <v>0</v>
      </c>
      <c r="BU383"/>
      <c r="BV383" s="70">
        <v>304.29500000000002</v>
      </c>
      <c r="BW383" s="70">
        <v>24.177</v>
      </c>
      <c r="BX383" s="70">
        <v>44.491999999999997</v>
      </c>
      <c r="BY383" s="70">
        <v>0</v>
      </c>
      <c r="BZ383" s="70">
        <v>0</v>
      </c>
      <c r="CA383" s="70">
        <v>0</v>
      </c>
      <c r="CB383" s="70">
        <v>0</v>
      </c>
      <c r="CC383" s="70">
        <v>0</v>
      </c>
      <c r="CD383" s="70">
        <v>0</v>
      </c>
    </row>
    <row r="384" spans="1:82">
      <c r="A384" s="70" t="s">
        <v>2115</v>
      </c>
      <c r="B384" s="70">
        <v>374</v>
      </c>
      <c r="C384" s="70">
        <v>19</v>
      </c>
      <c r="D384" s="70">
        <v>22</v>
      </c>
      <c r="E384" s="70">
        <v>2022</v>
      </c>
      <c r="F384" s="70" t="s">
        <v>161</v>
      </c>
      <c r="G384" s="70" t="s">
        <v>2096</v>
      </c>
      <c r="H384" s="70" t="s">
        <v>2097</v>
      </c>
      <c r="I384" s="148"/>
      <c r="J384" s="71">
        <v>687.24803383649771</v>
      </c>
      <c r="K384" s="71">
        <v>19.339431361742538</v>
      </c>
      <c r="L384" s="71">
        <v>10.475725366533732</v>
      </c>
      <c r="M384" s="71">
        <v>621.17418796054153</v>
      </c>
      <c r="N384" s="71">
        <v>524.07459777338647</v>
      </c>
      <c r="O384" s="71">
        <v>254.13809931386359</v>
      </c>
      <c r="P384" s="71">
        <v>154.53695686149075</v>
      </c>
      <c r="Q384" s="71">
        <v>25.53379340012518</v>
      </c>
      <c r="R384" s="71">
        <v>0</v>
      </c>
      <c r="S384" s="71">
        <v>45.164732818362083</v>
      </c>
      <c r="T384" s="72"/>
      <c r="U384" s="71">
        <v>30810935</v>
      </c>
      <c r="V384" s="71">
        <v>8827</v>
      </c>
      <c r="W384" s="71">
        <v>234</v>
      </c>
      <c r="X384" s="71">
        <v>139020</v>
      </c>
      <c r="Y384" s="71">
        <v>203482</v>
      </c>
      <c r="Z384" s="71">
        <v>177656</v>
      </c>
      <c r="AA384" s="71">
        <v>33765</v>
      </c>
      <c r="AB384" s="71">
        <v>433733</v>
      </c>
      <c r="AC384" s="71">
        <v>0</v>
      </c>
      <c r="AD384" s="71">
        <v>45.164732818362083</v>
      </c>
      <c r="AE384" s="72"/>
      <c r="AF384" s="71">
        <v>241666365.00901917</v>
      </c>
      <c r="AG384" s="71">
        <v>15967082.518500889</v>
      </c>
      <c r="AH384" s="71">
        <v>2661860.7851959425</v>
      </c>
      <c r="AI384" s="71">
        <v>1013719531.9455577</v>
      </c>
      <c r="AJ384" s="71">
        <v>827929930.5425477</v>
      </c>
      <c r="AK384" s="71">
        <v>0</v>
      </c>
      <c r="AL384" s="71">
        <v>0</v>
      </c>
      <c r="AM384" s="71">
        <v>56006768.785081454</v>
      </c>
      <c r="AN384" s="71">
        <v>0</v>
      </c>
      <c r="AO384" s="71">
        <v>0</v>
      </c>
      <c r="AP384" s="71">
        <v>2157951539.5859027</v>
      </c>
      <c r="AQ384" s="72"/>
      <c r="AR384" s="71">
        <v>10023</v>
      </c>
      <c r="AS384" s="71">
        <v>917</v>
      </c>
      <c r="AT384" s="71">
        <v>0</v>
      </c>
      <c r="AU384" s="71">
        <v>0</v>
      </c>
      <c r="AV384" s="71">
        <v>0</v>
      </c>
      <c r="AW384" s="71">
        <v>0</v>
      </c>
      <c r="AX384" s="71"/>
      <c r="AY384" s="72"/>
      <c r="AZ384" s="71">
        <v>41274.700000000339</v>
      </c>
      <c r="BA384" s="71">
        <v>42319.700000000012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2116</v>
      </c>
      <c r="B385" s="70">
        <v>374</v>
      </c>
      <c r="C385" s="70">
        <v>20</v>
      </c>
      <c r="D385" s="70">
        <v>22</v>
      </c>
      <c r="E385" s="70">
        <v>2023</v>
      </c>
      <c r="F385" s="70" t="s">
        <v>1539</v>
      </c>
      <c r="G385" s="70" t="s">
        <v>2096</v>
      </c>
      <c r="H385" s="70" t="s">
        <v>2097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10756</v>
      </c>
      <c r="AS385" s="71">
        <v>928</v>
      </c>
      <c r="AT385" s="71">
        <v>0</v>
      </c>
      <c r="AU385" s="71">
        <v>0</v>
      </c>
      <c r="AV385" s="71">
        <v>0</v>
      </c>
      <c r="AW385" s="71">
        <v>0</v>
      </c>
      <c r="AX385" s="71"/>
      <c r="AY385" s="72"/>
      <c r="AZ385" s="71">
        <v>44759.700000000521</v>
      </c>
      <c r="BA385" s="71">
        <v>43263.500000000015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2117</v>
      </c>
      <c r="B386" s="70">
        <v>374</v>
      </c>
      <c r="C386" s="70">
        <v>21</v>
      </c>
      <c r="D386" s="70">
        <v>22</v>
      </c>
      <c r="E386" s="70">
        <v>2024</v>
      </c>
      <c r="F386" s="70" t="s">
        <v>1554</v>
      </c>
      <c r="G386" s="1064" t="s">
        <v>2096</v>
      </c>
      <c r="H386" s="70" t="s">
        <v>2097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2118</v>
      </c>
      <c r="B387" s="70">
        <v>290</v>
      </c>
      <c r="C387" s="70">
        <v>1</v>
      </c>
      <c r="D387" s="70">
        <v>18</v>
      </c>
      <c r="E387" s="70">
        <v>1990</v>
      </c>
      <c r="F387" s="70" t="s">
        <v>787</v>
      </c>
      <c r="G387" s="1064" t="s">
        <v>2119</v>
      </c>
      <c r="H387" s="70" t="s">
        <v>2120</v>
      </c>
      <c r="I387" s="148"/>
      <c r="J387" s="71">
        <v>48.107810556557382</v>
      </c>
      <c r="K387" s="71">
        <v>19.18465265163946</v>
      </c>
      <c r="L387" s="71">
        <v>6.458883585425176</v>
      </c>
      <c r="M387" s="71">
        <v>206.08789214592909</v>
      </c>
      <c r="N387" s="71">
        <v>271.85865667927169</v>
      </c>
      <c r="O387" s="71">
        <v>251.90142068999631</v>
      </c>
      <c r="P387" s="71">
        <v>124.62363055279749</v>
      </c>
      <c r="Q387" s="71">
        <v>21.497716738853999</v>
      </c>
      <c r="R387" s="71">
        <v>0</v>
      </c>
      <c r="S387" s="71">
        <v>27.034422294959761</v>
      </c>
      <c r="T387" s="72"/>
      <c r="U387" s="71">
        <v>12000283</v>
      </c>
      <c r="V387" s="71">
        <v>7366</v>
      </c>
      <c r="W387" s="71">
        <v>59</v>
      </c>
      <c r="X387" s="71">
        <v>85963</v>
      </c>
      <c r="Y387" s="71">
        <v>119009</v>
      </c>
      <c r="Z387" s="71">
        <v>103610</v>
      </c>
      <c r="AA387" s="71">
        <v>30260</v>
      </c>
      <c r="AB387" s="71">
        <v>349050</v>
      </c>
      <c r="AC387" s="71">
        <v>0</v>
      </c>
      <c r="AD387" s="71">
        <v>27.034422294959761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2121</v>
      </c>
      <c r="B388" s="70">
        <v>291</v>
      </c>
      <c r="C388" s="70">
        <v>2</v>
      </c>
      <c r="D388" s="70">
        <v>18</v>
      </c>
      <c r="E388" s="70">
        <v>2005</v>
      </c>
      <c r="F388" s="70" t="s">
        <v>789</v>
      </c>
      <c r="G388" s="70" t="s">
        <v>2119</v>
      </c>
      <c r="H388" s="70" t="s">
        <v>2120</v>
      </c>
      <c r="I388" s="148"/>
      <c r="J388" s="71">
        <v>60.32369473292362</v>
      </c>
      <c r="K388" s="71">
        <v>17.728123297258271</v>
      </c>
      <c r="L388" s="71">
        <v>15.068697615160129</v>
      </c>
      <c r="M388" s="71">
        <v>418.45549226528283</v>
      </c>
      <c r="N388" s="71">
        <v>440.71274528053971</v>
      </c>
      <c r="O388" s="71">
        <v>310.47382179763707</v>
      </c>
      <c r="P388" s="71">
        <v>120.3912330458473</v>
      </c>
      <c r="Q388" s="71">
        <v>23.868664193898599</v>
      </c>
      <c r="R388" s="71">
        <v>0</v>
      </c>
      <c r="S388" s="71">
        <v>69.240125807569726</v>
      </c>
      <c r="T388" s="72"/>
      <c r="U388" s="71">
        <v>7665724</v>
      </c>
      <c r="V388" s="71">
        <v>8308</v>
      </c>
      <c r="W388" s="71">
        <v>181</v>
      </c>
      <c r="X388" s="71">
        <v>99655</v>
      </c>
      <c r="Y388" s="71">
        <v>166510</v>
      </c>
      <c r="Z388" s="71">
        <v>147775</v>
      </c>
      <c r="AA388" s="71">
        <v>23941</v>
      </c>
      <c r="AB388" s="71">
        <v>405142</v>
      </c>
      <c r="AC388" s="71">
        <v>0</v>
      </c>
      <c r="AD388" s="71">
        <v>69.240125807569726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2122</v>
      </c>
      <c r="B389" s="70">
        <v>292</v>
      </c>
      <c r="C389" s="70">
        <v>3</v>
      </c>
      <c r="D389" s="70">
        <v>18</v>
      </c>
      <c r="E389" s="70">
        <v>2006</v>
      </c>
      <c r="F389" s="70" t="s">
        <v>790</v>
      </c>
      <c r="G389" s="70" t="s">
        <v>2119</v>
      </c>
      <c r="H389" s="70" t="s">
        <v>2120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2123</v>
      </c>
      <c r="B390" s="70">
        <v>293</v>
      </c>
      <c r="C390" s="70">
        <v>4</v>
      </c>
      <c r="D390" s="70">
        <v>18</v>
      </c>
      <c r="E390" s="70">
        <v>2007</v>
      </c>
      <c r="F390" s="70" t="s">
        <v>791</v>
      </c>
      <c r="G390" s="70" t="s">
        <v>2119</v>
      </c>
      <c r="H390" s="70" t="s">
        <v>2120</v>
      </c>
      <c r="I390" s="148"/>
      <c r="J390" s="71">
        <v>115.51818058359881</v>
      </c>
      <c r="K390" s="71">
        <v>17.43974511230725</v>
      </c>
      <c r="L390" s="71">
        <v>18.305489599783559</v>
      </c>
      <c r="M390" s="71">
        <v>459.59090101939631</v>
      </c>
      <c r="N390" s="71">
        <v>480.81352199112018</v>
      </c>
      <c r="O390" s="71">
        <v>300.97337209097498</v>
      </c>
      <c r="P390" s="71">
        <v>121.06493543747359</v>
      </c>
      <c r="Q390" s="71">
        <v>25.6488563841055</v>
      </c>
      <c r="R390" s="71">
        <v>0</v>
      </c>
      <c r="S390" s="71">
        <v>52.319482853672483</v>
      </c>
      <c r="T390" s="72"/>
      <c r="U390" s="71">
        <v>12705627</v>
      </c>
      <c r="V390" s="71">
        <v>7358</v>
      </c>
      <c r="W390" s="71">
        <v>164</v>
      </c>
      <c r="X390" s="71">
        <v>117238</v>
      </c>
      <c r="Y390" s="71">
        <v>173077</v>
      </c>
      <c r="Z390" s="71">
        <v>148919</v>
      </c>
      <c r="AA390" s="71">
        <v>23708</v>
      </c>
      <c r="AB390" s="71">
        <v>412337</v>
      </c>
      <c r="AC390" s="71">
        <v>0</v>
      </c>
      <c r="AD390" s="71">
        <v>52.319482853672483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2124</v>
      </c>
      <c r="B391" s="70">
        <v>294</v>
      </c>
      <c r="C391" s="70">
        <v>5</v>
      </c>
      <c r="D391" s="70">
        <v>18</v>
      </c>
      <c r="E391" s="70">
        <v>2008</v>
      </c>
      <c r="F391" s="70" t="s">
        <v>792</v>
      </c>
      <c r="G391" s="70" t="s">
        <v>2119</v>
      </c>
      <c r="H391" s="70" t="s">
        <v>2120</v>
      </c>
      <c r="I391" s="148"/>
      <c r="J391" s="71">
        <v>79.301755719017379</v>
      </c>
      <c r="K391" s="71">
        <v>13.834259755499669</v>
      </c>
      <c r="L391" s="71">
        <v>16.381101493859259</v>
      </c>
      <c r="M391" s="71">
        <v>458.62450676753622</v>
      </c>
      <c r="N391" s="71">
        <v>480.42270124577402</v>
      </c>
      <c r="O391" s="71">
        <v>290.14897728432351</v>
      </c>
      <c r="P391" s="71">
        <v>117.70843381002111</v>
      </c>
      <c r="Q391" s="71">
        <v>25.414467691057698</v>
      </c>
      <c r="R391" s="71">
        <v>0</v>
      </c>
      <c r="S391" s="71">
        <v>43.055990162751399</v>
      </c>
      <c r="T391" s="72"/>
      <c r="U391" s="71">
        <v>11123171</v>
      </c>
      <c r="V391" s="71">
        <v>7358</v>
      </c>
      <c r="W391" s="71">
        <v>164</v>
      </c>
      <c r="X391" s="71">
        <v>117238</v>
      </c>
      <c r="Y391" s="71">
        <v>175905</v>
      </c>
      <c r="Z391" s="71">
        <v>148602</v>
      </c>
      <c r="AA391" s="71">
        <v>23077</v>
      </c>
      <c r="AB391" s="71">
        <v>415289</v>
      </c>
      <c r="AC391" s="71">
        <v>0</v>
      </c>
      <c r="AD391" s="71">
        <v>43.055990162751399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2125</v>
      </c>
      <c r="B392" s="70">
        <v>295</v>
      </c>
      <c r="C392" s="70">
        <v>6</v>
      </c>
      <c r="D392" s="70">
        <v>18</v>
      </c>
      <c r="E392" s="70">
        <v>2009</v>
      </c>
      <c r="F392" s="70" t="s">
        <v>176</v>
      </c>
      <c r="G392" s="70" t="s">
        <v>2119</v>
      </c>
      <c r="H392" s="70" t="s">
        <v>2120</v>
      </c>
      <c r="I392" s="148"/>
      <c r="J392" s="71">
        <v>62.206154602215527</v>
      </c>
      <c r="K392" s="71">
        <v>13.201033482302821</v>
      </c>
      <c r="L392" s="71">
        <v>25.920582618420021</v>
      </c>
      <c r="M392" s="71">
        <v>427.77398482906989</v>
      </c>
      <c r="N392" s="71">
        <v>444.63073531479512</v>
      </c>
      <c r="O392" s="71">
        <v>296.13405973430167</v>
      </c>
      <c r="P392" s="71">
        <v>114.6570793823516</v>
      </c>
      <c r="Q392" s="71">
        <v>24.363573707029602</v>
      </c>
      <c r="R392" s="71">
        <v>0</v>
      </c>
      <c r="S392" s="71">
        <v>40.154497887904242</v>
      </c>
      <c r="T392" s="72"/>
      <c r="U392" s="71">
        <v>7684541</v>
      </c>
      <c r="V392" s="71">
        <v>8095</v>
      </c>
      <c r="W392" s="71">
        <v>250</v>
      </c>
      <c r="X392" s="71">
        <v>124951</v>
      </c>
      <c r="Y392" s="71">
        <v>178396</v>
      </c>
      <c r="Z392" s="71">
        <v>149703</v>
      </c>
      <c r="AA392" s="71">
        <v>23077</v>
      </c>
      <c r="AB392" s="71">
        <v>417919</v>
      </c>
      <c r="AC392" s="71">
        <v>0</v>
      </c>
      <c r="AD392" s="71">
        <v>40.154497887904242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2.5960000000000001</v>
      </c>
      <c r="BK392" s="71">
        <v>0</v>
      </c>
      <c r="BL392" s="71">
        <v>90.661000000000001</v>
      </c>
      <c r="BM392" s="71">
        <v>0</v>
      </c>
      <c r="BN392" s="72"/>
      <c r="BO392" s="71">
        <v>0</v>
      </c>
      <c r="BP392" s="71">
        <v>0</v>
      </c>
      <c r="BQ392" s="71">
        <v>1</v>
      </c>
      <c r="BR392" s="71">
        <v>0</v>
      </c>
      <c r="BS392" s="71">
        <v>13</v>
      </c>
      <c r="BT392" s="71">
        <v>0</v>
      </c>
      <c r="BU392"/>
      <c r="BV392" s="70">
        <v>77.745999999999995</v>
      </c>
      <c r="BW392" s="70">
        <v>0</v>
      </c>
      <c r="BX392" s="70">
        <v>0</v>
      </c>
      <c r="BY392" s="70">
        <v>0</v>
      </c>
      <c r="BZ392" s="70">
        <v>15.510999999999999</v>
      </c>
      <c r="CA392" s="70">
        <v>0</v>
      </c>
      <c r="CB392" s="70">
        <v>0</v>
      </c>
      <c r="CC392" s="70">
        <v>0</v>
      </c>
      <c r="CD392" s="70">
        <v>0</v>
      </c>
    </row>
    <row r="393" spans="1:82">
      <c r="A393" s="70" t="s">
        <v>2126</v>
      </c>
      <c r="B393" s="70">
        <v>296</v>
      </c>
      <c r="C393" s="70">
        <v>7</v>
      </c>
      <c r="D393" s="70">
        <v>18</v>
      </c>
      <c r="E393" s="70">
        <v>2010</v>
      </c>
      <c r="F393" s="70" t="s">
        <v>177</v>
      </c>
      <c r="G393" s="70" t="s">
        <v>2119</v>
      </c>
      <c r="H393" s="70" t="s">
        <v>2120</v>
      </c>
      <c r="I393" s="148"/>
      <c r="J393" s="71">
        <v>69.562055920870705</v>
      </c>
      <c r="K393" s="71">
        <v>11.834209997215551</v>
      </c>
      <c r="L393" s="71">
        <v>24.21119343755705</v>
      </c>
      <c r="M393" s="71">
        <v>432.75016066070611</v>
      </c>
      <c r="N393" s="71">
        <v>455.42495530458518</v>
      </c>
      <c r="O393" s="71">
        <v>295.299915336406</v>
      </c>
      <c r="P393" s="71">
        <v>117.1606953763005</v>
      </c>
      <c r="Q393" s="71">
        <v>25.5338099197449</v>
      </c>
      <c r="R393" s="71">
        <v>0</v>
      </c>
      <c r="S393" s="71">
        <v>51.775827392680277</v>
      </c>
      <c r="T393" s="72"/>
      <c r="U393" s="71">
        <v>9185406</v>
      </c>
      <c r="V393" s="71">
        <v>8095</v>
      </c>
      <c r="W393" s="71">
        <v>250</v>
      </c>
      <c r="X393" s="71">
        <v>124951</v>
      </c>
      <c r="Y393" s="71">
        <v>180243</v>
      </c>
      <c r="Z393" s="71">
        <v>149975</v>
      </c>
      <c r="AA393" s="71">
        <v>22992</v>
      </c>
      <c r="AB393" s="71">
        <v>419695</v>
      </c>
      <c r="AC393" s="71">
        <v>0</v>
      </c>
      <c r="AD393" s="71">
        <v>51.775827392680277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2.2810000000000001</v>
      </c>
      <c r="BK393" s="71">
        <v>0</v>
      </c>
      <c r="BL393" s="71">
        <v>78.599000000000004</v>
      </c>
      <c r="BM393" s="71">
        <v>0</v>
      </c>
      <c r="BN393" s="72"/>
      <c r="BO393" s="71">
        <v>0</v>
      </c>
      <c r="BP393" s="71">
        <v>0</v>
      </c>
      <c r="BQ393" s="71">
        <v>1</v>
      </c>
      <c r="BR393" s="71">
        <v>0</v>
      </c>
      <c r="BS393" s="71">
        <v>11</v>
      </c>
      <c r="BT393" s="71">
        <v>0</v>
      </c>
      <c r="BU393"/>
      <c r="BV393" s="70">
        <v>65.102999999999994</v>
      </c>
      <c r="BW393" s="70">
        <v>0</v>
      </c>
      <c r="BX393" s="70">
        <v>0</v>
      </c>
      <c r="BY393" s="70">
        <v>0</v>
      </c>
      <c r="BZ393" s="70">
        <v>15.776999999999999</v>
      </c>
      <c r="CA393" s="70">
        <v>0</v>
      </c>
      <c r="CB393" s="70">
        <v>0</v>
      </c>
      <c r="CC393" s="70">
        <v>0</v>
      </c>
      <c r="CD393" s="70">
        <v>0</v>
      </c>
    </row>
    <row r="394" spans="1:82">
      <c r="A394" s="70" t="s">
        <v>2127</v>
      </c>
      <c r="B394" s="70">
        <v>297</v>
      </c>
      <c r="C394" s="70">
        <v>8</v>
      </c>
      <c r="D394" s="70">
        <v>18</v>
      </c>
      <c r="E394" s="70">
        <v>2011</v>
      </c>
      <c r="F394" s="70" t="s">
        <v>178</v>
      </c>
      <c r="G394" s="70" t="s">
        <v>2119</v>
      </c>
      <c r="H394" s="70" t="s">
        <v>2120</v>
      </c>
      <c r="I394" s="148"/>
      <c r="J394" s="71">
        <v>72.231536383128486</v>
      </c>
      <c r="K394" s="71">
        <v>17.865530472470549</v>
      </c>
      <c r="L394" s="71">
        <v>10.675404500592419</v>
      </c>
      <c r="M394" s="71">
        <v>550.29421080240002</v>
      </c>
      <c r="N394" s="71">
        <v>531.09017042389587</v>
      </c>
      <c r="O394" s="71">
        <v>290.65899426069649</v>
      </c>
      <c r="P394" s="71">
        <v>114.12133235821132</v>
      </c>
      <c r="Q394" s="71">
        <v>29.491410578689301</v>
      </c>
      <c r="R394" s="71">
        <v>0</v>
      </c>
      <c r="S394" s="71">
        <v>49.380004812046948</v>
      </c>
      <c r="T394" s="72"/>
      <c r="U394" s="71">
        <v>8961460</v>
      </c>
      <c r="V394" s="71">
        <v>8095</v>
      </c>
      <c r="W394" s="71">
        <v>250</v>
      </c>
      <c r="X394" s="71">
        <v>124951</v>
      </c>
      <c r="Y394" s="71">
        <v>181967</v>
      </c>
      <c r="Z394" s="71">
        <v>150825</v>
      </c>
      <c r="AA394" s="71">
        <v>23062</v>
      </c>
      <c r="AB394" s="71">
        <v>420243</v>
      </c>
      <c r="AC394" s="71">
        <v>0</v>
      </c>
      <c r="AD394" s="71">
        <v>49.380004812046948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1.8580000000000001</v>
      </c>
      <c r="BK394" s="71">
        <v>0</v>
      </c>
      <c r="BL394" s="71">
        <v>66.688000000000002</v>
      </c>
      <c r="BM394" s="71">
        <v>0</v>
      </c>
      <c r="BN394" s="72"/>
      <c r="BO394" s="71">
        <v>0</v>
      </c>
      <c r="BP394" s="71">
        <v>0</v>
      </c>
      <c r="BQ394" s="71">
        <v>1</v>
      </c>
      <c r="BR394" s="71">
        <v>0</v>
      </c>
      <c r="BS394" s="71">
        <v>11</v>
      </c>
      <c r="BT394" s="71">
        <v>0</v>
      </c>
      <c r="BU394"/>
      <c r="BV394" s="70">
        <v>52.587000000000003</v>
      </c>
      <c r="BW394" s="70">
        <v>0</v>
      </c>
      <c r="BX394" s="70">
        <v>0</v>
      </c>
      <c r="BY394" s="70">
        <v>0</v>
      </c>
      <c r="BZ394" s="70">
        <v>15.959</v>
      </c>
      <c r="CA394" s="70">
        <v>0</v>
      </c>
      <c r="CB394" s="70">
        <v>0</v>
      </c>
      <c r="CC394" s="70">
        <v>0</v>
      </c>
      <c r="CD394" s="70">
        <v>0</v>
      </c>
    </row>
    <row r="395" spans="1:82">
      <c r="A395" s="70" t="s">
        <v>2128</v>
      </c>
      <c r="B395" s="70">
        <v>298</v>
      </c>
      <c r="C395" s="70">
        <v>9</v>
      </c>
      <c r="D395" s="70">
        <v>18</v>
      </c>
      <c r="E395" s="70">
        <v>2012</v>
      </c>
      <c r="F395" s="70" t="s">
        <v>179</v>
      </c>
      <c r="G395" s="70" t="s">
        <v>2119</v>
      </c>
      <c r="H395" s="70" t="s">
        <v>2120</v>
      </c>
      <c r="I395" s="148"/>
      <c r="J395" s="71">
        <v>60.560194885751457</v>
      </c>
      <c r="K395" s="71">
        <v>17.62308524779306</v>
      </c>
      <c r="L395" s="71">
        <v>10.569212332638649</v>
      </c>
      <c r="M395" s="71">
        <v>579.41244726037257</v>
      </c>
      <c r="N395" s="71">
        <v>572.73757880676658</v>
      </c>
      <c r="O395" s="71">
        <v>289.91853182410728</v>
      </c>
      <c r="P395" s="71">
        <v>114.60639797240091</v>
      </c>
      <c r="Q395" s="71">
        <v>32.496401647461902</v>
      </c>
      <c r="R395" s="71">
        <v>0</v>
      </c>
      <c r="S395" s="71">
        <v>52.765753861647177</v>
      </c>
      <c r="T395" s="72"/>
      <c r="U395" s="71">
        <v>8101813</v>
      </c>
      <c r="V395" s="71">
        <v>8095</v>
      </c>
      <c r="W395" s="71">
        <v>250</v>
      </c>
      <c r="X395" s="71">
        <v>124951</v>
      </c>
      <c r="Y395" s="71">
        <v>185869</v>
      </c>
      <c r="Z395" s="71">
        <v>151634</v>
      </c>
      <c r="AA395" s="71">
        <v>23029</v>
      </c>
      <c r="AB395" s="71">
        <v>426205</v>
      </c>
      <c r="AC395" s="71">
        <v>0</v>
      </c>
      <c r="AD395" s="71">
        <v>52.765753861647177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59.83700000000001</v>
      </c>
      <c r="BM395" s="71">
        <v>0</v>
      </c>
      <c r="BN395" s="72"/>
      <c r="BO395" s="71">
        <v>0</v>
      </c>
      <c r="BP395" s="71">
        <v>0</v>
      </c>
      <c r="BQ395" s="71">
        <v>0</v>
      </c>
      <c r="BR395" s="71">
        <v>0</v>
      </c>
      <c r="BS395" s="71">
        <v>10</v>
      </c>
      <c r="BT395" s="71">
        <v>0</v>
      </c>
      <c r="BU395"/>
      <c r="BV395" s="70">
        <v>59.837000000000003</v>
      </c>
      <c r="BW395" s="70">
        <v>0</v>
      </c>
      <c r="BX395" s="70">
        <v>0</v>
      </c>
      <c r="BY395" s="70">
        <v>0</v>
      </c>
      <c r="BZ395" s="70">
        <v>0</v>
      </c>
      <c r="CA395" s="70">
        <v>0</v>
      </c>
      <c r="CB395" s="70">
        <v>0</v>
      </c>
      <c r="CC395" s="70">
        <v>0</v>
      </c>
      <c r="CD395" s="70">
        <v>0</v>
      </c>
    </row>
    <row r="396" spans="1:82">
      <c r="A396" s="70" t="s">
        <v>2129</v>
      </c>
      <c r="B396" s="70">
        <v>299</v>
      </c>
      <c r="C396" s="70">
        <v>10</v>
      </c>
      <c r="D396" s="70">
        <v>18</v>
      </c>
      <c r="E396" s="70">
        <v>2013</v>
      </c>
      <c r="F396" s="70" t="s">
        <v>180</v>
      </c>
      <c r="G396" s="70" t="s">
        <v>2119</v>
      </c>
      <c r="H396" s="70" t="s">
        <v>2120</v>
      </c>
      <c r="I396" s="148"/>
      <c r="J396" s="71">
        <v>63.641250280639653</v>
      </c>
      <c r="K396" s="71">
        <v>15.196884687713039</v>
      </c>
      <c r="L396" s="71">
        <v>9.6869462609344534</v>
      </c>
      <c r="M396" s="71">
        <v>616.5060786771154</v>
      </c>
      <c r="N396" s="71">
        <v>553.44124752079745</v>
      </c>
      <c r="O396" s="71">
        <v>280.11724033839573</v>
      </c>
      <c r="P396" s="71">
        <v>114.99327743580635</v>
      </c>
      <c r="Q396" s="71">
        <v>32.970357544371701</v>
      </c>
      <c r="R396" s="71">
        <v>0</v>
      </c>
      <c r="S396" s="71">
        <v>57.969314685483397</v>
      </c>
      <c r="T396" s="72"/>
      <c r="U396" s="71">
        <v>8238297</v>
      </c>
      <c r="V396" s="71">
        <v>8095</v>
      </c>
      <c r="W396" s="71">
        <v>250</v>
      </c>
      <c r="X396" s="71">
        <v>124951</v>
      </c>
      <c r="Y396" s="71">
        <v>186820</v>
      </c>
      <c r="Z396" s="71">
        <v>153049</v>
      </c>
      <c r="AA396" s="71">
        <v>23020</v>
      </c>
      <c r="AB396" s="71">
        <v>426222</v>
      </c>
      <c r="AC396" s="71">
        <v>0</v>
      </c>
      <c r="AD396" s="71">
        <v>57.969314685483397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76.551000000000002</v>
      </c>
      <c r="BM396" s="71">
        <v>0</v>
      </c>
      <c r="BN396" s="72"/>
      <c r="BO396" s="71">
        <v>0</v>
      </c>
      <c r="BP396" s="71">
        <v>0</v>
      </c>
      <c r="BQ396" s="71">
        <v>0</v>
      </c>
      <c r="BR396" s="71">
        <v>0</v>
      </c>
      <c r="BS396" s="71">
        <v>12</v>
      </c>
      <c r="BT396" s="71">
        <v>0</v>
      </c>
      <c r="BU396"/>
      <c r="BV396" s="70">
        <v>76.551000000000002</v>
      </c>
      <c r="BW396" s="70">
        <v>0</v>
      </c>
      <c r="BX396" s="70">
        <v>0</v>
      </c>
      <c r="BY396" s="70">
        <v>0</v>
      </c>
      <c r="BZ396" s="70">
        <v>0</v>
      </c>
      <c r="CA396" s="70">
        <v>0</v>
      </c>
      <c r="CB396" s="70">
        <v>0</v>
      </c>
      <c r="CC396" s="70">
        <v>0</v>
      </c>
      <c r="CD396" s="70">
        <v>0</v>
      </c>
    </row>
    <row r="397" spans="1:82">
      <c r="A397" s="70" t="s">
        <v>2130</v>
      </c>
      <c r="B397" s="70">
        <v>300</v>
      </c>
      <c r="C397" s="70">
        <v>11</v>
      </c>
      <c r="D397" s="70">
        <v>18</v>
      </c>
      <c r="E397" s="70">
        <v>2014</v>
      </c>
      <c r="F397" s="70" t="s">
        <v>181</v>
      </c>
      <c r="G397" s="70" t="s">
        <v>2119</v>
      </c>
      <c r="H397" s="70" t="s">
        <v>2120</v>
      </c>
      <c r="I397" s="148"/>
      <c r="J397" s="71">
        <v>64.564926087826422</v>
      </c>
      <c r="K397" s="71">
        <v>14.234654731220489</v>
      </c>
      <c r="L397" s="71">
        <v>14.955369860497781</v>
      </c>
      <c r="M397" s="71">
        <v>569.72541787492946</v>
      </c>
      <c r="N397" s="71">
        <v>500.73108368744528</v>
      </c>
      <c r="O397" s="71">
        <v>266.71103536708546</v>
      </c>
      <c r="P397" s="71">
        <v>115.47550436075554</v>
      </c>
      <c r="Q397" s="71">
        <v>31.664710858353398</v>
      </c>
      <c r="R397" s="71">
        <v>0</v>
      </c>
      <c r="S397" s="71">
        <v>51.060982215320287</v>
      </c>
      <c r="T397" s="72"/>
      <c r="U397" s="71">
        <v>9586725</v>
      </c>
      <c r="V397" s="71">
        <v>7250</v>
      </c>
      <c r="W397" s="71">
        <v>169</v>
      </c>
      <c r="X397" s="71">
        <v>127518</v>
      </c>
      <c r="Y397" s="71">
        <v>188406</v>
      </c>
      <c r="Z397" s="71">
        <v>153480</v>
      </c>
      <c r="AA397" s="71">
        <v>22997</v>
      </c>
      <c r="AB397" s="71">
        <v>426648</v>
      </c>
      <c r="AC397" s="71">
        <v>0</v>
      </c>
      <c r="AD397" s="71">
        <v>51.060982215320287</v>
      </c>
      <c r="AE397" s="72"/>
      <c r="AF397" s="71"/>
      <c r="AG397" s="71"/>
      <c r="AH397" s="71"/>
      <c r="AI397" s="71"/>
      <c r="AJ397" s="71"/>
      <c r="AK397" s="71"/>
      <c r="AL397" s="71"/>
      <c r="AM397" s="71"/>
      <c r="AN397" s="71"/>
      <c r="AO397" s="71"/>
      <c r="AP397" s="71"/>
      <c r="AQ397" s="72"/>
      <c r="AR397" s="71">
        <v>6266</v>
      </c>
      <c r="AS397" s="71">
        <v>188</v>
      </c>
      <c r="AT397" s="71">
        <v>0</v>
      </c>
      <c r="AU397" s="71">
        <v>0</v>
      </c>
      <c r="AV397" s="71">
        <v>0</v>
      </c>
      <c r="AW397" s="71">
        <v>0</v>
      </c>
      <c r="AX397" s="71"/>
      <c r="AY397" s="72"/>
      <c r="AZ397" s="71">
        <v>22426.1</v>
      </c>
      <c r="BA397" s="71">
        <v>3667.7</v>
      </c>
      <c r="BB397" s="71">
        <v>0</v>
      </c>
      <c r="BC397" s="71">
        <v>0</v>
      </c>
      <c r="BD397" s="71">
        <v>0</v>
      </c>
      <c r="BE397" s="71">
        <v>0</v>
      </c>
      <c r="BF397" s="71"/>
      <c r="BG397" s="72"/>
      <c r="BH397" s="71">
        <v>0</v>
      </c>
      <c r="BI397" s="71">
        <v>0</v>
      </c>
      <c r="BJ397" s="71">
        <v>3.3170000000000002</v>
      </c>
      <c r="BK397" s="71">
        <v>0</v>
      </c>
      <c r="BL397" s="71">
        <v>61.637</v>
      </c>
      <c r="BM397" s="71">
        <v>0</v>
      </c>
      <c r="BN397" s="72"/>
      <c r="BO397" s="71">
        <v>0</v>
      </c>
      <c r="BP397" s="71">
        <v>0</v>
      </c>
      <c r="BQ397" s="71">
        <v>1</v>
      </c>
      <c r="BR397" s="71">
        <v>0</v>
      </c>
      <c r="BS397" s="71">
        <v>9</v>
      </c>
      <c r="BT397" s="71">
        <v>0</v>
      </c>
      <c r="BU397"/>
      <c r="BV397" s="70">
        <v>64.953999999999994</v>
      </c>
      <c r="BW397" s="70">
        <v>0</v>
      </c>
      <c r="BX397" s="70">
        <v>0</v>
      </c>
      <c r="BY397" s="70">
        <v>0</v>
      </c>
      <c r="BZ397" s="70">
        <v>0</v>
      </c>
      <c r="CA397" s="70">
        <v>0</v>
      </c>
      <c r="CB397" s="70">
        <v>0</v>
      </c>
      <c r="CC397" s="70">
        <v>0</v>
      </c>
      <c r="CD397" s="70">
        <v>0</v>
      </c>
    </row>
    <row r="398" spans="1:82">
      <c r="A398" s="70" t="s">
        <v>2131</v>
      </c>
      <c r="B398" s="70">
        <v>301</v>
      </c>
      <c r="C398" s="70">
        <v>12</v>
      </c>
      <c r="D398" s="70">
        <v>18</v>
      </c>
      <c r="E398" s="70">
        <v>2015</v>
      </c>
      <c r="F398" s="70" t="s">
        <v>182</v>
      </c>
      <c r="G398" s="70" t="s">
        <v>2119</v>
      </c>
      <c r="H398" s="70" t="s">
        <v>2120</v>
      </c>
      <c r="I398" s="148"/>
      <c r="J398" s="71">
        <v>95.536812205336915</v>
      </c>
      <c r="K398" s="71">
        <v>15.138749295253049</v>
      </c>
      <c r="L398" s="71">
        <v>18.641471664621129</v>
      </c>
      <c r="M398" s="71">
        <v>606.15332465713925</v>
      </c>
      <c r="N398" s="71">
        <v>502.98457901885541</v>
      </c>
      <c r="O398" s="71">
        <v>265.72637753252235</v>
      </c>
      <c r="P398" s="71">
        <v>114.99887828632298</v>
      </c>
      <c r="Q398" s="71">
        <v>31.018708201457599</v>
      </c>
      <c r="R398" s="71">
        <v>0</v>
      </c>
      <c r="S398" s="71">
        <v>60.848712517122159</v>
      </c>
      <c r="T398" s="72"/>
      <c r="U398" s="71">
        <v>12868764</v>
      </c>
      <c r="V398" s="71">
        <v>7250</v>
      </c>
      <c r="W398" s="71">
        <v>169</v>
      </c>
      <c r="X398" s="71">
        <v>127518</v>
      </c>
      <c r="Y398" s="71">
        <v>190100</v>
      </c>
      <c r="Z398" s="71">
        <v>154385</v>
      </c>
      <c r="AA398" s="71">
        <v>22884</v>
      </c>
      <c r="AB398" s="71">
        <v>426937</v>
      </c>
      <c r="AC398" s="71">
        <v>0</v>
      </c>
      <c r="AD398" s="71">
        <v>60.848712517122159</v>
      </c>
      <c r="AE398" s="72"/>
      <c r="AF398" s="71">
        <v>129407928.7242167</v>
      </c>
      <c r="AG398" s="71">
        <v>12548046.16180736</v>
      </c>
      <c r="AH398" s="71">
        <v>3799311.4795926418</v>
      </c>
      <c r="AI398" s="71">
        <v>746107987.19118166</v>
      </c>
      <c r="AJ398" s="71">
        <v>741986845.88276088</v>
      </c>
      <c r="AK398" s="71">
        <v>0</v>
      </c>
      <c r="AL398" s="71">
        <v>0</v>
      </c>
      <c r="AM398" s="71">
        <v>58509924.916643292</v>
      </c>
      <c r="AN398" s="71">
        <v>0</v>
      </c>
      <c r="AO398" s="71">
        <v>0</v>
      </c>
      <c r="AP398" s="71">
        <v>1692360044.3562026</v>
      </c>
      <c r="AQ398" s="72"/>
      <c r="AR398" s="71">
        <v>6688</v>
      </c>
      <c r="AS398" s="71">
        <v>264</v>
      </c>
      <c r="AT398" s="71">
        <v>0</v>
      </c>
      <c r="AU398" s="71">
        <v>0</v>
      </c>
      <c r="AV398" s="71">
        <v>0</v>
      </c>
      <c r="AW398" s="71">
        <v>0</v>
      </c>
      <c r="AX398" s="71"/>
      <c r="AY398" s="72"/>
      <c r="AZ398" s="71">
        <v>24187</v>
      </c>
      <c r="BA398" s="71">
        <v>5153.8999999999996</v>
      </c>
      <c r="BB398" s="71">
        <v>0</v>
      </c>
      <c r="BC398" s="71">
        <v>0</v>
      </c>
      <c r="BD398" s="71">
        <v>0</v>
      </c>
      <c r="BE398" s="71">
        <v>0</v>
      </c>
      <c r="BF398" s="71"/>
      <c r="BG398" s="72"/>
      <c r="BH398" s="71">
        <v>0</v>
      </c>
      <c r="BI398" s="71">
        <v>0</v>
      </c>
      <c r="BJ398" s="71">
        <v>2.8650000000000002</v>
      </c>
      <c r="BK398" s="71">
        <v>0</v>
      </c>
      <c r="BL398" s="71">
        <v>68.685000000000002</v>
      </c>
      <c r="BM398" s="71">
        <v>0</v>
      </c>
      <c r="BN398" s="72"/>
      <c r="BO398" s="71">
        <v>0</v>
      </c>
      <c r="BP398" s="71">
        <v>0</v>
      </c>
      <c r="BQ398" s="71">
        <v>1</v>
      </c>
      <c r="BR398" s="71">
        <v>0</v>
      </c>
      <c r="BS398" s="71">
        <v>11</v>
      </c>
      <c r="BT398" s="71">
        <v>0</v>
      </c>
      <c r="BU398"/>
      <c r="BV398" s="70">
        <v>71.55</v>
      </c>
      <c r="BW398" s="70">
        <v>0</v>
      </c>
      <c r="BX398" s="70">
        <v>0</v>
      </c>
      <c r="BY398" s="70">
        <v>0</v>
      </c>
      <c r="BZ398" s="70">
        <v>0</v>
      </c>
      <c r="CA398" s="70">
        <v>0</v>
      </c>
      <c r="CB398" s="70">
        <v>0</v>
      </c>
      <c r="CC398" s="70">
        <v>0</v>
      </c>
      <c r="CD398" s="70">
        <v>0</v>
      </c>
    </row>
    <row r="399" spans="1:82">
      <c r="A399" s="70" t="s">
        <v>2132</v>
      </c>
      <c r="B399" s="70">
        <v>302</v>
      </c>
      <c r="C399" s="70">
        <v>13</v>
      </c>
      <c r="D399" s="70">
        <v>18</v>
      </c>
      <c r="E399" s="70">
        <v>2016</v>
      </c>
      <c r="F399" s="70" t="s">
        <v>155</v>
      </c>
      <c r="G399" s="70" t="s">
        <v>2119</v>
      </c>
      <c r="H399" s="70" t="s">
        <v>2120</v>
      </c>
      <c r="I399" s="148"/>
      <c r="J399" s="71">
        <v>59.803070259250283</v>
      </c>
      <c r="K399" s="71">
        <v>15.592735291966635</v>
      </c>
      <c r="L399" s="71">
        <v>21.065667801241201</v>
      </c>
      <c r="M399" s="71">
        <v>466.89433815501843</v>
      </c>
      <c r="N399" s="71">
        <v>482.67479370524018</v>
      </c>
      <c r="O399" s="71">
        <v>264.29844289689879</v>
      </c>
      <c r="P399" s="71">
        <v>112.38709705675846</v>
      </c>
      <c r="Q399" s="71">
        <v>30.270909440289952</v>
      </c>
      <c r="R399" s="71">
        <v>0</v>
      </c>
      <c r="S399" s="71">
        <v>45.780958173098114</v>
      </c>
      <c r="T399" s="72"/>
      <c r="U399" s="71">
        <v>9419242</v>
      </c>
      <c r="V399" s="71">
        <v>7250</v>
      </c>
      <c r="W399" s="71">
        <v>169</v>
      </c>
      <c r="X399" s="71">
        <v>127518</v>
      </c>
      <c r="Y399" s="71">
        <v>192320</v>
      </c>
      <c r="Z399" s="71">
        <v>155443</v>
      </c>
      <c r="AA399" s="71">
        <v>23131</v>
      </c>
      <c r="AB399" s="71">
        <v>428572</v>
      </c>
      <c r="AC399" s="71">
        <v>0</v>
      </c>
      <c r="AD399" s="71">
        <v>45.780958173098107</v>
      </c>
      <c r="AE399" s="72"/>
      <c r="AF399" s="71">
        <v>86050135.855481133</v>
      </c>
      <c r="AG399" s="71">
        <v>12335062.19195429</v>
      </c>
      <c r="AH399" s="71">
        <v>3267468.2732269578</v>
      </c>
      <c r="AI399" s="71">
        <v>721385337.48551011</v>
      </c>
      <c r="AJ399" s="71">
        <v>677382133.88427556</v>
      </c>
      <c r="AK399" s="71">
        <v>0</v>
      </c>
      <c r="AL399" s="71">
        <v>0</v>
      </c>
      <c r="AM399" s="71">
        <v>58779625.359114207</v>
      </c>
      <c r="AN399" s="71">
        <v>0</v>
      </c>
      <c r="AO399" s="71">
        <v>0</v>
      </c>
      <c r="AP399" s="71">
        <v>1559199763.0495622</v>
      </c>
      <c r="AQ399" s="72"/>
      <c r="AR399" s="71">
        <v>7033</v>
      </c>
      <c r="AS399" s="71">
        <v>309</v>
      </c>
      <c r="AT399" s="71">
        <v>0</v>
      </c>
      <c r="AU399" s="71">
        <v>0</v>
      </c>
      <c r="AV399" s="71">
        <v>0</v>
      </c>
      <c r="AW399" s="71">
        <v>0</v>
      </c>
      <c r="AX399" s="71"/>
      <c r="AY399" s="72"/>
      <c r="AZ399" s="71">
        <v>25646.7</v>
      </c>
      <c r="BA399" s="71">
        <v>5780.2</v>
      </c>
      <c r="BB399" s="71">
        <v>0</v>
      </c>
      <c r="BC399" s="71">
        <v>0</v>
      </c>
      <c r="BD399" s="71">
        <v>0</v>
      </c>
      <c r="BE399" s="71">
        <v>0</v>
      </c>
      <c r="BF399" s="71"/>
      <c r="BG399" s="72"/>
      <c r="BH399" s="71">
        <v>0</v>
      </c>
      <c r="BI399" s="71">
        <v>0</v>
      </c>
      <c r="BJ399" s="71">
        <v>3.4319999999999999</v>
      </c>
      <c r="BK399" s="71">
        <v>0</v>
      </c>
      <c r="BL399" s="71">
        <v>121.64600000000002</v>
      </c>
      <c r="BM399" s="71">
        <v>0</v>
      </c>
      <c r="BN399" s="72"/>
      <c r="BO399" s="71">
        <v>0</v>
      </c>
      <c r="BP399" s="71">
        <v>0</v>
      </c>
      <c r="BQ399" s="71">
        <v>1</v>
      </c>
      <c r="BR399" s="71">
        <v>0</v>
      </c>
      <c r="BS399" s="71">
        <v>13</v>
      </c>
      <c r="BT399" s="71">
        <v>0</v>
      </c>
      <c r="BU399"/>
      <c r="BV399" s="70">
        <v>76.930000000000007</v>
      </c>
      <c r="BW399" s="70">
        <v>0</v>
      </c>
      <c r="BX399" s="70">
        <v>36.494999999999997</v>
      </c>
      <c r="BY399" s="70">
        <v>0</v>
      </c>
      <c r="BZ399" s="70">
        <v>11.653</v>
      </c>
      <c r="CA399" s="70">
        <v>0</v>
      </c>
      <c r="CB399" s="70">
        <v>0</v>
      </c>
      <c r="CC399" s="70">
        <v>0</v>
      </c>
      <c r="CD399" s="70">
        <v>0</v>
      </c>
    </row>
    <row r="400" spans="1:82">
      <c r="A400" s="70" t="s">
        <v>2133</v>
      </c>
      <c r="B400" s="70">
        <v>303</v>
      </c>
      <c r="C400" s="70">
        <v>14</v>
      </c>
      <c r="D400" s="70">
        <v>18</v>
      </c>
      <c r="E400" s="70">
        <v>2017</v>
      </c>
      <c r="F400" s="70" t="s">
        <v>156</v>
      </c>
      <c r="G400" s="70" t="s">
        <v>2119</v>
      </c>
      <c r="H400" s="70" t="s">
        <v>2120</v>
      </c>
      <c r="I400" s="148"/>
      <c r="J400" s="71">
        <v>55.931378666212019</v>
      </c>
      <c r="K400" s="71">
        <v>15.951641980495429</v>
      </c>
      <c r="L400" s="71">
        <v>17.349645796225214</v>
      </c>
      <c r="M400" s="71">
        <v>468.41304105880357</v>
      </c>
      <c r="N400" s="71">
        <v>497.03291124738962</v>
      </c>
      <c r="O400" s="71">
        <v>260.02586319210951</v>
      </c>
      <c r="P400" s="71">
        <v>111.81034735152262</v>
      </c>
      <c r="Q400" s="71">
        <v>29.284254695138401</v>
      </c>
      <c r="R400" s="71">
        <v>0</v>
      </c>
      <c r="S400" s="71">
        <v>39.044825438550568</v>
      </c>
      <c r="T400" s="72"/>
      <c r="U400" s="71">
        <v>9515907</v>
      </c>
      <c r="V400" s="71">
        <v>7250</v>
      </c>
      <c r="W400" s="71">
        <v>169</v>
      </c>
      <c r="X400" s="71">
        <v>127518</v>
      </c>
      <c r="Y400" s="71">
        <v>194121</v>
      </c>
      <c r="Z400" s="71">
        <v>155467</v>
      </c>
      <c r="AA400" s="71">
        <v>23159</v>
      </c>
      <c r="AB400" s="71">
        <v>428742</v>
      </c>
      <c r="AC400" s="71">
        <v>0</v>
      </c>
      <c r="AD400" s="71">
        <v>39.044825438550568</v>
      </c>
      <c r="AE400" s="72"/>
      <c r="AF400" s="71">
        <v>82700681.356963605</v>
      </c>
      <c r="AG400" s="71">
        <v>12900352.54259515</v>
      </c>
      <c r="AH400" s="71">
        <v>3656649.2270089998</v>
      </c>
      <c r="AI400" s="71">
        <v>755007215.58815551</v>
      </c>
      <c r="AJ400" s="71">
        <v>737113534.37179089</v>
      </c>
      <c r="AK400" s="71">
        <v>0</v>
      </c>
      <c r="AL400" s="71">
        <v>0</v>
      </c>
      <c r="AM400" s="71">
        <v>58894951.797657818</v>
      </c>
      <c r="AN400" s="71">
        <v>0</v>
      </c>
      <c r="AO400" s="71">
        <v>0</v>
      </c>
      <c r="AP400" s="71">
        <v>1650273384.8841717</v>
      </c>
      <c r="AQ400" s="72"/>
      <c r="AR400" s="71">
        <v>7352</v>
      </c>
      <c r="AS400" s="71">
        <v>343</v>
      </c>
      <c r="AT400" s="71">
        <v>0</v>
      </c>
      <c r="AU400" s="71">
        <v>0</v>
      </c>
      <c r="AV400" s="71">
        <v>0</v>
      </c>
      <c r="AW400" s="71">
        <v>0</v>
      </c>
      <c r="AX400" s="71"/>
      <c r="AY400" s="72"/>
      <c r="AZ400" s="71">
        <v>27134.3</v>
      </c>
      <c r="BA400" s="71">
        <v>6235.8000000000011</v>
      </c>
      <c r="BB400" s="71">
        <v>0</v>
      </c>
      <c r="BC400" s="71">
        <v>0</v>
      </c>
      <c r="BD400" s="71">
        <v>0</v>
      </c>
      <c r="BE400" s="71">
        <v>0</v>
      </c>
      <c r="BF400" s="71"/>
      <c r="BG400" s="72"/>
      <c r="BH400" s="71">
        <v>0</v>
      </c>
      <c r="BI400" s="71">
        <v>0</v>
      </c>
      <c r="BJ400" s="71">
        <v>3.4489999999999998</v>
      </c>
      <c r="BK400" s="71">
        <v>0</v>
      </c>
      <c r="BL400" s="71">
        <v>109.96500000000002</v>
      </c>
      <c r="BM400" s="71">
        <v>0</v>
      </c>
      <c r="BN400" s="72"/>
      <c r="BO400" s="71">
        <v>0</v>
      </c>
      <c r="BP400" s="71">
        <v>0</v>
      </c>
      <c r="BQ400" s="71">
        <v>1</v>
      </c>
      <c r="BR400" s="71">
        <v>0</v>
      </c>
      <c r="BS400" s="71">
        <v>13</v>
      </c>
      <c r="BT400" s="71">
        <v>0</v>
      </c>
      <c r="BU400"/>
      <c r="BV400" s="70">
        <v>72.881</v>
      </c>
      <c r="BW400" s="70">
        <v>0</v>
      </c>
      <c r="BX400" s="70">
        <v>30.013000000000002</v>
      </c>
      <c r="BY400" s="70">
        <v>0</v>
      </c>
      <c r="BZ400" s="70">
        <v>10.52</v>
      </c>
      <c r="CA400" s="70">
        <v>0</v>
      </c>
      <c r="CB400" s="70">
        <v>0</v>
      </c>
      <c r="CC400" s="70">
        <v>0</v>
      </c>
      <c r="CD400" s="70">
        <v>0</v>
      </c>
    </row>
    <row r="401" spans="1:82">
      <c r="A401" s="70" t="s">
        <v>2134</v>
      </c>
      <c r="B401" s="70">
        <v>304</v>
      </c>
      <c r="C401" s="70">
        <v>15</v>
      </c>
      <c r="D401" s="70">
        <v>18</v>
      </c>
      <c r="E401" s="70">
        <v>2018</v>
      </c>
      <c r="F401" s="70" t="s">
        <v>183</v>
      </c>
      <c r="G401" s="70" t="s">
        <v>2119</v>
      </c>
      <c r="H401" s="70" t="s">
        <v>2120</v>
      </c>
      <c r="I401" s="148"/>
      <c r="J401" s="71">
        <v>65.432652586873672</v>
      </c>
      <c r="K401" s="71">
        <v>14.996494211783549</v>
      </c>
      <c r="L401" s="71">
        <v>16.213765167894863</v>
      </c>
      <c r="M401" s="71">
        <v>464.84139906559983</v>
      </c>
      <c r="N401" s="71">
        <v>476.5834499138079</v>
      </c>
      <c r="O401" s="71">
        <v>256.13998891633923</v>
      </c>
      <c r="P401" s="71">
        <v>112.12654628038072</v>
      </c>
      <c r="Q401" s="71">
        <v>27.170412557590701</v>
      </c>
      <c r="R401" s="71">
        <v>0</v>
      </c>
      <c r="S401" s="71">
        <v>30.072224172225496</v>
      </c>
      <c r="T401" s="72"/>
      <c r="U401" s="71">
        <v>11247216</v>
      </c>
      <c r="V401" s="71">
        <v>7250</v>
      </c>
      <c r="W401" s="71">
        <v>169</v>
      </c>
      <c r="X401" s="71">
        <v>127518</v>
      </c>
      <c r="Y401" s="71">
        <v>195643</v>
      </c>
      <c r="Z401" s="71">
        <v>156076</v>
      </c>
      <c r="AA401" s="71">
        <v>23458</v>
      </c>
      <c r="AB401" s="71">
        <v>428685</v>
      </c>
      <c r="AC401" s="71">
        <v>0</v>
      </c>
      <c r="AD401" s="71">
        <v>30.0722241722255</v>
      </c>
      <c r="AE401" s="72"/>
      <c r="AF401" s="71">
        <v>95072162.179562792</v>
      </c>
      <c r="AG401" s="71">
        <v>11441685.219746031</v>
      </c>
      <c r="AH401" s="71">
        <v>3483021.3350725411</v>
      </c>
      <c r="AI401" s="71">
        <v>722999636.46639895</v>
      </c>
      <c r="AJ401" s="71">
        <v>693118409.91092336</v>
      </c>
      <c r="AK401" s="71">
        <v>0</v>
      </c>
      <c r="AL401" s="71">
        <v>0</v>
      </c>
      <c r="AM401" s="71">
        <v>59008966.395423189</v>
      </c>
      <c r="AN401" s="71">
        <v>0</v>
      </c>
      <c r="AO401" s="71">
        <v>0</v>
      </c>
      <c r="AP401" s="71">
        <v>1585123881.5071268</v>
      </c>
      <c r="AQ401" s="72"/>
      <c r="AR401" s="71">
        <v>7712</v>
      </c>
      <c r="AS401" s="71">
        <v>369</v>
      </c>
      <c r="AT401" s="71">
        <v>0</v>
      </c>
      <c r="AU401" s="71">
        <v>0</v>
      </c>
      <c r="AV401" s="71">
        <v>0</v>
      </c>
      <c r="AW401" s="71">
        <v>0</v>
      </c>
      <c r="AX401" s="71"/>
      <c r="AY401" s="72"/>
      <c r="AZ401" s="71">
        <v>28780.600000000035</v>
      </c>
      <c r="BA401" s="71">
        <v>6630.5</v>
      </c>
      <c r="BB401" s="71">
        <v>0</v>
      </c>
      <c r="BC401" s="71">
        <v>0</v>
      </c>
      <c r="BD401" s="71">
        <v>0</v>
      </c>
      <c r="BE401" s="71">
        <v>0</v>
      </c>
      <c r="BF401" s="71"/>
      <c r="BG401" s="72"/>
      <c r="BH401" s="71">
        <v>0</v>
      </c>
      <c r="BI401" s="71">
        <v>0</v>
      </c>
      <c r="BJ401" s="71">
        <v>3.863</v>
      </c>
      <c r="BK401" s="71">
        <v>0</v>
      </c>
      <c r="BL401" s="71">
        <v>93.833000000000013</v>
      </c>
      <c r="BM401" s="71">
        <v>0</v>
      </c>
      <c r="BN401" s="72"/>
      <c r="BO401" s="71">
        <v>0</v>
      </c>
      <c r="BP401" s="71">
        <v>0</v>
      </c>
      <c r="BQ401" s="71">
        <v>1</v>
      </c>
      <c r="BR401" s="71">
        <v>0</v>
      </c>
      <c r="BS401" s="71">
        <v>13</v>
      </c>
      <c r="BT401" s="71">
        <v>0</v>
      </c>
      <c r="BU401"/>
      <c r="BV401" s="70">
        <v>60.134999999999998</v>
      </c>
      <c r="BW401" s="70">
        <v>0</v>
      </c>
      <c r="BX401" s="70">
        <v>21.789000000000001</v>
      </c>
      <c r="BY401" s="70">
        <v>0</v>
      </c>
      <c r="BZ401" s="70">
        <v>15.772</v>
      </c>
      <c r="CA401" s="70">
        <v>0</v>
      </c>
      <c r="CB401" s="70">
        <v>0</v>
      </c>
      <c r="CC401" s="70">
        <v>0</v>
      </c>
      <c r="CD401" s="70">
        <v>0</v>
      </c>
    </row>
    <row r="402" spans="1:82">
      <c r="A402" s="70" t="s">
        <v>2135</v>
      </c>
      <c r="B402" s="70">
        <v>305</v>
      </c>
      <c r="C402" s="70">
        <v>16</v>
      </c>
      <c r="D402" s="70">
        <v>18</v>
      </c>
      <c r="E402" s="70">
        <v>2019</v>
      </c>
      <c r="F402" s="70" t="s">
        <v>158</v>
      </c>
      <c r="G402" s="70" t="s">
        <v>2119</v>
      </c>
      <c r="H402" s="70" t="s">
        <v>2120</v>
      </c>
      <c r="I402" s="148"/>
      <c r="J402" s="71">
        <v>58.900469110886846</v>
      </c>
      <c r="K402" s="71">
        <v>13.580246756969112</v>
      </c>
      <c r="L402" s="71">
        <v>16.439744861845579</v>
      </c>
      <c r="M402" s="71">
        <v>449.75477483607119</v>
      </c>
      <c r="N402" s="71">
        <v>451.09851793643577</v>
      </c>
      <c r="O402" s="71">
        <v>249.2241188330762</v>
      </c>
      <c r="P402" s="71">
        <v>113.45855995522017</v>
      </c>
      <c r="Q402" s="71">
        <v>26.462638055066598</v>
      </c>
      <c r="R402" s="71">
        <v>0</v>
      </c>
      <c r="S402" s="71">
        <v>39.476513562880413</v>
      </c>
      <c r="T402" s="72"/>
      <c r="U402" s="71">
        <v>10586435</v>
      </c>
      <c r="V402" s="71">
        <v>7250</v>
      </c>
      <c r="W402" s="71">
        <v>169</v>
      </c>
      <c r="X402" s="71">
        <v>127518</v>
      </c>
      <c r="Y402" s="71">
        <v>197711</v>
      </c>
      <c r="Z402" s="71">
        <v>156031</v>
      </c>
      <c r="AA402" s="71">
        <v>23559</v>
      </c>
      <c r="AB402" s="71">
        <v>428821</v>
      </c>
      <c r="AC402" s="71">
        <v>0</v>
      </c>
      <c r="AD402" s="71">
        <v>39.476513562880413</v>
      </c>
      <c r="AE402" s="72"/>
      <c r="AF402" s="71">
        <v>90032827.356528819</v>
      </c>
      <c r="AG402" s="71">
        <v>11035878.96462743</v>
      </c>
      <c r="AH402" s="71">
        <v>3702366.700515531</v>
      </c>
      <c r="AI402" s="71">
        <v>729994186.45252287</v>
      </c>
      <c r="AJ402" s="71">
        <v>680506515.06324673</v>
      </c>
      <c r="AK402" s="71">
        <v>0</v>
      </c>
      <c r="AL402" s="71">
        <v>0</v>
      </c>
      <c r="AM402" s="71">
        <v>58402192.037240349</v>
      </c>
      <c r="AN402" s="71">
        <v>0</v>
      </c>
      <c r="AO402" s="71">
        <v>0</v>
      </c>
      <c r="AP402" s="71">
        <v>1573673966.5746815</v>
      </c>
      <c r="AQ402" s="72"/>
      <c r="AR402" s="71">
        <v>8067</v>
      </c>
      <c r="AS402" s="71">
        <v>392</v>
      </c>
      <c r="AT402" s="71">
        <v>0</v>
      </c>
      <c r="AU402" s="71">
        <v>0</v>
      </c>
      <c r="AV402" s="71">
        <v>0</v>
      </c>
      <c r="AW402" s="71">
        <v>0</v>
      </c>
      <c r="AX402" s="71"/>
      <c r="AY402" s="72"/>
      <c r="AZ402" s="71">
        <v>30426.89999999998</v>
      </c>
      <c r="BA402" s="71">
        <v>6951.1000000000022</v>
      </c>
      <c r="BB402" s="71">
        <v>0</v>
      </c>
      <c r="BC402" s="71">
        <v>0</v>
      </c>
      <c r="BD402" s="71">
        <v>0</v>
      </c>
      <c r="BE402" s="71">
        <v>0</v>
      </c>
      <c r="BF402" s="71"/>
      <c r="BG402" s="72"/>
      <c r="BH402" s="71">
        <v>0</v>
      </c>
      <c r="BI402" s="71">
        <v>0</v>
      </c>
      <c r="BJ402" s="71">
        <v>4.1790000000000003</v>
      </c>
      <c r="BK402" s="71">
        <v>0</v>
      </c>
      <c r="BL402" s="71">
        <v>107.90099999999998</v>
      </c>
      <c r="BM402" s="71">
        <v>0</v>
      </c>
      <c r="BN402" s="72"/>
      <c r="BO402" s="71">
        <v>0</v>
      </c>
      <c r="BP402" s="71">
        <v>0</v>
      </c>
      <c r="BQ402" s="71">
        <v>1</v>
      </c>
      <c r="BR402" s="71">
        <v>0</v>
      </c>
      <c r="BS402" s="71">
        <v>13</v>
      </c>
      <c r="BT402" s="71">
        <v>0</v>
      </c>
      <c r="BU402"/>
      <c r="BV402" s="70">
        <v>67.936000000000007</v>
      </c>
      <c r="BW402" s="70">
        <v>0</v>
      </c>
      <c r="BX402" s="70">
        <v>27.76</v>
      </c>
      <c r="BY402" s="70">
        <v>0</v>
      </c>
      <c r="BZ402" s="70">
        <v>16.384</v>
      </c>
      <c r="CA402" s="70">
        <v>0</v>
      </c>
      <c r="CB402" s="70">
        <v>0</v>
      </c>
      <c r="CC402" s="70">
        <v>0</v>
      </c>
      <c r="CD402" s="70">
        <v>0</v>
      </c>
    </row>
    <row r="403" spans="1:82">
      <c r="A403" s="70" t="s">
        <v>2136</v>
      </c>
      <c r="B403" s="70">
        <v>306</v>
      </c>
      <c r="C403" s="70">
        <v>17</v>
      </c>
      <c r="D403" s="70">
        <v>18</v>
      </c>
      <c r="E403" s="70">
        <v>2020</v>
      </c>
      <c r="F403" s="70" t="s">
        <v>159</v>
      </c>
      <c r="G403" s="70" t="s">
        <v>2119</v>
      </c>
      <c r="H403" s="70" t="s">
        <v>2120</v>
      </c>
      <c r="I403" s="148"/>
      <c r="J403" s="71">
        <v>43.775205267625189</v>
      </c>
      <c r="K403" s="71">
        <v>13.794637475189846</v>
      </c>
      <c r="L403" s="71">
        <v>16.719065835983887</v>
      </c>
      <c r="M403" s="71">
        <v>399.67798503131445</v>
      </c>
      <c r="N403" s="71">
        <v>459.02390875110041</v>
      </c>
      <c r="O403" s="71">
        <v>218.64944593086258</v>
      </c>
      <c r="P403" s="71">
        <v>107.90933289127307</v>
      </c>
      <c r="Q403" s="71">
        <v>25.303112368093199</v>
      </c>
      <c r="R403" s="71">
        <v>0</v>
      </c>
      <c r="S403" s="71">
        <v>38.101582788367658</v>
      </c>
      <c r="T403" s="72"/>
      <c r="U403" s="71">
        <v>8641277</v>
      </c>
      <c r="V403" s="71">
        <v>7300</v>
      </c>
      <c r="W403" s="71">
        <v>211</v>
      </c>
      <c r="X403" s="71">
        <v>129845</v>
      </c>
      <c r="Y403" s="71">
        <v>200182</v>
      </c>
      <c r="Z403" s="71">
        <v>156241</v>
      </c>
      <c r="AA403" s="71">
        <v>23816</v>
      </c>
      <c r="AB403" s="71">
        <v>429152</v>
      </c>
      <c r="AC403" s="71">
        <v>0</v>
      </c>
      <c r="AD403" s="71">
        <v>38.101582788367658</v>
      </c>
      <c r="AE403" s="72"/>
      <c r="AF403" s="71">
        <v>68844167.925388873</v>
      </c>
      <c r="AG403" s="71">
        <v>10553796.750528483</v>
      </c>
      <c r="AH403" s="71">
        <v>3911079.3892888105</v>
      </c>
      <c r="AI403" s="71">
        <v>658781122.40659654</v>
      </c>
      <c r="AJ403" s="71">
        <v>710726601.6156801</v>
      </c>
      <c r="AK403" s="71"/>
      <c r="AL403" s="71"/>
      <c r="AM403" s="71">
        <v>56009103.978165939</v>
      </c>
      <c r="AN403" s="71"/>
      <c r="AO403" s="71"/>
      <c r="AP403" s="71">
        <v>1508825872.0656488</v>
      </c>
      <c r="AQ403" s="72"/>
      <c r="AR403" s="71">
        <v>8479</v>
      </c>
      <c r="AS403" s="71">
        <v>401</v>
      </c>
      <c r="AT403" s="71">
        <v>0</v>
      </c>
      <c r="AU403" s="71">
        <v>0</v>
      </c>
      <c r="AV403" s="71">
        <v>0</v>
      </c>
      <c r="AW403" s="71">
        <v>0</v>
      </c>
      <c r="AX403" s="71"/>
      <c r="AY403" s="72"/>
      <c r="AZ403" s="71">
        <v>32359.399999999961</v>
      </c>
      <c r="BA403" s="71">
        <v>7109.6000000000031</v>
      </c>
      <c r="BB403" s="71">
        <v>0</v>
      </c>
      <c r="BC403" s="71">
        <v>0</v>
      </c>
      <c r="BD403" s="71">
        <v>0</v>
      </c>
      <c r="BE403" s="71">
        <v>0</v>
      </c>
      <c r="BF403" s="71"/>
      <c r="BG403" s="72"/>
      <c r="BH403" s="71">
        <v>0</v>
      </c>
      <c r="BI403" s="71">
        <v>0</v>
      </c>
      <c r="BJ403" s="71">
        <v>4.07</v>
      </c>
      <c r="BK403" s="71">
        <v>0</v>
      </c>
      <c r="BL403" s="71">
        <v>100.55999999999999</v>
      </c>
      <c r="BM403" s="71">
        <v>0</v>
      </c>
      <c r="BN403" s="72"/>
      <c r="BO403" s="71">
        <v>0</v>
      </c>
      <c r="BP403" s="71">
        <v>0</v>
      </c>
      <c r="BQ403" s="71">
        <v>1</v>
      </c>
      <c r="BR403" s="71">
        <v>0</v>
      </c>
      <c r="BS403" s="71">
        <v>13</v>
      </c>
      <c r="BT403" s="71">
        <v>0</v>
      </c>
      <c r="BU403"/>
      <c r="BV403" s="70">
        <v>59.110999999999997</v>
      </c>
      <c r="BW403" s="70">
        <v>0</v>
      </c>
      <c r="BX403" s="70">
        <v>29.146999999999998</v>
      </c>
      <c r="BY403" s="70">
        <v>0</v>
      </c>
      <c r="BZ403" s="70">
        <v>16.372</v>
      </c>
      <c r="CA403" s="70">
        <v>0</v>
      </c>
      <c r="CB403" s="70">
        <v>0</v>
      </c>
      <c r="CC403" s="70">
        <v>0</v>
      </c>
      <c r="CD403" s="70">
        <v>0</v>
      </c>
    </row>
    <row r="404" spans="1:82">
      <c r="A404" s="70" t="s">
        <v>2137</v>
      </c>
      <c r="B404" s="70">
        <v>306</v>
      </c>
      <c r="C404" s="70">
        <v>18</v>
      </c>
      <c r="D404" s="70">
        <v>18</v>
      </c>
      <c r="E404" s="70">
        <v>2021</v>
      </c>
      <c r="F404" s="70" t="s">
        <v>160</v>
      </c>
      <c r="G404" s="70" t="s">
        <v>2119</v>
      </c>
      <c r="H404" s="70" t="s">
        <v>2120</v>
      </c>
      <c r="I404" s="148"/>
      <c r="J404" s="71">
        <v>57.54897350885004</v>
      </c>
      <c r="K404" s="71">
        <v>15.799634505353842</v>
      </c>
      <c r="L404" s="71">
        <v>17.970679247942687</v>
      </c>
      <c r="M404" s="71">
        <v>437.15660387198523</v>
      </c>
      <c r="N404" s="71">
        <v>469.1721049501204</v>
      </c>
      <c r="O404" s="71">
        <v>213.17635200079181</v>
      </c>
      <c r="P404" s="71">
        <v>112.15522319559375</v>
      </c>
      <c r="Q404" s="71">
        <v>25.128935217245498</v>
      </c>
      <c r="R404" s="71">
        <v>0</v>
      </c>
      <c r="S404" s="71">
        <v>41.327506395079219</v>
      </c>
      <c r="T404" s="72"/>
      <c r="U404" s="71">
        <v>11207073</v>
      </c>
      <c r="V404" s="71">
        <v>7300</v>
      </c>
      <c r="W404" s="71">
        <v>211</v>
      </c>
      <c r="X404" s="71">
        <v>129845</v>
      </c>
      <c r="Y404" s="71">
        <v>202985</v>
      </c>
      <c r="Z404" s="71">
        <v>156847</v>
      </c>
      <c r="AA404" s="71">
        <v>24137</v>
      </c>
      <c r="AB404" s="71">
        <v>430385</v>
      </c>
      <c r="AC404" s="71">
        <v>0</v>
      </c>
      <c r="AD404" s="71">
        <v>41.327506395079219</v>
      </c>
      <c r="AE404" s="72"/>
      <c r="AF404" s="71">
        <v>89031037.49364309</v>
      </c>
      <c r="AG404" s="71">
        <v>12113531.272885501</v>
      </c>
      <c r="AH404" s="71">
        <v>3999897.3329172083</v>
      </c>
      <c r="AI404" s="71">
        <v>712205125.07446337</v>
      </c>
      <c r="AJ404" s="71">
        <v>694597560.02140796</v>
      </c>
      <c r="AK404" s="71">
        <v>0</v>
      </c>
      <c r="AL404" s="71">
        <v>0</v>
      </c>
      <c r="AM404" s="71">
        <v>56494008.354161263</v>
      </c>
      <c r="AN404" s="71">
        <v>0</v>
      </c>
      <c r="AO404" s="71">
        <v>0</v>
      </c>
      <c r="AP404" s="71">
        <v>1568441159.5494785</v>
      </c>
      <c r="AQ404" s="72"/>
      <c r="AR404" s="71">
        <v>8944</v>
      </c>
      <c r="AS404" s="71">
        <v>403</v>
      </c>
      <c r="AT404" s="71">
        <v>0</v>
      </c>
      <c r="AU404" s="71">
        <v>0</v>
      </c>
      <c r="AV404" s="71">
        <v>0</v>
      </c>
      <c r="AW404" s="71">
        <v>0</v>
      </c>
      <c r="AX404" s="71"/>
      <c r="AY404" s="72"/>
      <c r="AZ404" s="71">
        <v>34597.599999999977</v>
      </c>
      <c r="BA404" s="71">
        <v>7173.8000000000029</v>
      </c>
      <c r="BB404" s="71">
        <v>0</v>
      </c>
      <c r="BC404" s="71">
        <v>0</v>
      </c>
      <c r="BD404" s="71">
        <v>0</v>
      </c>
      <c r="BE404" s="71">
        <v>0</v>
      </c>
      <c r="BF404" s="71"/>
      <c r="BG404" s="72"/>
      <c r="BH404" s="71">
        <v>0</v>
      </c>
      <c r="BI404" s="71">
        <v>0</v>
      </c>
      <c r="BJ404" s="71">
        <v>4.2050000000000001</v>
      </c>
      <c r="BK404" s="71">
        <v>0</v>
      </c>
      <c r="BL404" s="71">
        <v>104.81200000000001</v>
      </c>
      <c r="BM404" s="71">
        <v>0</v>
      </c>
      <c r="BN404" s="72"/>
      <c r="BO404" s="71">
        <v>0</v>
      </c>
      <c r="BP404" s="71">
        <v>0</v>
      </c>
      <c r="BQ404" s="71">
        <v>1</v>
      </c>
      <c r="BR404" s="71">
        <v>0</v>
      </c>
      <c r="BS404" s="71">
        <v>14</v>
      </c>
      <c r="BT404" s="71">
        <v>0</v>
      </c>
      <c r="BU404"/>
      <c r="BV404" s="70">
        <v>61.963999999999999</v>
      </c>
      <c r="BW404" s="70">
        <v>0</v>
      </c>
      <c r="BX404" s="70">
        <v>31.864000000000001</v>
      </c>
      <c r="BY404" s="70">
        <v>0</v>
      </c>
      <c r="BZ404" s="70">
        <v>15.189</v>
      </c>
      <c r="CA404" s="70">
        <v>0</v>
      </c>
      <c r="CB404" s="70">
        <v>0</v>
      </c>
      <c r="CC404" s="70">
        <v>0</v>
      </c>
      <c r="CD404" s="70">
        <v>0</v>
      </c>
    </row>
    <row r="405" spans="1:82">
      <c r="A405" s="70" t="s">
        <v>2138</v>
      </c>
      <c r="B405" s="70">
        <v>306</v>
      </c>
      <c r="C405" s="70">
        <v>19</v>
      </c>
      <c r="D405" s="70">
        <v>18</v>
      </c>
      <c r="E405" s="70">
        <v>2022</v>
      </c>
      <c r="F405" s="70" t="s">
        <v>161</v>
      </c>
      <c r="G405" s="70" t="s">
        <v>2119</v>
      </c>
      <c r="H405" s="70" t="s">
        <v>2120</v>
      </c>
      <c r="I405" s="148"/>
      <c r="J405" s="71">
        <v>46.381983394552115</v>
      </c>
      <c r="K405" s="71">
        <v>14.913333703528149</v>
      </c>
      <c r="L405" s="71">
        <v>15.753170938548994</v>
      </c>
      <c r="M405" s="71">
        <v>430.3569558402728</v>
      </c>
      <c r="N405" s="71">
        <v>482.93302093801208</v>
      </c>
      <c r="O405" s="71">
        <v>225.2490163915673</v>
      </c>
      <c r="P405" s="71">
        <v>111.93116591158353</v>
      </c>
      <c r="Q405" s="71">
        <v>25.362953117169621</v>
      </c>
      <c r="R405" s="71">
        <v>0</v>
      </c>
      <c r="S405" s="71">
        <v>36.041765080298248</v>
      </c>
      <c r="T405" s="72"/>
      <c r="U405" s="71">
        <v>10859899</v>
      </c>
      <c r="V405" s="71">
        <v>7300</v>
      </c>
      <c r="W405" s="71">
        <v>211</v>
      </c>
      <c r="X405" s="71">
        <v>129845</v>
      </c>
      <c r="Y405" s="71">
        <v>205310</v>
      </c>
      <c r="Z405" s="71">
        <v>157461</v>
      </c>
      <c r="AA405" s="71">
        <v>24456</v>
      </c>
      <c r="AB405" s="71">
        <v>430831</v>
      </c>
      <c r="AC405" s="71">
        <v>0</v>
      </c>
      <c r="AD405" s="71">
        <v>36.041765080298248</v>
      </c>
      <c r="AE405" s="72"/>
      <c r="AF405" s="71">
        <v>70109878.508962944</v>
      </c>
      <c r="AG405" s="71">
        <v>12241075.936527941</v>
      </c>
      <c r="AH405" s="71">
        <v>3986236.0365781831</v>
      </c>
      <c r="AI405" s="71">
        <v>692801380.16230464</v>
      </c>
      <c r="AJ405" s="71">
        <v>750124386.40970218</v>
      </c>
      <c r="AK405" s="71">
        <v>0</v>
      </c>
      <c r="AL405" s="71">
        <v>0</v>
      </c>
      <c r="AM405" s="71">
        <v>55632041.376712002</v>
      </c>
      <c r="AN405" s="71">
        <v>0</v>
      </c>
      <c r="AO405" s="71">
        <v>0</v>
      </c>
      <c r="AP405" s="71">
        <v>1584894998.4307878</v>
      </c>
      <c r="AQ405" s="72"/>
      <c r="AR405" s="71">
        <v>9451</v>
      </c>
      <c r="AS405" s="71">
        <v>407</v>
      </c>
      <c r="AT405" s="71">
        <v>0</v>
      </c>
      <c r="AU405" s="71">
        <v>0</v>
      </c>
      <c r="AV405" s="71">
        <v>0</v>
      </c>
      <c r="AW405" s="71">
        <v>1</v>
      </c>
      <c r="AX405" s="71"/>
      <c r="AY405" s="72"/>
      <c r="AZ405" s="71">
        <v>37114.300000000061</v>
      </c>
      <c r="BA405" s="71">
        <v>7217.5000000000036</v>
      </c>
      <c r="BB405" s="71">
        <v>0</v>
      </c>
      <c r="BC405" s="71">
        <v>0</v>
      </c>
      <c r="BD405" s="71">
        <v>0</v>
      </c>
      <c r="BE405" s="71">
        <v>6970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2139</v>
      </c>
      <c r="B406" s="70">
        <v>306</v>
      </c>
      <c r="C406" s="70">
        <v>20</v>
      </c>
      <c r="D406" s="70">
        <v>18</v>
      </c>
      <c r="E406" s="70">
        <v>2023</v>
      </c>
      <c r="F406" s="70" t="s">
        <v>1539</v>
      </c>
      <c r="G406" s="1064" t="s">
        <v>2119</v>
      </c>
      <c r="H406" s="70" t="s">
        <v>2120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10381</v>
      </c>
      <c r="AS406" s="71">
        <v>408</v>
      </c>
      <c r="AT406" s="71">
        <v>0</v>
      </c>
      <c r="AU406" s="71">
        <v>0</v>
      </c>
      <c r="AV406" s="71">
        <v>0</v>
      </c>
      <c r="AW406" s="71">
        <v>1</v>
      </c>
      <c r="AX406" s="71"/>
      <c r="AY406" s="72"/>
      <c r="AZ406" s="71">
        <v>41578.40000000022</v>
      </c>
      <c r="BA406" s="71">
        <v>7227.9000000000033</v>
      </c>
      <c r="BB406" s="71">
        <v>0</v>
      </c>
      <c r="BC406" s="71">
        <v>0</v>
      </c>
      <c r="BD406" s="71">
        <v>0</v>
      </c>
      <c r="BE406" s="71">
        <v>6970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2140</v>
      </c>
      <c r="B407" s="70">
        <v>306</v>
      </c>
      <c r="C407" s="70">
        <v>21</v>
      </c>
      <c r="D407" s="70">
        <v>18</v>
      </c>
      <c r="E407" s="70">
        <v>2024</v>
      </c>
      <c r="F407" s="70" t="s">
        <v>1554</v>
      </c>
      <c r="G407" s="1064" t="s">
        <v>2119</v>
      </c>
      <c r="H407" s="70" t="s">
        <v>2120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2141</v>
      </c>
      <c r="B408" s="70">
        <v>307</v>
      </c>
      <c r="C408" s="70">
        <v>1</v>
      </c>
      <c r="D408" s="70">
        <v>19</v>
      </c>
      <c r="E408" s="70">
        <v>1990</v>
      </c>
      <c r="F408" s="70" t="s">
        <v>787</v>
      </c>
      <c r="G408" s="70" t="s">
        <v>2142</v>
      </c>
      <c r="H408" s="70" t="s">
        <v>2143</v>
      </c>
      <c r="I408" s="148"/>
      <c r="J408" s="71">
        <v>1080.901495943308</v>
      </c>
      <c r="K408" s="71">
        <v>77.228374856267834</v>
      </c>
      <c r="L408" s="71">
        <v>39.862011455358797</v>
      </c>
      <c r="M408" s="71">
        <v>447.79606497468262</v>
      </c>
      <c r="N408" s="71">
        <v>378.97020352060611</v>
      </c>
      <c r="O408" s="71">
        <v>299.84316487092519</v>
      </c>
      <c r="P408" s="71">
        <v>372.55299470608247</v>
      </c>
      <c r="Q408" s="71">
        <v>25.057758339358202</v>
      </c>
      <c r="R408" s="71">
        <v>400.74142440360231</v>
      </c>
      <c r="S408" s="71">
        <v>22.703383472257499</v>
      </c>
      <c r="T408" s="72"/>
      <c r="U408" s="71">
        <v>63722921</v>
      </c>
      <c r="V408" s="71">
        <v>22332</v>
      </c>
      <c r="W408" s="71">
        <v>442</v>
      </c>
      <c r="X408" s="71">
        <v>172854</v>
      </c>
      <c r="Y408" s="71">
        <v>136920</v>
      </c>
      <c r="Z408" s="71">
        <v>123329</v>
      </c>
      <c r="AA408" s="71">
        <v>90460</v>
      </c>
      <c r="AB408" s="71">
        <v>406853</v>
      </c>
      <c r="AC408" s="71">
        <v>69409136</v>
      </c>
      <c r="AD408" s="71">
        <v>22.703383472257499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2144</v>
      </c>
      <c r="B409" s="70">
        <v>308</v>
      </c>
      <c r="C409" s="70">
        <v>2</v>
      </c>
      <c r="D409" s="70">
        <v>19</v>
      </c>
      <c r="E409" s="70">
        <v>2005</v>
      </c>
      <c r="F409" s="70" t="s">
        <v>789</v>
      </c>
      <c r="G409" s="70" t="s">
        <v>2142</v>
      </c>
      <c r="H409" s="70" t="s">
        <v>2143</v>
      </c>
      <c r="I409" s="148"/>
      <c r="J409" s="71">
        <v>576.4417041219757</v>
      </c>
      <c r="K409" s="71">
        <v>44.922022006523108</v>
      </c>
      <c r="L409" s="71">
        <v>32.908735144227457</v>
      </c>
      <c r="M409" s="71">
        <v>709.63195050666241</v>
      </c>
      <c r="N409" s="71">
        <v>566.10249843313579</v>
      </c>
      <c r="O409" s="71">
        <v>456.0766422897355</v>
      </c>
      <c r="P409" s="71">
        <v>344.10138652776573</v>
      </c>
      <c r="Q409" s="71">
        <v>24.885996618826798</v>
      </c>
      <c r="R409" s="71">
        <v>315.3609998798687</v>
      </c>
      <c r="S409" s="71">
        <v>50.875078547808357</v>
      </c>
      <c r="T409" s="72"/>
      <c r="U409" s="71">
        <v>31417536</v>
      </c>
      <c r="V409" s="71">
        <v>18939</v>
      </c>
      <c r="W409" s="71">
        <v>358</v>
      </c>
      <c r="X409" s="71">
        <v>154421</v>
      </c>
      <c r="Y409" s="71">
        <v>172104</v>
      </c>
      <c r="Z409" s="71">
        <v>217077</v>
      </c>
      <c r="AA409" s="71">
        <v>68428</v>
      </c>
      <c r="AB409" s="71">
        <v>422410</v>
      </c>
      <c r="AC409" s="71">
        <v>55765063</v>
      </c>
      <c r="AD409" s="71">
        <v>50.875078547808357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2145</v>
      </c>
      <c r="B410" s="70">
        <v>309</v>
      </c>
      <c r="C410" s="70">
        <v>3</v>
      </c>
      <c r="D410" s="70">
        <v>19</v>
      </c>
      <c r="E410" s="70">
        <v>2006</v>
      </c>
      <c r="F410" s="70" t="s">
        <v>790</v>
      </c>
      <c r="G410" s="70" t="s">
        <v>2142</v>
      </c>
      <c r="H410" s="70" t="s">
        <v>2143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2146</v>
      </c>
      <c r="B411" s="70">
        <v>310</v>
      </c>
      <c r="C411" s="70">
        <v>4</v>
      </c>
      <c r="D411" s="70">
        <v>19</v>
      </c>
      <c r="E411" s="70">
        <v>2007</v>
      </c>
      <c r="F411" s="70" t="s">
        <v>791</v>
      </c>
      <c r="G411" s="70" t="s">
        <v>2142</v>
      </c>
      <c r="H411" s="70" t="s">
        <v>2143</v>
      </c>
      <c r="I411" s="148"/>
      <c r="J411" s="71">
        <v>515.48651908889065</v>
      </c>
      <c r="K411" s="71">
        <v>42.433920256287962</v>
      </c>
      <c r="L411" s="71">
        <v>38.16504108522799</v>
      </c>
      <c r="M411" s="71">
        <v>762.73014916785871</v>
      </c>
      <c r="N411" s="71">
        <v>561.31507337151652</v>
      </c>
      <c r="O411" s="71">
        <v>446.99453885661899</v>
      </c>
      <c r="P411" s="71">
        <v>336.31928938954991</v>
      </c>
      <c r="Q411" s="71">
        <v>26.262121929256399</v>
      </c>
      <c r="R411" s="71">
        <v>302.12703807381041</v>
      </c>
      <c r="S411" s="71">
        <v>35.168948726279993</v>
      </c>
      <c r="T411" s="72"/>
      <c r="U411" s="71">
        <v>35152534</v>
      </c>
      <c r="V411" s="71">
        <v>17961</v>
      </c>
      <c r="W411" s="71">
        <v>523</v>
      </c>
      <c r="X411" s="71">
        <v>181998</v>
      </c>
      <c r="Y411" s="71">
        <v>175800</v>
      </c>
      <c r="Z411" s="71">
        <v>221169</v>
      </c>
      <c r="AA411" s="71">
        <v>65861</v>
      </c>
      <c r="AB411" s="71">
        <v>422196</v>
      </c>
      <c r="AC411" s="71">
        <v>54957809</v>
      </c>
      <c r="AD411" s="71">
        <v>35.168948726279993</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2147</v>
      </c>
      <c r="B412" s="70">
        <v>311</v>
      </c>
      <c r="C412" s="70">
        <v>5</v>
      </c>
      <c r="D412" s="70">
        <v>19</v>
      </c>
      <c r="E412" s="70">
        <v>2008</v>
      </c>
      <c r="F412" s="70" t="s">
        <v>792</v>
      </c>
      <c r="G412" s="70" t="s">
        <v>2142</v>
      </c>
      <c r="H412" s="70" t="s">
        <v>2143</v>
      </c>
      <c r="I412" s="148"/>
      <c r="J412" s="71">
        <v>484.90920545474228</v>
      </c>
      <c r="K412" s="71">
        <v>31.451524506667688</v>
      </c>
      <c r="L412" s="71">
        <v>33.659608008471999</v>
      </c>
      <c r="M412" s="71">
        <v>797.75866040250537</v>
      </c>
      <c r="N412" s="71">
        <v>562.09182663268336</v>
      </c>
      <c r="O412" s="71">
        <v>435.02235595043987</v>
      </c>
      <c r="P412" s="71">
        <v>326.44363495434209</v>
      </c>
      <c r="Q412" s="71">
        <v>25.8936407055632</v>
      </c>
      <c r="R412" s="71">
        <v>273.8104148904697</v>
      </c>
      <c r="S412" s="71">
        <v>38.489195706929998</v>
      </c>
      <c r="T412" s="72"/>
      <c r="U412" s="71">
        <v>36104315</v>
      </c>
      <c r="V412" s="71">
        <v>17961</v>
      </c>
      <c r="W412" s="71">
        <v>523</v>
      </c>
      <c r="X412" s="71">
        <v>181998</v>
      </c>
      <c r="Y412" s="71">
        <v>177894</v>
      </c>
      <c r="Z412" s="71">
        <v>222800</v>
      </c>
      <c r="AA412" s="71">
        <v>64000</v>
      </c>
      <c r="AB412" s="71">
        <v>423119</v>
      </c>
      <c r="AC412" s="71">
        <v>51719020</v>
      </c>
      <c r="AD412" s="71">
        <v>38.489195706929998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2148</v>
      </c>
      <c r="B413" s="70">
        <v>312</v>
      </c>
      <c r="C413" s="70">
        <v>6</v>
      </c>
      <c r="D413" s="70">
        <v>19</v>
      </c>
      <c r="E413" s="70">
        <v>2009</v>
      </c>
      <c r="F413" s="70" t="s">
        <v>176</v>
      </c>
      <c r="G413" s="70" t="s">
        <v>2142</v>
      </c>
      <c r="H413" s="70" t="s">
        <v>2143</v>
      </c>
      <c r="I413" s="148"/>
      <c r="J413" s="71">
        <v>447.51314766306649</v>
      </c>
      <c r="K413" s="71">
        <v>33.383942363548613</v>
      </c>
      <c r="L413" s="71">
        <v>27.98882907431641</v>
      </c>
      <c r="M413" s="71">
        <v>918.31888042353739</v>
      </c>
      <c r="N413" s="71">
        <v>571.3631000166697</v>
      </c>
      <c r="O413" s="71">
        <v>445.07839637213959</v>
      </c>
      <c r="P413" s="71">
        <v>310.64779786376693</v>
      </c>
      <c r="Q413" s="71">
        <v>24.692662294952498</v>
      </c>
      <c r="R413" s="71">
        <v>246.24182305517579</v>
      </c>
      <c r="S413" s="71">
        <v>44.469350917049987</v>
      </c>
      <c r="T413" s="72"/>
      <c r="U413" s="71">
        <v>33066818</v>
      </c>
      <c r="V413" s="71">
        <v>18027</v>
      </c>
      <c r="W413" s="71">
        <v>773</v>
      </c>
      <c r="X413" s="71">
        <v>197066</v>
      </c>
      <c r="Y413" s="71">
        <v>179855</v>
      </c>
      <c r="Z413" s="71">
        <v>224998</v>
      </c>
      <c r="AA413" s="71">
        <v>62524</v>
      </c>
      <c r="AB413" s="71">
        <v>423564</v>
      </c>
      <c r="AC413" s="71">
        <v>45375884</v>
      </c>
      <c r="AD413" s="71">
        <v>44.469350917049987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115.521</v>
      </c>
      <c r="BK413" s="71">
        <v>0.79700000000000004</v>
      </c>
      <c r="BL413" s="71">
        <v>108.786</v>
      </c>
      <c r="BM413" s="71">
        <v>0</v>
      </c>
      <c r="BN413" s="72"/>
      <c r="BO413" s="71">
        <v>0</v>
      </c>
      <c r="BP413" s="71">
        <v>0</v>
      </c>
      <c r="BQ413" s="71">
        <v>8</v>
      </c>
      <c r="BR413" s="71">
        <v>1</v>
      </c>
      <c r="BS413" s="71">
        <v>21</v>
      </c>
      <c r="BT413" s="71">
        <v>0</v>
      </c>
      <c r="BU413"/>
      <c r="BV413" s="70">
        <v>189.15600000000001</v>
      </c>
      <c r="BW413" s="70">
        <v>0</v>
      </c>
      <c r="BX413" s="70">
        <v>33.817999999999998</v>
      </c>
      <c r="BY413" s="70">
        <v>0</v>
      </c>
      <c r="BZ413" s="70">
        <v>2.13</v>
      </c>
      <c r="CA413" s="70">
        <v>0</v>
      </c>
      <c r="CB413" s="70">
        <v>0</v>
      </c>
      <c r="CC413" s="70">
        <v>0</v>
      </c>
      <c r="CD413" s="70">
        <v>0</v>
      </c>
    </row>
    <row r="414" spans="1:82">
      <c r="A414" s="70" t="s">
        <v>2149</v>
      </c>
      <c r="B414" s="70">
        <v>313</v>
      </c>
      <c r="C414" s="70">
        <v>7</v>
      </c>
      <c r="D414" s="70">
        <v>19</v>
      </c>
      <c r="E414" s="70">
        <v>2010</v>
      </c>
      <c r="F414" s="70" t="s">
        <v>177</v>
      </c>
      <c r="G414" s="70" t="s">
        <v>2142</v>
      </c>
      <c r="H414" s="70" t="s">
        <v>2143</v>
      </c>
      <c r="I414" s="148"/>
      <c r="J414" s="71">
        <v>440.25918758426587</v>
      </c>
      <c r="K414" s="71">
        <v>32.188603397546018</v>
      </c>
      <c r="L414" s="71">
        <v>26.53741190063883</v>
      </c>
      <c r="M414" s="71">
        <v>878.08206386693939</v>
      </c>
      <c r="N414" s="71">
        <v>542.81260013818166</v>
      </c>
      <c r="O414" s="71">
        <v>448.01904874745668</v>
      </c>
      <c r="P414" s="71">
        <v>312.26036238536528</v>
      </c>
      <c r="Q414" s="71">
        <v>25.819327188126401</v>
      </c>
      <c r="R414" s="71">
        <v>202.8201045975544</v>
      </c>
      <c r="S414" s="71">
        <v>45.520582805559997</v>
      </c>
      <c r="T414" s="72"/>
      <c r="U414" s="71">
        <v>32342799</v>
      </c>
      <c r="V414" s="71">
        <v>18027</v>
      </c>
      <c r="W414" s="71">
        <v>773</v>
      </c>
      <c r="X414" s="71">
        <v>197066</v>
      </c>
      <c r="Y414" s="71">
        <v>181971</v>
      </c>
      <c r="Z414" s="71">
        <v>227537</v>
      </c>
      <c r="AA414" s="71">
        <v>61279</v>
      </c>
      <c r="AB414" s="71">
        <v>424388</v>
      </c>
      <c r="AC414" s="71">
        <v>35418184</v>
      </c>
      <c r="AD414" s="71">
        <v>45.520582805559997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109.46299999999999</v>
      </c>
      <c r="BK414" s="71">
        <v>0.89200000000000002</v>
      </c>
      <c r="BL414" s="71">
        <v>84.8613</v>
      </c>
      <c r="BM414" s="71">
        <v>0</v>
      </c>
      <c r="BN414" s="72"/>
      <c r="BO414" s="71">
        <v>0</v>
      </c>
      <c r="BP414" s="71">
        <v>0</v>
      </c>
      <c r="BQ414" s="71">
        <v>8</v>
      </c>
      <c r="BR414" s="71">
        <v>1</v>
      </c>
      <c r="BS414" s="71">
        <v>22</v>
      </c>
      <c r="BT414" s="71">
        <v>0</v>
      </c>
      <c r="BU414"/>
      <c r="BV414" s="70">
        <v>195.21629999999999</v>
      </c>
      <c r="BW414" s="70">
        <v>0</v>
      </c>
      <c r="BX414" s="70">
        <v>0</v>
      </c>
      <c r="BY414" s="70">
        <v>0</v>
      </c>
      <c r="BZ414" s="70">
        <v>0</v>
      </c>
      <c r="CA414" s="70">
        <v>0</v>
      </c>
      <c r="CB414" s="70">
        <v>0</v>
      </c>
      <c r="CC414" s="70">
        <v>0</v>
      </c>
      <c r="CD414" s="70">
        <v>0</v>
      </c>
    </row>
    <row r="415" spans="1:82">
      <c r="A415" s="70" t="s">
        <v>2150</v>
      </c>
      <c r="B415" s="70">
        <v>314</v>
      </c>
      <c r="C415" s="70">
        <v>8</v>
      </c>
      <c r="D415" s="70">
        <v>19</v>
      </c>
      <c r="E415" s="70">
        <v>2011</v>
      </c>
      <c r="F415" s="70" t="s">
        <v>178</v>
      </c>
      <c r="G415" s="70" t="s">
        <v>2142</v>
      </c>
      <c r="H415" s="70" t="s">
        <v>2143</v>
      </c>
      <c r="I415" s="148"/>
      <c r="J415" s="71">
        <v>431.34015167088648</v>
      </c>
      <c r="K415" s="71">
        <v>51.297109038261517</v>
      </c>
      <c r="L415" s="71">
        <v>34.510359422127891</v>
      </c>
      <c r="M415" s="71">
        <v>1162.047986789406</v>
      </c>
      <c r="N415" s="71">
        <v>749.76537927178083</v>
      </c>
      <c r="O415" s="71">
        <v>444.3223539514982</v>
      </c>
      <c r="P415" s="71">
        <v>299.45097156902261</v>
      </c>
      <c r="Q415" s="71">
        <v>29.7894524752294</v>
      </c>
      <c r="R415" s="71">
        <v>203.84779492829011</v>
      </c>
      <c r="S415" s="71">
        <v>38.196960979540002</v>
      </c>
      <c r="T415" s="72"/>
      <c r="U415" s="71">
        <v>29116494</v>
      </c>
      <c r="V415" s="71">
        <v>18027</v>
      </c>
      <c r="W415" s="71">
        <v>773</v>
      </c>
      <c r="X415" s="71">
        <v>197066</v>
      </c>
      <c r="Y415" s="71">
        <v>183421</v>
      </c>
      <c r="Z415" s="71">
        <v>230562</v>
      </c>
      <c r="AA415" s="71">
        <v>60514</v>
      </c>
      <c r="AB415" s="71">
        <v>424490</v>
      </c>
      <c r="AC415" s="71">
        <v>35538774</v>
      </c>
      <c r="AD415" s="71">
        <v>38.196960979540002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71.802000000000007</v>
      </c>
      <c r="BK415" s="71">
        <v>0.73299999999999998</v>
      </c>
      <c r="BL415" s="71">
        <v>73.716799999999992</v>
      </c>
      <c r="BM415" s="71">
        <v>0</v>
      </c>
      <c r="BN415" s="72"/>
      <c r="BO415" s="71">
        <v>0</v>
      </c>
      <c r="BP415" s="71">
        <v>0</v>
      </c>
      <c r="BQ415" s="71">
        <v>7</v>
      </c>
      <c r="BR415" s="71">
        <v>1</v>
      </c>
      <c r="BS415" s="71">
        <v>22</v>
      </c>
      <c r="BT415" s="71">
        <v>0</v>
      </c>
      <c r="BU415"/>
      <c r="BV415" s="70">
        <v>146.2518</v>
      </c>
      <c r="BW415" s="70">
        <v>0</v>
      </c>
      <c r="BX415" s="70">
        <v>0</v>
      </c>
      <c r="BY415" s="70">
        <v>0</v>
      </c>
      <c r="BZ415" s="70">
        <v>0</v>
      </c>
      <c r="CA415" s="70">
        <v>0</v>
      </c>
      <c r="CB415" s="70">
        <v>0</v>
      </c>
      <c r="CC415" s="70">
        <v>0</v>
      </c>
      <c r="CD415" s="70">
        <v>0</v>
      </c>
    </row>
    <row r="416" spans="1:82">
      <c r="A416" s="70" t="s">
        <v>2151</v>
      </c>
      <c r="B416" s="70">
        <v>315</v>
      </c>
      <c r="C416" s="70">
        <v>9</v>
      </c>
      <c r="D416" s="70">
        <v>19</v>
      </c>
      <c r="E416" s="70">
        <v>2012</v>
      </c>
      <c r="F416" s="70" t="s">
        <v>179</v>
      </c>
      <c r="G416" s="70" t="s">
        <v>2142</v>
      </c>
      <c r="H416" s="70" t="s">
        <v>2143</v>
      </c>
      <c r="I416" s="148"/>
      <c r="J416" s="71">
        <v>492.18803365818297</v>
      </c>
      <c r="K416" s="71">
        <v>51.442570991206509</v>
      </c>
      <c r="L416" s="71">
        <v>36.22454751150935</v>
      </c>
      <c r="M416" s="71">
        <v>1271.7196016898281</v>
      </c>
      <c r="N416" s="71">
        <v>982.28238080844244</v>
      </c>
      <c r="O416" s="71">
        <v>447.94414991631811</v>
      </c>
      <c r="P416" s="71">
        <v>296.71058463296339</v>
      </c>
      <c r="Q416" s="71">
        <v>32.600629849974901</v>
      </c>
      <c r="R416" s="71">
        <v>192.97524624878901</v>
      </c>
      <c r="S416" s="71">
        <v>47.238579764100002</v>
      </c>
      <c r="T416" s="72"/>
      <c r="U416" s="71">
        <v>33813627</v>
      </c>
      <c r="V416" s="71">
        <v>18027</v>
      </c>
      <c r="W416" s="71">
        <v>773</v>
      </c>
      <c r="X416" s="71">
        <v>197066</v>
      </c>
      <c r="Y416" s="71">
        <v>186781</v>
      </c>
      <c r="Z416" s="71">
        <v>234285</v>
      </c>
      <c r="AA416" s="71">
        <v>59621</v>
      </c>
      <c r="AB416" s="71">
        <v>427572</v>
      </c>
      <c r="AC416" s="71">
        <v>32771869</v>
      </c>
      <c r="AD416" s="71">
        <v>47.238579764100002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100.28700000000001</v>
      </c>
      <c r="BK416" s="71">
        <v>1.234</v>
      </c>
      <c r="BL416" s="71">
        <v>155.14409999999998</v>
      </c>
      <c r="BM416" s="71">
        <v>0</v>
      </c>
      <c r="BN416" s="72"/>
      <c r="BO416" s="71">
        <v>0</v>
      </c>
      <c r="BP416" s="71">
        <v>0</v>
      </c>
      <c r="BQ416" s="71">
        <v>7</v>
      </c>
      <c r="BR416" s="71">
        <v>1</v>
      </c>
      <c r="BS416" s="71">
        <v>24</v>
      </c>
      <c r="BT416" s="71">
        <v>0</v>
      </c>
      <c r="BU416"/>
      <c r="BV416" s="70">
        <v>207.87309999999999</v>
      </c>
      <c r="BW416" s="70">
        <v>0</v>
      </c>
      <c r="BX416" s="70">
        <v>48.792000000000002</v>
      </c>
      <c r="BY416" s="70">
        <v>0</v>
      </c>
      <c r="BZ416" s="70">
        <v>0</v>
      </c>
      <c r="CA416" s="70">
        <v>0</v>
      </c>
      <c r="CB416" s="70">
        <v>0</v>
      </c>
      <c r="CC416" s="70">
        <v>0</v>
      </c>
      <c r="CD416" s="70">
        <v>0</v>
      </c>
    </row>
    <row r="417" spans="1:82">
      <c r="A417" s="70" t="s">
        <v>2152</v>
      </c>
      <c r="B417" s="70">
        <v>316</v>
      </c>
      <c r="C417" s="70">
        <v>10</v>
      </c>
      <c r="D417" s="70">
        <v>19</v>
      </c>
      <c r="E417" s="70">
        <v>2013</v>
      </c>
      <c r="F417" s="70" t="s">
        <v>180</v>
      </c>
      <c r="G417" s="70" t="s">
        <v>2142</v>
      </c>
      <c r="H417" s="70" t="s">
        <v>2143</v>
      </c>
      <c r="I417" s="148"/>
      <c r="J417" s="71">
        <v>647.29752067537515</v>
      </c>
      <c r="K417" s="71">
        <v>42.015224288025713</v>
      </c>
      <c r="L417" s="71">
        <v>32.32268595592523</v>
      </c>
      <c r="M417" s="71">
        <v>1272.240556246838</v>
      </c>
      <c r="N417" s="71">
        <v>1072.8790238675899</v>
      </c>
      <c r="O417" s="71">
        <v>436.91803102811627</v>
      </c>
      <c r="P417" s="71">
        <v>295.35089176333838</v>
      </c>
      <c r="Q417" s="71">
        <v>33.212478361959498</v>
      </c>
      <c r="R417" s="71">
        <v>172.79824022599431</v>
      </c>
      <c r="S417" s="71">
        <v>48.20145748617</v>
      </c>
      <c r="T417" s="72"/>
      <c r="U417" s="71">
        <v>34214518</v>
      </c>
      <c r="V417" s="71">
        <v>18027</v>
      </c>
      <c r="W417" s="71">
        <v>773</v>
      </c>
      <c r="X417" s="71">
        <v>197066</v>
      </c>
      <c r="Y417" s="71">
        <v>188589</v>
      </c>
      <c r="Z417" s="71">
        <v>238721</v>
      </c>
      <c r="AA417" s="71">
        <v>59125</v>
      </c>
      <c r="AB417" s="71">
        <v>429352</v>
      </c>
      <c r="AC417" s="71">
        <v>28645077</v>
      </c>
      <c r="AD417" s="71">
        <v>48.20145748617</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119.547</v>
      </c>
      <c r="BK417" s="71">
        <v>1.4490000000000001</v>
      </c>
      <c r="BL417" s="71">
        <v>120.61700000000002</v>
      </c>
      <c r="BM417" s="71">
        <v>0</v>
      </c>
      <c r="BN417" s="72"/>
      <c r="BO417" s="71">
        <v>0</v>
      </c>
      <c r="BP417" s="71">
        <v>0</v>
      </c>
      <c r="BQ417" s="71">
        <v>7</v>
      </c>
      <c r="BR417" s="71">
        <v>1</v>
      </c>
      <c r="BS417" s="71">
        <v>16</v>
      </c>
      <c r="BT417" s="71">
        <v>0</v>
      </c>
      <c r="BU417"/>
      <c r="BV417" s="70">
        <v>202.52</v>
      </c>
      <c r="BW417" s="70">
        <v>0</v>
      </c>
      <c r="BX417" s="70">
        <v>39.093000000000004</v>
      </c>
      <c r="BY417" s="70">
        <v>0</v>
      </c>
      <c r="BZ417" s="70">
        <v>0</v>
      </c>
      <c r="CA417" s="70">
        <v>0</v>
      </c>
      <c r="CB417" s="70">
        <v>0</v>
      </c>
      <c r="CC417" s="70">
        <v>0</v>
      </c>
      <c r="CD417" s="70">
        <v>0</v>
      </c>
    </row>
    <row r="418" spans="1:82">
      <c r="A418" s="70" t="s">
        <v>2153</v>
      </c>
      <c r="B418" s="70">
        <v>317</v>
      </c>
      <c r="C418" s="70">
        <v>11</v>
      </c>
      <c r="D418" s="70">
        <v>19</v>
      </c>
      <c r="E418" s="70">
        <v>2014</v>
      </c>
      <c r="F418" s="70" t="s">
        <v>181</v>
      </c>
      <c r="G418" s="70" t="s">
        <v>2142</v>
      </c>
      <c r="H418" s="70" t="s">
        <v>2143</v>
      </c>
      <c r="I418" s="148"/>
      <c r="J418" s="71">
        <v>595.26556535685734</v>
      </c>
      <c r="K418" s="71">
        <v>41.95954309827404</v>
      </c>
      <c r="L418" s="71">
        <v>34.854898466724272</v>
      </c>
      <c r="M418" s="71">
        <v>1142.401377198187</v>
      </c>
      <c r="N418" s="71">
        <v>917.43104074750227</v>
      </c>
      <c r="O418" s="71">
        <v>419.65455663844278</v>
      </c>
      <c r="P418" s="71">
        <v>294.51601327440073</v>
      </c>
      <c r="Q418" s="71">
        <v>31.859754219943699</v>
      </c>
      <c r="R418" s="71">
        <v>163.79592302555901</v>
      </c>
      <c r="S418" s="71">
        <v>45.696805979840008</v>
      </c>
      <c r="T418" s="72"/>
      <c r="U418" s="71">
        <v>34786337</v>
      </c>
      <c r="V418" s="71">
        <v>15783</v>
      </c>
      <c r="W418" s="71">
        <v>701</v>
      </c>
      <c r="X418" s="71">
        <v>194080</v>
      </c>
      <c r="Y418" s="71">
        <v>190342</v>
      </c>
      <c r="Z418" s="71">
        <v>241492</v>
      </c>
      <c r="AA418" s="71">
        <v>58653</v>
      </c>
      <c r="AB418" s="71">
        <v>429276</v>
      </c>
      <c r="AC418" s="71">
        <v>27238125</v>
      </c>
      <c r="AD418" s="71">
        <v>45.696805979840008</v>
      </c>
      <c r="AE418" s="72"/>
      <c r="AF418" s="71"/>
      <c r="AG418" s="71"/>
      <c r="AH418" s="71"/>
      <c r="AI418" s="71"/>
      <c r="AJ418" s="71"/>
      <c r="AK418" s="71"/>
      <c r="AL418" s="71"/>
      <c r="AM418" s="71"/>
      <c r="AN418" s="71"/>
      <c r="AO418" s="71"/>
      <c r="AP418" s="71"/>
      <c r="AQ418" s="72"/>
      <c r="AR418" s="71">
        <v>8244</v>
      </c>
      <c r="AS418" s="71">
        <v>1708</v>
      </c>
      <c r="AT418" s="71">
        <v>0</v>
      </c>
      <c r="AU418" s="71">
        <v>0</v>
      </c>
      <c r="AV418" s="71">
        <v>0</v>
      </c>
      <c r="AW418" s="71">
        <v>2</v>
      </c>
      <c r="AX418" s="71"/>
      <c r="AY418" s="72"/>
      <c r="AZ418" s="71">
        <v>35270.800999999999</v>
      </c>
      <c r="BA418" s="71">
        <v>62627.466999999997</v>
      </c>
      <c r="BB418" s="71">
        <v>0</v>
      </c>
      <c r="BC418" s="71">
        <v>0</v>
      </c>
      <c r="BD418" s="71">
        <v>0</v>
      </c>
      <c r="BE418" s="71">
        <v>1509</v>
      </c>
      <c r="BF418" s="71"/>
      <c r="BG418" s="72"/>
      <c r="BH418" s="71">
        <v>0</v>
      </c>
      <c r="BI418" s="71">
        <v>0</v>
      </c>
      <c r="BJ418" s="71">
        <v>115.355</v>
      </c>
      <c r="BK418" s="71">
        <v>1.2769999999999999</v>
      </c>
      <c r="BL418" s="71">
        <v>136.25300000000001</v>
      </c>
      <c r="BM418" s="71">
        <v>0</v>
      </c>
      <c r="BN418" s="72"/>
      <c r="BO418" s="71">
        <v>0</v>
      </c>
      <c r="BP418" s="71">
        <v>0</v>
      </c>
      <c r="BQ418" s="71">
        <v>6</v>
      </c>
      <c r="BR418" s="71">
        <v>1</v>
      </c>
      <c r="BS418" s="71">
        <v>19</v>
      </c>
      <c r="BT418" s="71">
        <v>0</v>
      </c>
      <c r="BU418"/>
      <c r="BV418" s="70">
        <v>214.41</v>
      </c>
      <c r="BW418" s="70">
        <v>0</v>
      </c>
      <c r="BX418" s="70">
        <v>38.475000000000001</v>
      </c>
      <c r="BY418" s="70">
        <v>0</v>
      </c>
      <c r="BZ418" s="70">
        <v>0</v>
      </c>
      <c r="CA418" s="70">
        <v>0</v>
      </c>
      <c r="CB418" s="70">
        <v>0</v>
      </c>
      <c r="CC418" s="70">
        <v>0</v>
      </c>
      <c r="CD418" s="70">
        <v>0</v>
      </c>
    </row>
    <row r="419" spans="1:82">
      <c r="A419" s="70" t="s">
        <v>2154</v>
      </c>
      <c r="B419" s="70">
        <v>318</v>
      </c>
      <c r="C419" s="70">
        <v>12</v>
      </c>
      <c r="D419" s="70">
        <v>19</v>
      </c>
      <c r="E419" s="70">
        <v>2015</v>
      </c>
      <c r="F419" s="70" t="s">
        <v>182</v>
      </c>
      <c r="G419" s="70" t="s">
        <v>2142</v>
      </c>
      <c r="H419" s="70" t="s">
        <v>2143</v>
      </c>
      <c r="I419" s="148"/>
      <c r="J419" s="71">
        <v>576.09115127076757</v>
      </c>
      <c r="K419" s="71">
        <v>40.168290682575581</v>
      </c>
      <c r="L419" s="71">
        <v>41.128905064389173</v>
      </c>
      <c r="M419" s="71">
        <v>1192.5834171242041</v>
      </c>
      <c r="N419" s="71">
        <v>782.19371760786453</v>
      </c>
      <c r="O419" s="71">
        <v>420.38417235186876</v>
      </c>
      <c r="P419" s="71">
        <v>293.01999624179371</v>
      </c>
      <c r="Q419" s="71">
        <v>31.201360518821701</v>
      </c>
      <c r="R419" s="71">
        <v>143.94563755504939</v>
      </c>
      <c r="S419" s="71">
        <v>54.302903577360013</v>
      </c>
      <c r="T419" s="72"/>
      <c r="U419" s="71">
        <v>36370602</v>
      </c>
      <c r="V419" s="71">
        <v>15783</v>
      </c>
      <c r="W419" s="71">
        <v>701</v>
      </c>
      <c r="X419" s="71">
        <v>194080</v>
      </c>
      <c r="Y419" s="71">
        <v>192243</v>
      </c>
      <c r="Z419" s="71">
        <v>244240</v>
      </c>
      <c r="AA419" s="71">
        <v>58309</v>
      </c>
      <c r="AB419" s="71">
        <v>429451</v>
      </c>
      <c r="AC419" s="71">
        <v>24605158</v>
      </c>
      <c r="AD419" s="71">
        <v>54.302903577360013</v>
      </c>
      <c r="AE419" s="72"/>
      <c r="AF419" s="71">
        <v>358652182.07106692</v>
      </c>
      <c r="AG419" s="71">
        <v>27843561.392054949</v>
      </c>
      <c r="AH419" s="71">
        <v>8246427.7901384346</v>
      </c>
      <c r="AI419" s="71">
        <v>1184686047.4693789</v>
      </c>
      <c r="AJ419" s="71">
        <v>1068230152.593284</v>
      </c>
      <c r="AK419" s="71">
        <v>0</v>
      </c>
      <c r="AL419" s="71">
        <v>0</v>
      </c>
      <c r="AM419" s="71">
        <v>58854458.070809931</v>
      </c>
      <c r="AN419" s="71">
        <v>0</v>
      </c>
      <c r="AO419" s="71">
        <v>0</v>
      </c>
      <c r="AP419" s="71">
        <v>2706512829.3867331</v>
      </c>
      <c r="AQ419" s="72"/>
      <c r="AR419" s="71">
        <v>9006</v>
      </c>
      <c r="AS419" s="71">
        <v>2325</v>
      </c>
      <c r="AT419" s="71">
        <v>0</v>
      </c>
      <c r="AU419" s="71">
        <v>0</v>
      </c>
      <c r="AV419" s="71">
        <v>0</v>
      </c>
      <c r="AW419" s="71">
        <v>3</v>
      </c>
      <c r="AX419" s="71"/>
      <c r="AY419" s="72"/>
      <c r="AZ419" s="71">
        <v>39376.978999999999</v>
      </c>
      <c r="BA419" s="71">
        <v>85037.46699999999</v>
      </c>
      <c r="BB419" s="71">
        <v>0</v>
      </c>
      <c r="BC419" s="71">
        <v>0</v>
      </c>
      <c r="BD419" s="71">
        <v>0</v>
      </c>
      <c r="BE419" s="71">
        <v>2009</v>
      </c>
      <c r="BF419" s="71"/>
      <c r="BG419" s="72"/>
      <c r="BH419" s="71">
        <v>0</v>
      </c>
      <c r="BI419" s="71">
        <v>0</v>
      </c>
      <c r="BJ419" s="71">
        <v>63.308</v>
      </c>
      <c r="BK419" s="71">
        <v>0.96599999999999997</v>
      </c>
      <c r="BL419" s="71">
        <v>147.85999999999999</v>
      </c>
      <c r="BM419" s="71">
        <v>0</v>
      </c>
      <c r="BN419" s="72"/>
      <c r="BO419" s="71">
        <v>0</v>
      </c>
      <c r="BP419" s="71">
        <v>0</v>
      </c>
      <c r="BQ419" s="71">
        <v>5</v>
      </c>
      <c r="BR419" s="71">
        <v>1</v>
      </c>
      <c r="BS419" s="71">
        <v>19</v>
      </c>
      <c r="BT419" s="71">
        <v>0</v>
      </c>
      <c r="BU419"/>
      <c r="BV419" s="70">
        <v>162.85400000000001</v>
      </c>
      <c r="BW419" s="70">
        <v>0</v>
      </c>
      <c r="BX419" s="70">
        <v>49.28</v>
      </c>
      <c r="BY419" s="70">
        <v>0</v>
      </c>
      <c r="BZ419" s="70">
        <v>0</v>
      </c>
      <c r="CA419" s="70">
        <v>0</v>
      </c>
      <c r="CB419" s="70">
        <v>0</v>
      </c>
      <c r="CC419" s="70">
        <v>0</v>
      </c>
      <c r="CD419" s="70">
        <v>0</v>
      </c>
    </row>
    <row r="420" spans="1:82">
      <c r="A420" s="70" t="s">
        <v>2155</v>
      </c>
      <c r="B420" s="70">
        <v>319</v>
      </c>
      <c r="C420" s="70">
        <v>13</v>
      </c>
      <c r="D420" s="70">
        <v>19</v>
      </c>
      <c r="E420" s="70">
        <v>2016</v>
      </c>
      <c r="F420" s="70" t="s">
        <v>155</v>
      </c>
      <c r="G420" s="70" t="s">
        <v>2142</v>
      </c>
      <c r="H420" s="70" t="s">
        <v>2143</v>
      </c>
      <c r="I420" s="148"/>
      <c r="J420" s="71">
        <v>504.70752023889088</v>
      </c>
      <c r="K420" s="71">
        <v>37.274005861578928</v>
      </c>
      <c r="L420" s="71">
        <v>44.671917137663087</v>
      </c>
      <c r="M420" s="71">
        <v>893.86924275365391</v>
      </c>
      <c r="N420" s="71">
        <v>682.38863536120266</v>
      </c>
      <c r="O420" s="71">
        <v>420.78648990100305</v>
      </c>
      <c r="P420" s="71">
        <v>286.07183003362695</v>
      </c>
      <c r="Q420" s="71">
        <v>30.318232898950324</v>
      </c>
      <c r="R420" s="71">
        <v>148.62490516010379</v>
      </c>
      <c r="S420" s="71">
        <v>30.20178850296</v>
      </c>
      <c r="T420" s="72"/>
      <c r="U420" s="71">
        <v>34233000</v>
      </c>
      <c r="V420" s="71">
        <v>15783</v>
      </c>
      <c r="W420" s="71">
        <v>701</v>
      </c>
      <c r="X420" s="71">
        <v>194080</v>
      </c>
      <c r="Y420" s="71">
        <v>193749</v>
      </c>
      <c r="Z420" s="71">
        <v>247479</v>
      </c>
      <c r="AA420" s="71">
        <v>58878</v>
      </c>
      <c r="AB420" s="71">
        <v>429242</v>
      </c>
      <c r="AC420" s="71">
        <v>25383670.81505724</v>
      </c>
      <c r="AD420" s="71">
        <v>30.20178850296</v>
      </c>
      <c r="AE420" s="72"/>
      <c r="AF420" s="71">
        <v>335398194.78256392</v>
      </c>
      <c r="AG420" s="71">
        <v>27292149.772693459</v>
      </c>
      <c r="AH420" s="71">
        <v>7493383.1747285882</v>
      </c>
      <c r="AI420" s="71">
        <v>1355929233.53882</v>
      </c>
      <c r="AJ420" s="71">
        <v>1091049595.6834459</v>
      </c>
      <c r="AK420" s="71">
        <v>0</v>
      </c>
      <c r="AL420" s="71">
        <v>0</v>
      </c>
      <c r="AM420" s="71">
        <v>58871517.384236269</v>
      </c>
      <c r="AN420" s="71">
        <v>0</v>
      </c>
      <c r="AO420" s="71">
        <v>0</v>
      </c>
      <c r="AP420" s="71">
        <v>2876034074.3364882</v>
      </c>
      <c r="AQ420" s="72"/>
      <c r="AR420" s="71">
        <v>9719</v>
      </c>
      <c r="AS420" s="71">
        <v>2638</v>
      </c>
      <c r="AT420" s="71">
        <v>0</v>
      </c>
      <c r="AU420" s="71">
        <v>0</v>
      </c>
      <c r="AV420" s="71">
        <v>0</v>
      </c>
      <c r="AW420" s="71">
        <v>3</v>
      </c>
      <c r="AX420" s="71"/>
      <c r="AY420" s="72"/>
      <c r="AZ420" s="71">
        <v>43230.114000000001</v>
      </c>
      <c r="BA420" s="71">
        <v>101426.54700000001</v>
      </c>
      <c r="BB420" s="71">
        <v>0</v>
      </c>
      <c r="BC420" s="71">
        <v>0</v>
      </c>
      <c r="BD420" s="71">
        <v>0</v>
      </c>
      <c r="BE420" s="71">
        <v>2009</v>
      </c>
      <c r="BF420" s="71"/>
      <c r="BG420" s="72"/>
      <c r="BH420" s="71">
        <v>0</v>
      </c>
      <c r="BI420" s="71">
        <v>0</v>
      </c>
      <c r="BJ420" s="71">
        <v>67.867999999999995</v>
      </c>
      <c r="BK420" s="71">
        <v>0.69499999999999995</v>
      </c>
      <c r="BL420" s="71">
        <v>107.34599999999999</v>
      </c>
      <c r="BM420" s="71">
        <v>0</v>
      </c>
      <c r="BN420" s="72"/>
      <c r="BO420" s="71">
        <v>0</v>
      </c>
      <c r="BP420" s="71">
        <v>0</v>
      </c>
      <c r="BQ420" s="71">
        <v>6</v>
      </c>
      <c r="BR420" s="71">
        <v>1</v>
      </c>
      <c r="BS420" s="71">
        <v>20</v>
      </c>
      <c r="BT420" s="71">
        <v>0</v>
      </c>
      <c r="BU420"/>
      <c r="BV420" s="70">
        <v>175.90899999999999</v>
      </c>
      <c r="BW420" s="70">
        <v>0</v>
      </c>
      <c r="BX420" s="70">
        <v>0</v>
      </c>
      <c r="BY420" s="70">
        <v>0</v>
      </c>
      <c r="BZ420" s="70">
        <v>0</v>
      </c>
      <c r="CA420" s="70">
        <v>0</v>
      </c>
      <c r="CB420" s="70">
        <v>0</v>
      </c>
      <c r="CC420" s="70">
        <v>0</v>
      </c>
      <c r="CD420" s="70">
        <v>0</v>
      </c>
    </row>
    <row r="421" spans="1:82">
      <c r="A421" s="70" t="s">
        <v>2156</v>
      </c>
      <c r="B421" s="70">
        <v>320</v>
      </c>
      <c r="C421" s="70">
        <v>14</v>
      </c>
      <c r="D421" s="70">
        <v>19</v>
      </c>
      <c r="E421" s="70">
        <v>2017</v>
      </c>
      <c r="F421" s="70" t="s">
        <v>156</v>
      </c>
      <c r="G421" s="70" t="s">
        <v>2142</v>
      </c>
      <c r="H421" s="70" t="s">
        <v>2143</v>
      </c>
      <c r="I421" s="148"/>
      <c r="J421" s="71">
        <v>498.45085633642162</v>
      </c>
      <c r="K421" s="71">
        <v>36.546646967054521</v>
      </c>
      <c r="L421" s="71">
        <v>42.198807780305636</v>
      </c>
      <c r="M421" s="71">
        <v>758.38599844106409</v>
      </c>
      <c r="N421" s="71">
        <v>727.18053333249748</v>
      </c>
      <c r="O421" s="71">
        <v>417.84405225526172</v>
      </c>
      <c r="P421" s="71">
        <v>283.46788438176515</v>
      </c>
      <c r="Q421" s="71">
        <v>29.314786021317602</v>
      </c>
      <c r="R421" s="71">
        <v>143.447634911487</v>
      </c>
      <c r="S421" s="71">
        <v>36.273275236979998</v>
      </c>
      <c r="T421" s="72"/>
      <c r="U421" s="71">
        <v>35177073</v>
      </c>
      <c r="V421" s="71">
        <v>15783</v>
      </c>
      <c r="W421" s="71">
        <v>701</v>
      </c>
      <c r="X421" s="71">
        <v>194080</v>
      </c>
      <c r="Y421" s="71">
        <v>195512</v>
      </c>
      <c r="Z421" s="71">
        <v>249825</v>
      </c>
      <c r="AA421" s="71">
        <v>58714</v>
      </c>
      <c r="AB421" s="71">
        <v>429189</v>
      </c>
      <c r="AC421" s="71">
        <v>24985563.999999989</v>
      </c>
      <c r="AD421" s="71">
        <v>36.273275236979998</v>
      </c>
      <c r="AE421" s="72"/>
      <c r="AF421" s="71">
        <v>338832498.21194857</v>
      </c>
      <c r="AG421" s="71">
        <v>27070089.541150551</v>
      </c>
      <c r="AH421" s="71">
        <v>9462179.638020495</v>
      </c>
      <c r="AI421" s="71">
        <v>1127646738.1455381</v>
      </c>
      <c r="AJ421" s="71">
        <v>1122867599.279943</v>
      </c>
      <c r="AK421" s="71">
        <v>0</v>
      </c>
      <c r="AL421" s="71">
        <v>0</v>
      </c>
      <c r="AM421" s="71">
        <v>58956354.793990232</v>
      </c>
      <c r="AN421" s="71">
        <v>0</v>
      </c>
      <c r="AO421" s="71">
        <v>0</v>
      </c>
      <c r="AP421" s="71">
        <v>2684835459.6105909</v>
      </c>
      <c r="AQ421" s="72"/>
      <c r="AR421" s="71">
        <v>10356</v>
      </c>
      <c r="AS421" s="71">
        <v>2943</v>
      </c>
      <c r="AT421" s="71">
        <v>0</v>
      </c>
      <c r="AU421" s="71">
        <v>0</v>
      </c>
      <c r="AV421" s="71">
        <v>0</v>
      </c>
      <c r="AW421" s="71">
        <v>3</v>
      </c>
      <c r="AX421" s="71"/>
      <c r="AY421" s="72"/>
      <c r="AZ421" s="71">
        <v>46588.739000000001</v>
      </c>
      <c r="BA421" s="71">
        <v>115015.64699999979</v>
      </c>
      <c r="BB421" s="71">
        <v>0</v>
      </c>
      <c r="BC421" s="71">
        <v>0</v>
      </c>
      <c r="BD421" s="71">
        <v>0</v>
      </c>
      <c r="BE421" s="71">
        <v>2009</v>
      </c>
      <c r="BF421" s="71"/>
      <c r="BG421" s="72"/>
      <c r="BH421" s="71">
        <v>0</v>
      </c>
      <c r="BI421" s="71">
        <v>0</v>
      </c>
      <c r="BJ421" s="71">
        <v>55.908000000000001</v>
      </c>
      <c r="BK421" s="71">
        <v>0.67900000000000005</v>
      </c>
      <c r="BL421" s="71">
        <v>119.786</v>
      </c>
      <c r="BM421" s="71">
        <v>0</v>
      </c>
      <c r="BN421" s="72"/>
      <c r="BO421" s="71">
        <v>0</v>
      </c>
      <c r="BP421" s="71">
        <v>0</v>
      </c>
      <c r="BQ421" s="71">
        <v>6</v>
      </c>
      <c r="BR421" s="71">
        <v>1</v>
      </c>
      <c r="BS421" s="71">
        <v>18</v>
      </c>
      <c r="BT421" s="71">
        <v>0</v>
      </c>
      <c r="BU421"/>
      <c r="BV421" s="70">
        <v>135.21799999999999</v>
      </c>
      <c r="BW421" s="70">
        <v>0</v>
      </c>
      <c r="BX421" s="70">
        <v>41.155000000000001</v>
      </c>
      <c r="BY421" s="70">
        <v>0</v>
      </c>
      <c r="BZ421" s="70">
        <v>0</v>
      </c>
      <c r="CA421" s="70">
        <v>0</v>
      </c>
      <c r="CB421" s="70">
        <v>0</v>
      </c>
      <c r="CC421" s="70">
        <v>0</v>
      </c>
      <c r="CD421" s="70">
        <v>0</v>
      </c>
    </row>
    <row r="422" spans="1:82">
      <c r="A422" s="70" t="s">
        <v>2157</v>
      </c>
      <c r="B422" s="70">
        <v>321</v>
      </c>
      <c r="C422" s="70">
        <v>15</v>
      </c>
      <c r="D422" s="70">
        <v>19</v>
      </c>
      <c r="E422" s="70">
        <v>2018</v>
      </c>
      <c r="F422" s="70" t="s">
        <v>183</v>
      </c>
      <c r="G422" s="70" t="s">
        <v>2142</v>
      </c>
      <c r="H422" s="70" t="s">
        <v>2143</v>
      </c>
      <c r="I422" s="148"/>
      <c r="J422" s="71">
        <v>452.5567261574044</v>
      </c>
      <c r="K422" s="71">
        <v>34.40527000465449</v>
      </c>
      <c r="L422" s="71">
        <v>39.372948824693793</v>
      </c>
      <c r="M422" s="71">
        <v>784.35684382629779</v>
      </c>
      <c r="N422" s="71">
        <v>657.79235160101234</v>
      </c>
      <c r="O422" s="71">
        <v>413.91431843810443</v>
      </c>
      <c r="P422" s="71">
        <v>280.84215306947601</v>
      </c>
      <c r="Q422" s="71">
        <v>27.1457574134058</v>
      </c>
      <c r="R422" s="71">
        <v>136.93303641202613</v>
      </c>
      <c r="S422" s="71">
        <v>34.334246354783488</v>
      </c>
      <c r="T422" s="72"/>
      <c r="U422" s="71">
        <v>35263167</v>
      </c>
      <c r="V422" s="71">
        <v>15783</v>
      </c>
      <c r="W422" s="71">
        <v>701</v>
      </c>
      <c r="X422" s="71">
        <v>194080</v>
      </c>
      <c r="Y422" s="71">
        <v>197053</v>
      </c>
      <c r="Z422" s="71">
        <v>252214</v>
      </c>
      <c r="AA422" s="71">
        <v>58755</v>
      </c>
      <c r="AB422" s="71">
        <v>428296</v>
      </c>
      <c r="AC422" s="71">
        <v>23757383</v>
      </c>
      <c r="AD422" s="71">
        <v>34.334246354783488</v>
      </c>
      <c r="AE422" s="72"/>
      <c r="AF422" s="71">
        <v>296121908.97280449</v>
      </c>
      <c r="AG422" s="71">
        <v>24115476.73632931</v>
      </c>
      <c r="AH422" s="71">
        <v>8716776.1596357878</v>
      </c>
      <c r="AI422" s="71">
        <v>1179566989.8820419</v>
      </c>
      <c r="AJ422" s="71">
        <v>1038256576.502185</v>
      </c>
      <c r="AK422" s="71">
        <v>0</v>
      </c>
      <c r="AL422" s="71">
        <v>0</v>
      </c>
      <c r="AM422" s="71">
        <v>58955420.113356359</v>
      </c>
      <c r="AN422" s="71">
        <v>0</v>
      </c>
      <c r="AO422" s="71">
        <v>0</v>
      </c>
      <c r="AP422" s="71">
        <v>2605733148.366353</v>
      </c>
      <c r="AQ422" s="72"/>
      <c r="AR422" s="71">
        <v>11089</v>
      </c>
      <c r="AS422" s="71">
        <v>3176</v>
      </c>
      <c r="AT422" s="71">
        <v>0</v>
      </c>
      <c r="AU422" s="71">
        <v>0</v>
      </c>
      <c r="AV422" s="71">
        <v>0</v>
      </c>
      <c r="AW422" s="71">
        <v>3</v>
      </c>
      <c r="AX422" s="71"/>
      <c r="AY422" s="72"/>
      <c r="AZ422" s="71">
        <v>50514.212000000087</v>
      </c>
      <c r="BA422" s="71">
        <v>132206.04699999999</v>
      </c>
      <c r="BB422" s="71">
        <v>0</v>
      </c>
      <c r="BC422" s="71">
        <v>0</v>
      </c>
      <c r="BD422" s="71">
        <v>0</v>
      </c>
      <c r="BE422" s="71">
        <v>2009</v>
      </c>
      <c r="BF422" s="71"/>
      <c r="BG422" s="72"/>
      <c r="BH422" s="71">
        <v>0</v>
      </c>
      <c r="BI422" s="71">
        <v>0</v>
      </c>
      <c r="BJ422" s="71">
        <v>58.978999999999999</v>
      </c>
      <c r="BK422" s="71">
        <v>0.72899999999999998</v>
      </c>
      <c r="BL422" s="71">
        <v>109.19200000000001</v>
      </c>
      <c r="BM422" s="71">
        <v>0</v>
      </c>
      <c r="BN422" s="72"/>
      <c r="BO422" s="71">
        <v>0</v>
      </c>
      <c r="BP422" s="71">
        <v>0</v>
      </c>
      <c r="BQ422" s="71">
        <v>6</v>
      </c>
      <c r="BR422" s="71">
        <v>1</v>
      </c>
      <c r="BS422" s="71">
        <v>17</v>
      </c>
      <c r="BT422" s="71">
        <v>0</v>
      </c>
      <c r="BU422"/>
      <c r="BV422" s="70">
        <v>132.12899999999999</v>
      </c>
      <c r="BW422" s="70">
        <v>0</v>
      </c>
      <c r="BX422" s="70">
        <v>36.771000000000001</v>
      </c>
      <c r="BY422" s="70">
        <v>0</v>
      </c>
      <c r="BZ422" s="70">
        <v>0</v>
      </c>
      <c r="CA422" s="70">
        <v>0</v>
      </c>
      <c r="CB422" s="70">
        <v>0</v>
      </c>
      <c r="CC422" s="70">
        <v>0</v>
      </c>
      <c r="CD422" s="70">
        <v>0</v>
      </c>
    </row>
    <row r="423" spans="1:82">
      <c r="A423" s="70" t="s">
        <v>2158</v>
      </c>
      <c r="B423" s="70">
        <v>322</v>
      </c>
      <c r="C423" s="70">
        <v>16</v>
      </c>
      <c r="D423" s="70">
        <v>19</v>
      </c>
      <c r="E423" s="70">
        <v>2019</v>
      </c>
      <c r="F423" s="70" t="s">
        <v>158</v>
      </c>
      <c r="G423" s="70" t="s">
        <v>2142</v>
      </c>
      <c r="H423" s="70" t="s">
        <v>2143</v>
      </c>
      <c r="I423" s="148"/>
      <c r="J423" s="71">
        <v>423.01105261282538</v>
      </c>
      <c r="K423" s="71">
        <v>28.997690814154971</v>
      </c>
      <c r="L423" s="71">
        <v>38.710045962747465</v>
      </c>
      <c r="M423" s="71">
        <v>611.13724963322761</v>
      </c>
      <c r="N423" s="71">
        <v>498.63353837319295</v>
      </c>
      <c r="O423" s="71">
        <v>406.07793437951835</v>
      </c>
      <c r="P423" s="71">
        <v>279.7912457115508</v>
      </c>
      <c r="Q423" s="71">
        <v>26.358347784037299</v>
      </c>
      <c r="R423" s="71">
        <v>131.1309151160134</v>
      </c>
      <c r="S423" s="71">
        <v>41.912457675423127</v>
      </c>
      <c r="T423" s="72"/>
      <c r="U423" s="71">
        <v>37131277</v>
      </c>
      <c r="V423" s="71">
        <v>15783</v>
      </c>
      <c r="W423" s="71">
        <v>701</v>
      </c>
      <c r="X423" s="71">
        <v>194080</v>
      </c>
      <c r="Y423" s="71">
        <v>198721</v>
      </c>
      <c r="Z423" s="71">
        <v>254232</v>
      </c>
      <c r="AA423" s="71">
        <v>58097</v>
      </c>
      <c r="AB423" s="71">
        <v>427131</v>
      </c>
      <c r="AC423" s="71">
        <v>23123366</v>
      </c>
      <c r="AD423" s="71">
        <v>41.912457675423127</v>
      </c>
      <c r="AE423" s="72"/>
      <c r="AF423" s="71">
        <v>320944215.3110503</v>
      </c>
      <c r="AG423" s="71">
        <v>23305949.279917881</v>
      </c>
      <c r="AH423" s="71">
        <v>9663106.1924329884</v>
      </c>
      <c r="AI423" s="71">
        <v>1117843626.172322</v>
      </c>
      <c r="AJ423" s="71">
        <v>965358807.50809419</v>
      </c>
      <c r="AK423" s="71">
        <v>0</v>
      </c>
      <c r="AL423" s="71">
        <v>0</v>
      </c>
      <c r="AM423" s="71">
        <v>58172026.759553537</v>
      </c>
      <c r="AN423" s="71">
        <v>0</v>
      </c>
      <c r="AO423" s="71">
        <v>0</v>
      </c>
      <c r="AP423" s="71">
        <v>2495287731.223371</v>
      </c>
      <c r="AQ423" s="72"/>
      <c r="AR423" s="71">
        <v>11770</v>
      </c>
      <c r="AS423" s="71">
        <v>3343</v>
      </c>
      <c r="AT423" s="71">
        <v>0</v>
      </c>
      <c r="AU423" s="71">
        <v>0</v>
      </c>
      <c r="AV423" s="71">
        <v>0</v>
      </c>
      <c r="AW423" s="71">
        <v>3</v>
      </c>
      <c r="AX423" s="71"/>
      <c r="AY423" s="72"/>
      <c r="AZ423" s="71">
        <v>54233.233000000189</v>
      </c>
      <c r="BA423" s="71">
        <v>142549.147</v>
      </c>
      <c r="BB423" s="71">
        <v>0</v>
      </c>
      <c r="BC423" s="71">
        <v>0</v>
      </c>
      <c r="BD423" s="71">
        <v>0</v>
      </c>
      <c r="BE423" s="71">
        <v>2560.1799999999998</v>
      </c>
      <c r="BF423" s="71"/>
      <c r="BG423" s="72"/>
      <c r="BH423" s="71">
        <v>0</v>
      </c>
      <c r="BI423" s="71">
        <v>0</v>
      </c>
      <c r="BJ423" s="71">
        <v>58.563000000000002</v>
      </c>
      <c r="BK423" s="71">
        <v>0.621</v>
      </c>
      <c r="BL423" s="71">
        <v>141.08800000000002</v>
      </c>
      <c r="BM423" s="71">
        <v>0</v>
      </c>
      <c r="BN423" s="72"/>
      <c r="BO423" s="71">
        <v>0</v>
      </c>
      <c r="BP423" s="71">
        <v>0</v>
      </c>
      <c r="BQ423" s="71">
        <v>6</v>
      </c>
      <c r="BR423" s="71">
        <v>1</v>
      </c>
      <c r="BS423" s="71">
        <v>20</v>
      </c>
      <c r="BT423" s="71">
        <v>0</v>
      </c>
      <c r="BU423"/>
      <c r="BV423" s="70">
        <v>154.029</v>
      </c>
      <c r="BW423" s="70">
        <v>0</v>
      </c>
      <c r="BX423" s="70">
        <v>46.243000000000002</v>
      </c>
      <c r="BY423" s="70">
        <v>0</v>
      </c>
      <c r="BZ423" s="70">
        <v>0</v>
      </c>
      <c r="CA423" s="70">
        <v>0</v>
      </c>
      <c r="CB423" s="70">
        <v>0</v>
      </c>
      <c r="CC423" s="70">
        <v>0</v>
      </c>
      <c r="CD423" s="70">
        <v>0</v>
      </c>
    </row>
    <row r="424" spans="1:82">
      <c r="A424" s="70" t="s">
        <v>2159</v>
      </c>
      <c r="B424" s="70">
        <v>323</v>
      </c>
      <c r="C424" s="70">
        <v>17</v>
      </c>
      <c r="D424" s="70">
        <v>19</v>
      </c>
      <c r="E424" s="70">
        <v>2020</v>
      </c>
      <c r="F424" s="70" t="s">
        <v>159</v>
      </c>
      <c r="G424" s="70" t="s">
        <v>2142</v>
      </c>
      <c r="H424" s="70" t="s">
        <v>2143</v>
      </c>
      <c r="I424" s="148"/>
      <c r="J424" s="71">
        <v>490.08650763015629</v>
      </c>
      <c r="K424" s="71">
        <v>36.114008041003586</v>
      </c>
      <c r="L424" s="71">
        <v>45.432693328858598</v>
      </c>
      <c r="M424" s="71">
        <v>779.72301526929618</v>
      </c>
      <c r="N424" s="71">
        <v>712.7538352587942</v>
      </c>
      <c r="O424" s="71">
        <v>357.44701313069413</v>
      </c>
      <c r="P424" s="71">
        <v>264.32711883654218</v>
      </c>
      <c r="Q424" s="71">
        <v>25.132597956023599</v>
      </c>
      <c r="R424" s="71">
        <v>121.86436194615018</v>
      </c>
      <c r="S424" s="71">
        <v>35.616626454040002</v>
      </c>
      <c r="T424" s="72"/>
      <c r="U424" s="71">
        <v>39268057</v>
      </c>
      <c r="V424" s="71">
        <v>16075</v>
      </c>
      <c r="W424" s="71">
        <v>819</v>
      </c>
      <c r="X424" s="71">
        <v>192218</v>
      </c>
      <c r="Y424" s="71">
        <v>200511</v>
      </c>
      <c r="Z424" s="71">
        <v>255422</v>
      </c>
      <c r="AA424" s="71">
        <v>58338</v>
      </c>
      <c r="AB424" s="71">
        <v>426260</v>
      </c>
      <c r="AC424" s="71">
        <v>21602867</v>
      </c>
      <c r="AD424" s="71">
        <v>35.616626454040002</v>
      </c>
      <c r="AE424" s="72"/>
      <c r="AF424" s="71">
        <v>344997956.07626009</v>
      </c>
      <c r="AG424" s="71">
        <v>24133045.586998723</v>
      </c>
      <c r="AH424" s="71">
        <v>12048666.563081421</v>
      </c>
      <c r="AI424" s="71">
        <v>1099672476.8608627</v>
      </c>
      <c r="AJ424" s="71">
        <v>1075450581.4417281</v>
      </c>
      <c r="AK424" s="71"/>
      <c r="AL424" s="71"/>
      <c r="AM424" s="71">
        <v>55631665.847375788</v>
      </c>
      <c r="AN424" s="71"/>
      <c r="AO424" s="71"/>
      <c r="AP424" s="71">
        <v>2611934392.376307</v>
      </c>
      <c r="AQ424" s="72"/>
      <c r="AR424" s="71">
        <v>12460</v>
      </c>
      <c r="AS424" s="71">
        <v>3488</v>
      </c>
      <c r="AT424" s="71">
        <v>0</v>
      </c>
      <c r="AU424" s="71">
        <v>0</v>
      </c>
      <c r="AV424" s="71">
        <v>0</v>
      </c>
      <c r="AW424" s="71">
        <v>3</v>
      </c>
      <c r="AX424" s="71"/>
      <c r="AY424" s="72"/>
      <c r="AZ424" s="71">
        <v>58190.881000000423</v>
      </c>
      <c r="BA424" s="71">
        <v>160515.5469999999</v>
      </c>
      <c r="BB424" s="71">
        <v>0</v>
      </c>
      <c r="BC424" s="71">
        <v>0</v>
      </c>
      <c r="BD424" s="71">
        <v>0</v>
      </c>
      <c r="BE424" s="71">
        <v>2560.1799999999998</v>
      </c>
      <c r="BF424" s="71"/>
      <c r="BG424" s="72"/>
      <c r="BH424" s="71">
        <v>0</v>
      </c>
      <c r="BI424" s="71">
        <v>0</v>
      </c>
      <c r="BJ424" s="71">
        <v>44.323</v>
      </c>
      <c r="BK424" s="71">
        <v>0.49399999999999999</v>
      </c>
      <c r="BL424" s="71">
        <v>108.145</v>
      </c>
      <c r="BM424" s="71">
        <v>0</v>
      </c>
      <c r="BN424" s="72"/>
      <c r="BO424" s="71">
        <v>0</v>
      </c>
      <c r="BP424" s="71">
        <v>0</v>
      </c>
      <c r="BQ424" s="71">
        <v>6</v>
      </c>
      <c r="BR424" s="71">
        <v>1</v>
      </c>
      <c r="BS424" s="71">
        <v>18</v>
      </c>
      <c r="BT424" s="71">
        <v>0</v>
      </c>
      <c r="BU424"/>
      <c r="BV424" s="70">
        <v>108.938</v>
      </c>
      <c r="BW424" s="70">
        <v>0</v>
      </c>
      <c r="BX424" s="70">
        <v>44.024000000000001</v>
      </c>
      <c r="BY424" s="70">
        <v>0</v>
      </c>
      <c r="BZ424" s="70">
        <v>0</v>
      </c>
      <c r="CA424" s="70">
        <v>0</v>
      </c>
      <c r="CB424" s="70">
        <v>0</v>
      </c>
      <c r="CC424" s="70">
        <v>0</v>
      </c>
      <c r="CD424" s="70">
        <v>0</v>
      </c>
    </row>
    <row r="425" spans="1:82">
      <c r="A425" s="70" t="s">
        <v>2160</v>
      </c>
      <c r="B425" s="70">
        <v>323</v>
      </c>
      <c r="C425" s="70">
        <v>18</v>
      </c>
      <c r="D425" s="70">
        <v>19</v>
      </c>
      <c r="E425" s="70">
        <v>2021</v>
      </c>
      <c r="F425" s="70" t="s">
        <v>160</v>
      </c>
      <c r="G425" s="1064" t="s">
        <v>2142</v>
      </c>
      <c r="H425" s="70" t="s">
        <v>2143</v>
      </c>
      <c r="I425" s="148"/>
      <c r="J425" s="71">
        <v>434.67471180481044</v>
      </c>
      <c r="K425" s="71">
        <v>35.883976268560794</v>
      </c>
      <c r="L425" s="71">
        <v>36.15856026032769</v>
      </c>
      <c r="M425" s="71">
        <v>779.44457448516209</v>
      </c>
      <c r="N425" s="71">
        <v>685.18391370857091</v>
      </c>
      <c r="O425" s="71">
        <v>348.82896467744501</v>
      </c>
      <c r="P425" s="71">
        <v>272.03113008090651</v>
      </c>
      <c r="Q425" s="71">
        <v>24.780305798975402</v>
      </c>
      <c r="R425" s="71">
        <v>125.63633379581984</v>
      </c>
      <c r="S425" s="71">
        <v>29.259416781279999</v>
      </c>
      <c r="T425" s="72"/>
      <c r="U425" s="71">
        <v>43588121</v>
      </c>
      <c r="V425" s="71">
        <v>16075</v>
      </c>
      <c r="W425" s="71">
        <v>819</v>
      </c>
      <c r="X425" s="71">
        <v>192218</v>
      </c>
      <c r="Y425" s="71">
        <v>201338</v>
      </c>
      <c r="Z425" s="71">
        <v>256655</v>
      </c>
      <c r="AA425" s="71">
        <v>58544</v>
      </c>
      <c r="AB425" s="71">
        <v>424414</v>
      </c>
      <c r="AC425" s="71">
        <v>21605989.999999996</v>
      </c>
      <c r="AD425" s="71">
        <v>29.259416781279999</v>
      </c>
      <c r="AE425" s="72"/>
      <c r="AF425" s="71">
        <v>333576292.03865272</v>
      </c>
      <c r="AG425" s="71">
        <v>25020574.362986613</v>
      </c>
      <c r="AH425" s="71">
        <v>9850428.7375377975</v>
      </c>
      <c r="AI425" s="71">
        <v>1209145318.7097292</v>
      </c>
      <c r="AJ425" s="71">
        <v>1074655219.5833571</v>
      </c>
      <c r="AK425" s="71">
        <v>0</v>
      </c>
      <c r="AL425" s="71">
        <v>0</v>
      </c>
      <c r="AM425" s="71">
        <v>55710231.680060871</v>
      </c>
      <c r="AN425" s="71">
        <v>0</v>
      </c>
      <c r="AO425" s="71">
        <v>0</v>
      </c>
      <c r="AP425" s="71">
        <v>2707958065.1123242</v>
      </c>
      <c r="AQ425" s="72"/>
      <c r="AR425" s="71">
        <v>13159</v>
      </c>
      <c r="AS425" s="71">
        <v>3527</v>
      </c>
      <c r="AT425" s="71">
        <v>0</v>
      </c>
      <c r="AU425" s="71">
        <v>0</v>
      </c>
      <c r="AV425" s="71">
        <v>0</v>
      </c>
      <c r="AW425" s="71">
        <v>3</v>
      </c>
      <c r="AX425" s="71"/>
      <c r="AY425" s="72"/>
      <c r="AZ425" s="71">
        <v>62255.894000000553</v>
      </c>
      <c r="BA425" s="71">
        <v>165349.74699999989</v>
      </c>
      <c r="BB425" s="71">
        <v>0</v>
      </c>
      <c r="BC425" s="71">
        <v>0</v>
      </c>
      <c r="BD425" s="71">
        <v>0</v>
      </c>
      <c r="BE425" s="71">
        <v>2560.1799999999998</v>
      </c>
      <c r="BF425" s="71"/>
      <c r="BG425" s="72"/>
      <c r="BH425" s="71">
        <v>0</v>
      </c>
      <c r="BI425" s="71">
        <v>0</v>
      </c>
      <c r="BJ425" s="71">
        <v>60.975999999999999</v>
      </c>
      <c r="BK425" s="71">
        <v>0.754</v>
      </c>
      <c r="BL425" s="71">
        <v>121.946</v>
      </c>
      <c r="BM425" s="71">
        <v>0</v>
      </c>
      <c r="BN425" s="72"/>
      <c r="BO425" s="71">
        <v>0</v>
      </c>
      <c r="BP425" s="71">
        <v>0</v>
      </c>
      <c r="BQ425" s="71">
        <v>6</v>
      </c>
      <c r="BR425" s="71">
        <v>1</v>
      </c>
      <c r="BS425" s="71">
        <v>19</v>
      </c>
      <c r="BT425" s="71">
        <v>0</v>
      </c>
      <c r="BU425"/>
      <c r="BV425" s="70">
        <v>151.67599999999999</v>
      </c>
      <c r="BW425" s="70">
        <v>0</v>
      </c>
      <c r="BX425" s="70">
        <v>32</v>
      </c>
      <c r="BY425" s="70">
        <v>0</v>
      </c>
      <c r="BZ425" s="70">
        <v>0</v>
      </c>
      <c r="CA425" s="70">
        <v>0</v>
      </c>
      <c r="CB425" s="70">
        <v>0</v>
      </c>
      <c r="CC425" s="70">
        <v>0</v>
      </c>
      <c r="CD425" s="70">
        <v>0</v>
      </c>
    </row>
    <row r="426" spans="1:82">
      <c r="A426" s="70" t="s">
        <v>2161</v>
      </c>
      <c r="B426" s="70">
        <v>323</v>
      </c>
      <c r="C426" s="70">
        <v>19</v>
      </c>
      <c r="D426" s="70">
        <v>19</v>
      </c>
      <c r="E426" s="70">
        <v>2022</v>
      </c>
      <c r="F426" s="70" t="s">
        <v>161</v>
      </c>
      <c r="G426" s="1064" t="s">
        <v>2142</v>
      </c>
      <c r="H426" s="70" t="s">
        <v>2143</v>
      </c>
      <c r="I426" s="148"/>
      <c r="J426" s="71">
        <v>361.17507094215443</v>
      </c>
      <c r="K426" s="71">
        <v>30.845122987921108</v>
      </c>
      <c r="L426" s="71">
        <v>24.475087993741788</v>
      </c>
      <c r="M426" s="71">
        <v>612.40918023372433</v>
      </c>
      <c r="N426" s="71">
        <v>506.45843655238582</v>
      </c>
      <c r="O426" s="71">
        <v>368.74886607055879</v>
      </c>
      <c r="P426" s="71">
        <v>270.29435988061778</v>
      </c>
      <c r="Q426" s="71">
        <v>24.868034351212565</v>
      </c>
      <c r="R426" s="71">
        <v>128.07262882177861</v>
      </c>
      <c r="S426" s="71">
        <v>28.686619355480001</v>
      </c>
      <c r="T426" s="72"/>
      <c r="U426" s="71">
        <v>45862323</v>
      </c>
      <c r="V426" s="71">
        <v>16075</v>
      </c>
      <c r="W426" s="71">
        <v>819</v>
      </c>
      <c r="X426" s="71">
        <v>192218</v>
      </c>
      <c r="Y426" s="71">
        <v>202715</v>
      </c>
      <c r="Z426" s="71">
        <v>257775</v>
      </c>
      <c r="AA426" s="71">
        <v>59057</v>
      </c>
      <c r="AB426" s="71">
        <v>422424</v>
      </c>
      <c r="AC426" s="71">
        <v>22301586.999999996</v>
      </c>
      <c r="AD426" s="71">
        <v>28.686619355480001</v>
      </c>
      <c r="AE426" s="72"/>
      <c r="AF426" s="71">
        <v>328793389.14812535</v>
      </c>
      <c r="AG426" s="71">
        <v>25054900.952044833</v>
      </c>
      <c r="AH426" s="71">
        <v>8089874.9721233509</v>
      </c>
      <c r="AI426" s="71">
        <v>1067394713.1208872</v>
      </c>
      <c r="AJ426" s="71">
        <v>1051496436.7737634</v>
      </c>
      <c r="AK426" s="71">
        <v>0</v>
      </c>
      <c r="AL426" s="71">
        <v>0</v>
      </c>
      <c r="AM426" s="71">
        <v>54546468.212631382</v>
      </c>
      <c r="AN426" s="71">
        <v>0</v>
      </c>
      <c r="AO426" s="71">
        <v>0</v>
      </c>
      <c r="AP426" s="71">
        <v>2535375783.179575</v>
      </c>
      <c r="AQ426" s="72"/>
      <c r="AR426" s="71">
        <v>14084</v>
      </c>
      <c r="AS426" s="71">
        <v>3564</v>
      </c>
      <c r="AT426" s="71">
        <v>0</v>
      </c>
      <c r="AU426" s="71">
        <v>0</v>
      </c>
      <c r="AV426" s="71">
        <v>0</v>
      </c>
      <c r="AW426" s="71">
        <v>3</v>
      </c>
      <c r="AX426" s="71"/>
      <c r="AY426" s="72"/>
      <c r="AZ426" s="71">
        <v>67879.559000000736</v>
      </c>
      <c r="BA426" s="71">
        <v>175212.64699999982</v>
      </c>
      <c r="BB426" s="71">
        <v>0</v>
      </c>
      <c r="BC426" s="71">
        <v>0</v>
      </c>
      <c r="BD426" s="71">
        <v>0</v>
      </c>
      <c r="BE426" s="71">
        <v>2560.1800000000003</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2162</v>
      </c>
      <c r="B427" s="70">
        <v>323</v>
      </c>
      <c r="C427" s="70">
        <v>20</v>
      </c>
      <c r="D427" s="70">
        <v>19</v>
      </c>
      <c r="E427" s="70">
        <v>2023</v>
      </c>
      <c r="F427" s="70" t="s">
        <v>1539</v>
      </c>
      <c r="G427" s="70" t="s">
        <v>2142</v>
      </c>
      <c r="H427" s="70" t="s">
        <v>2143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15156</v>
      </c>
      <c r="AS427" s="71">
        <v>3584</v>
      </c>
      <c r="AT427" s="71">
        <v>0</v>
      </c>
      <c r="AU427" s="71">
        <v>0</v>
      </c>
      <c r="AV427" s="71">
        <v>0</v>
      </c>
      <c r="AW427" s="71">
        <v>3</v>
      </c>
      <c r="AX427" s="71"/>
      <c r="AY427" s="72"/>
      <c r="AZ427" s="71">
        <v>73604.940000001152</v>
      </c>
      <c r="BA427" s="71">
        <v>178693.64699999982</v>
      </c>
      <c r="BB427" s="71">
        <v>0</v>
      </c>
      <c r="BC427" s="71">
        <v>0</v>
      </c>
      <c r="BD427" s="71">
        <v>0</v>
      </c>
      <c r="BE427" s="71">
        <v>2560.1800000000003</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2163</v>
      </c>
      <c r="B428" s="70">
        <v>323</v>
      </c>
      <c r="C428" s="70">
        <v>21</v>
      </c>
      <c r="D428" s="70">
        <v>19</v>
      </c>
      <c r="E428" s="70">
        <v>2024</v>
      </c>
      <c r="F428" s="70" t="s">
        <v>1554</v>
      </c>
      <c r="G428" s="70" t="s">
        <v>2142</v>
      </c>
      <c r="H428" s="70" t="s">
        <v>2143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2164</v>
      </c>
      <c r="B429" s="70">
        <v>324</v>
      </c>
      <c r="C429" s="70">
        <v>1</v>
      </c>
      <c r="D429" s="70">
        <v>20</v>
      </c>
      <c r="E429" s="70">
        <v>1990</v>
      </c>
      <c r="F429" s="70" t="s">
        <v>787</v>
      </c>
      <c r="G429" s="70" t="s">
        <v>2165</v>
      </c>
      <c r="H429" s="70" t="s">
        <v>2166</v>
      </c>
      <c r="I429" s="148"/>
      <c r="J429" s="71">
        <v>9895.0970234157412</v>
      </c>
      <c r="K429" s="71">
        <v>36.526485391460056</v>
      </c>
      <c r="L429" s="71">
        <v>35.260967649544277</v>
      </c>
      <c r="M429" s="71">
        <v>226.46113660784559</v>
      </c>
      <c r="N429" s="71">
        <v>385.31787592603371</v>
      </c>
      <c r="O429" s="71">
        <v>381.65216887437742</v>
      </c>
      <c r="P429" s="71">
        <v>308.90680876547009</v>
      </c>
      <c r="Q429" s="71">
        <v>22.840854417240902</v>
      </c>
      <c r="R429" s="71">
        <v>0</v>
      </c>
      <c r="S429" s="71">
        <v>24.802422166997498</v>
      </c>
      <c r="T429" s="72"/>
      <c r="U429" s="71">
        <v>842140444</v>
      </c>
      <c r="V429" s="71">
        <v>13669</v>
      </c>
      <c r="W429" s="71">
        <v>406</v>
      </c>
      <c r="X429" s="71">
        <v>86112</v>
      </c>
      <c r="Y429" s="71">
        <v>123428</v>
      </c>
      <c r="Z429" s="71">
        <v>156978</v>
      </c>
      <c r="AA429" s="71">
        <v>75006</v>
      </c>
      <c r="AB429" s="71">
        <v>370858</v>
      </c>
      <c r="AC429" s="71">
        <v>0</v>
      </c>
      <c r="AD429" s="71">
        <v>24.802422166997498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2167</v>
      </c>
      <c r="B430" s="70">
        <v>325</v>
      </c>
      <c r="C430" s="70">
        <v>2</v>
      </c>
      <c r="D430" s="70">
        <v>20</v>
      </c>
      <c r="E430" s="70">
        <v>2005</v>
      </c>
      <c r="F430" s="70" t="s">
        <v>789</v>
      </c>
      <c r="G430" s="70" t="s">
        <v>2165</v>
      </c>
      <c r="H430" s="70" t="s">
        <v>2166</v>
      </c>
      <c r="I430" s="148"/>
      <c r="J430" s="71">
        <v>10859.22802582423</v>
      </c>
      <c r="K430" s="71">
        <v>26.65481498362605</v>
      </c>
      <c r="L430" s="71">
        <v>30.789189509851639</v>
      </c>
      <c r="M430" s="71">
        <v>478.8630456680653</v>
      </c>
      <c r="N430" s="71">
        <v>535.1925424509817</v>
      </c>
      <c r="O430" s="71">
        <v>560.25844165687761</v>
      </c>
      <c r="P430" s="71">
        <v>293.97566867968061</v>
      </c>
      <c r="Q430" s="71">
        <v>23.452316716080301</v>
      </c>
      <c r="R430" s="71">
        <v>0</v>
      </c>
      <c r="S430" s="71">
        <v>37.330684745495986</v>
      </c>
      <c r="T430" s="72"/>
      <c r="U430" s="71">
        <v>1103787130</v>
      </c>
      <c r="V430" s="71">
        <v>11631</v>
      </c>
      <c r="W430" s="71">
        <v>407</v>
      </c>
      <c r="X430" s="71">
        <v>96642</v>
      </c>
      <c r="Y430" s="71">
        <v>145574</v>
      </c>
      <c r="Z430" s="71">
        <v>266664</v>
      </c>
      <c r="AA430" s="71">
        <v>58460</v>
      </c>
      <c r="AB430" s="71">
        <v>398075</v>
      </c>
      <c r="AC430" s="71">
        <v>0</v>
      </c>
      <c r="AD430" s="71">
        <v>37.330684745495986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2168</v>
      </c>
      <c r="B431" s="70">
        <v>326</v>
      </c>
      <c r="C431" s="70">
        <v>3</v>
      </c>
      <c r="D431" s="70">
        <v>20</v>
      </c>
      <c r="E431" s="70">
        <v>2006</v>
      </c>
      <c r="F431" s="70" t="s">
        <v>790</v>
      </c>
      <c r="G431" s="70" t="s">
        <v>2165</v>
      </c>
      <c r="H431" s="70" t="s">
        <v>2166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2169</v>
      </c>
      <c r="B432" s="70">
        <v>327</v>
      </c>
      <c r="C432" s="70">
        <v>4</v>
      </c>
      <c r="D432" s="70">
        <v>20</v>
      </c>
      <c r="E432" s="70">
        <v>2007</v>
      </c>
      <c r="F432" s="70" t="s">
        <v>791</v>
      </c>
      <c r="G432" s="70" t="s">
        <v>2165</v>
      </c>
      <c r="H432" s="70" t="s">
        <v>2166</v>
      </c>
      <c r="I432" s="148"/>
      <c r="J432" s="71">
        <v>10917.131604190479</v>
      </c>
      <c r="K432" s="71">
        <v>26.894624365014941</v>
      </c>
      <c r="L432" s="71">
        <v>39.595359636406123</v>
      </c>
      <c r="M432" s="71">
        <v>546.62074094153161</v>
      </c>
      <c r="N432" s="71">
        <v>540.83450982962233</v>
      </c>
      <c r="O432" s="71">
        <v>549.70855598275841</v>
      </c>
      <c r="P432" s="71">
        <v>294.59917286668173</v>
      </c>
      <c r="Q432" s="71">
        <v>25.180276472185199</v>
      </c>
      <c r="R432" s="71">
        <v>0</v>
      </c>
      <c r="S432" s="71">
        <v>40.609516444002601</v>
      </c>
      <c r="T432" s="72"/>
      <c r="U432" s="71">
        <v>1324278610</v>
      </c>
      <c r="V432" s="71">
        <v>11758</v>
      </c>
      <c r="W432" s="71">
        <v>449</v>
      </c>
      <c r="X432" s="71">
        <v>120744</v>
      </c>
      <c r="Y432" s="71">
        <v>152995</v>
      </c>
      <c r="Z432" s="71">
        <v>271991</v>
      </c>
      <c r="AA432" s="71">
        <v>57691</v>
      </c>
      <c r="AB432" s="71">
        <v>404804</v>
      </c>
      <c r="AC432" s="71">
        <v>0</v>
      </c>
      <c r="AD432" s="71">
        <v>40.609516444002601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2170</v>
      </c>
      <c r="B433" s="70">
        <v>328</v>
      </c>
      <c r="C433" s="70">
        <v>5</v>
      </c>
      <c r="D433" s="70">
        <v>20</v>
      </c>
      <c r="E433" s="70">
        <v>2008</v>
      </c>
      <c r="F433" s="70" t="s">
        <v>792</v>
      </c>
      <c r="G433" s="70" t="s">
        <v>2165</v>
      </c>
      <c r="H433" s="70" t="s">
        <v>2166</v>
      </c>
      <c r="I433" s="148"/>
      <c r="J433" s="71">
        <v>10098.01717891473</v>
      </c>
      <c r="K433" s="71">
        <v>20.08447725465879</v>
      </c>
      <c r="L433" s="71">
        <v>35.283882519972529</v>
      </c>
      <c r="M433" s="71">
        <v>545.05251653977552</v>
      </c>
      <c r="N433" s="71">
        <v>542.4558532750367</v>
      </c>
      <c r="O433" s="71">
        <v>535.27470274700795</v>
      </c>
      <c r="P433" s="71">
        <v>290.65215079067622</v>
      </c>
      <c r="Q433" s="71">
        <v>24.896250949444301</v>
      </c>
      <c r="R433" s="71">
        <v>0</v>
      </c>
      <c r="S433" s="71">
        <v>58.80162707235565</v>
      </c>
      <c r="T433" s="72"/>
      <c r="U433" s="71">
        <v>1305399375</v>
      </c>
      <c r="V433" s="71">
        <v>11758</v>
      </c>
      <c r="W433" s="71">
        <v>449</v>
      </c>
      <c r="X433" s="71">
        <v>120744</v>
      </c>
      <c r="Y433" s="71">
        <v>155153</v>
      </c>
      <c r="Z433" s="71">
        <v>274145</v>
      </c>
      <c r="AA433" s="71">
        <v>56983</v>
      </c>
      <c r="AB433" s="71">
        <v>406821</v>
      </c>
      <c r="AC433" s="71">
        <v>0</v>
      </c>
      <c r="AD433" s="71">
        <v>58.80162707235565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2171</v>
      </c>
      <c r="B434" s="70">
        <v>329</v>
      </c>
      <c r="C434" s="70">
        <v>6</v>
      </c>
      <c r="D434" s="70">
        <v>20</v>
      </c>
      <c r="E434" s="70">
        <v>2009</v>
      </c>
      <c r="F434" s="70" t="s">
        <v>176</v>
      </c>
      <c r="G434" s="70" t="s">
        <v>2165</v>
      </c>
      <c r="H434" s="70" t="s">
        <v>2166</v>
      </c>
      <c r="I434" s="148"/>
      <c r="J434" s="71">
        <v>8961.3370100633601</v>
      </c>
      <c r="K434" s="71">
        <v>19.658882572654321</v>
      </c>
      <c r="L434" s="71">
        <v>34.966225683034821</v>
      </c>
      <c r="M434" s="71">
        <v>574.71450239160322</v>
      </c>
      <c r="N434" s="71">
        <v>530.68493119022287</v>
      </c>
      <c r="O434" s="71">
        <v>545.50677842627852</v>
      </c>
      <c r="P434" s="71">
        <v>276.01765342146552</v>
      </c>
      <c r="Q434" s="71">
        <v>23.796457004936599</v>
      </c>
      <c r="R434" s="71">
        <v>0</v>
      </c>
      <c r="S434" s="71">
        <v>39.752514124454038</v>
      </c>
      <c r="T434" s="72"/>
      <c r="U434" s="71">
        <v>910726664</v>
      </c>
      <c r="V434" s="71">
        <v>12092</v>
      </c>
      <c r="W434" s="71">
        <v>756</v>
      </c>
      <c r="X434" s="71">
        <v>134689</v>
      </c>
      <c r="Y434" s="71">
        <v>156808</v>
      </c>
      <c r="Z434" s="71">
        <v>275767</v>
      </c>
      <c r="AA434" s="71">
        <v>55554</v>
      </c>
      <c r="AB434" s="71">
        <v>408191</v>
      </c>
      <c r="AC434" s="71">
        <v>0</v>
      </c>
      <c r="AD434" s="71">
        <v>39.752514124454038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1528.269</v>
      </c>
      <c r="BK434" s="71">
        <v>0</v>
      </c>
      <c r="BL434" s="71">
        <v>124.199</v>
      </c>
      <c r="BM434" s="71">
        <v>0</v>
      </c>
      <c r="BN434" s="72"/>
      <c r="BO434" s="71">
        <v>0</v>
      </c>
      <c r="BP434" s="71">
        <v>0</v>
      </c>
      <c r="BQ434" s="71">
        <v>66</v>
      </c>
      <c r="BR434" s="71">
        <v>0</v>
      </c>
      <c r="BS434" s="71">
        <v>13</v>
      </c>
      <c r="BT434" s="71">
        <v>0</v>
      </c>
      <c r="BU434"/>
      <c r="BV434" s="70">
        <v>1579.1410000000001</v>
      </c>
      <c r="BW434" s="70">
        <v>9.6989999999999998</v>
      </c>
      <c r="BX434" s="70">
        <v>53.64</v>
      </c>
      <c r="BY434" s="70">
        <v>0</v>
      </c>
      <c r="BZ434" s="70">
        <v>0</v>
      </c>
      <c r="CA434" s="70">
        <v>0</v>
      </c>
      <c r="CB434" s="70">
        <v>9.9879999999999995</v>
      </c>
      <c r="CC434" s="70">
        <v>0</v>
      </c>
      <c r="CD434" s="70">
        <v>0</v>
      </c>
    </row>
    <row r="435" spans="1:82">
      <c r="A435" s="70" t="s">
        <v>2172</v>
      </c>
      <c r="B435" s="70">
        <v>330</v>
      </c>
      <c r="C435" s="70">
        <v>7</v>
      </c>
      <c r="D435" s="70">
        <v>20</v>
      </c>
      <c r="E435" s="70">
        <v>2010</v>
      </c>
      <c r="F435" s="70" t="s">
        <v>177</v>
      </c>
      <c r="G435" s="70" t="s">
        <v>2165</v>
      </c>
      <c r="H435" s="70" t="s">
        <v>2166</v>
      </c>
      <c r="I435" s="148"/>
      <c r="J435" s="71">
        <v>10321.605559841741</v>
      </c>
      <c r="K435" s="71">
        <v>20.973930957494691</v>
      </c>
      <c r="L435" s="71">
        <v>32.98473066737612</v>
      </c>
      <c r="M435" s="71">
        <v>590.0139278745047</v>
      </c>
      <c r="N435" s="71">
        <v>587.38736424862623</v>
      </c>
      <c r="O435" s="71">
        <v>546.01392446926081</v>
      </c>
      <c r="P435" s="71">
        <v>279.08215746212721</v>
      </c>
      <c r="Q435" s="71">
        <v>24.856915581792201</v>
      </c>
      <c r="R435" s="71">
        <v>0</v>
      </c>
      <c r="S435" s="71">
        <v>46.764916777750003</v>
      </c>
      <c r="T435" s="72"/>
      <c r="U435" s="71">
        <v>1062727560</v>
      </c>
      <c r="V435" s="71">
        <v>12092</v>
      </c>
      <c r="W435" s="71">
        <v>756</v>
      </c>
      <c r="X435" s="71">
        <v>134689</v>
      </c>
      <c r="Y435" s="71">
        <v>158096</v>
      </c>
      <c r="Z435" s="71">
        <v>277306</v>
      </c>
      <c r="AA435" s="71">
        <v>54768</v>
      </c>
      <c r="AB435" s="71">
        <v>408569</v>
      </c>
      <c r="AC435" s="71">
        <v>0</v>
      </c>
      <c r="AD435" s="71">
        <v>46.764916777750003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1537.9079999999999</v>
      </c>
      <c r="BK435" s="71">
        <v>0</v>
      </c>
      <c r="BL435" s="71">
        <v>122.12</v>
      </c>
      <c r="BM435" s="71">
        <v>0</v>
      </c>
      <c r="BN435" s="72"/>
      <c r="BO435" s="71">
        <v>0</v>
      </c>
      <c r="BP435" s="71">
        <v>0</v>
      </c>
      <c r="BQ435" s="71">
        <v>66</v>
      </c>
      <c r="BR435" s="71">
        <v>0</v>
      </c>
      <c r="BS435" s="71">
        <v>12</v>
      </c>
      <c r="BT435" s="71">
        <v>0</v>
      </c>
      <c r="BU435"/>
      <c r="BV435" s="70">
        <v>1587.41</v>
      </c>
      <c r="BW435" s="70">
        <v>9.74</v>
      </c>
      <c r="BX435" s="70">
        <v>53.183</v>
      </c>
      <c r="BY435" s="70">
        <v>0</v>
      </c>
      <c r="BZ435" s="70">
        <v>0</v>
      </c>
      <c r="CA435" s="70">
        <v>0</v>
      </c>
      <c r="CB435" s="70">
        <v>9.6950000000000003</v>
      </c>
      <c r="CC435" s="70">
        <v>0</v>
      </c>
      <c r="CD435" s="70">
        <v>0</v>
      </c>
    </row>
    <row r="436" spans="1:82">
      <c r="A436" s="70" t="s">
        <v>2173</v>
      </c>
      <c r="B436" s="70">
        <v>331</v>
      </c>
      <c r="C436" s="70">
        <v>8</v>
      </c>
      <c r="D436" s="70">
        <v>20</v>
      </c>
      <c r="E436" s="70">
        <v>2011</v>
      </c>
      <c r="F436" s="70" t="s">
        <v>178</v>
      </c>
      <c r="G436" s="70" t="s">
        <v>2165</v>
      </c>
      <c r="H436" s="70" t="s">
        <v>2166</v>
      </c>
      <c r="I436" s="148"/>
      <c r="J436" s="71">
        <v>9559.1638329211291</v>
      </c>
      <c r="K436" s="71">
        <v>28.48179201226997</v>
      </c>
      <c r="L436" s="71">
        <v>34.251139034754317</v>
      </c>
      <c r="M436" s="71">
        <v>638.99864643158492</v>
      </c>
      <c r="N436" s="71">
        <v>597.57918985864762</v>
      </c>
      <c r="O436" s="71">
        <v>539.68240044910829</v>
      </c>
      <c r="P436" s="71">
        <v>269.31981240116431</v>
      </c>
      <c r="Q436" s="71">
        <v>28.713427893254099</v>
      </c>
      <c r="R436" s="71">
        <v>0</v>
      </c>
      <c r="S436" s="71">
        <v>44.22458605413</v>
      </c>
      <c r="T436" s="72"/>
      <c r="U436" s="71">
        <v>969068416</v>
      </c>
      <c r="V436" s="71">
        <v>12092</v>
      </c>
      <c r="W436" s="71">
        <v>756</v>
      </c>
      <c r="X436" s="71">
        <v>134689</v>
      </c>
      <c r="Y436" s="71">
        <v>159683</v>
      </c>
      <c r="Z436" s="71">
        <v>280045</v>
      </c>
      <c r="AA436" s="71">
        <v>54425</v>
      </c>
      <c r="AB436" s="71">
        <v>409157</v>
      </c>
      <c r="AC436" s="71">
        <v>0</v>
      </c>
      <c r="AD436" s="71">
        <v>44.22458605413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10.128</v>
      </c>
      <c r="BJ436" s="71">
        <v>1516.306</v>
      </c>
      <c r="BK436" s="71">
        <v>0</v>
      </c>
      <c r="BL436" s="71">
        <v>121.17999999999999</v>
      </c>
      <c r="BM436" s="71">
        <v>0</v>
      </c>
      <c r="BN436" s="72"/>
      <c r="BO436" s="71">
        <v>0</v>
      </c>
      <c r="BP436" s="71">
        <v>1</v>
      </c>
      <c r="BQ436" s="71">
        <v>67</v>
      </c>
      <c r="BR436" s="71">
        <v>0</v>
      </c>
      <c r="BS436" s="71">
        <v>14</v>
      </c>
      <c r="BT436" s="71">
        <v>0</v>
      </c>
      <c r="BU436"/>
      <c r="BV436" s="70">
        <v>1582.3240000000001</v>
      </c>
      <c r="BW436" s="70">
        <v>8.65</v>
      </c>
      <c r="BX436" s="70">
        <v>51.146999999999998</v>
      </c>
      <c r="BY436" s="70">
        <v>0</v>
      </c>
      <c r="BZ436" s="70">
        <v>0</v>
      </c>
      <c r="CA436" s="70">
        <v>0</v>
      </c>
      <c r="CB436" s="70">
        <v>5.4930000000000003</v>
      </c>
      <c r="CC436" s="70">
        <v>0</v>
      </c>
      <c r="CD436" s="70">
        <v>0</v>
      </c>
    </row>
    <row r="437" spans="1:82">
      <c r="A437" s="70" t="s">
        <v>2174</v>
      </c>
      <c r="B437" s="70">
        <v>332</v>
      </c>
      <c r="C437" s="70">
        <v>9</v>
      </c>
      <c r="D437" s="70">
        <v>20</v>
      </c>
      <c r="E437" s="70">
        <v>2012</v>
      </c>
      <c r="F437" s="70" t="s">
        <v>179</v>
      </c>
      <c r="G437" s="70" t="s">
        <v>2165</v>
      </c>
      <c r="H437" s="70" t="s">
        <v>2166</v>
      </c>
      <c r="I437" s="148"/>
      <c r="J437" s="71">
        <v>11074.7011055441</v>
      </c>
      <c r="K437" s="71">
        <v>25.471222527675302</v>
      </c>
      <c r="L437" s="71">
        <v>33.364618996220081</v>
      </c>
      <c r="M437" s="71">
        <v>675.07698904922017</v>
      </c>
      <c r="N437" s="71">
        <v>635.11506016818623</v>
      </c>
      <c r="O437" s="71">
        <v>540.02809104899711</v>
      </c>
      <c r="P437" s="71">
        <v>268.36380262546004</v>
      </c>
      <c r="Q437" s="71">
        <v>32.203007263211497</v>
      </c>
      <c r="R437" s="71">
        <v>0</v>
      </c>
      <c r="S437" s="71">
        <v>53.810114089629998</v>
      </c>
      <c r="T437" s="72"/>
      <c r="U437" s="71">
        <v>1208885763</v>
      </c>
      <c r="V437" s="71">
        <v>12092</v>
      </c>
      <c r="W437" s="71">
        <v>756</v>
      </c>
      <c r="X437" s="71">
        <v>134689</v>
      </c>
      <c r="Y437" s="71">
        <v>167886</v>
      </c>
      <c r="Z437" s="71">
        <v>282447</v>
      </c>
      <c r="AA437" s="71">
        <v>53925</v>
      </c>
      <c r="AB437" s="71">
        <v>422357</v>
      </c>
      <c r="AC437" s="71">
        <v>0</v>
      </c>
      <c r="AD437" s="71">
        <v>53.810114089629998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1665.3510000000001</v>
      </c>
      <c r="BK437" s="71">
        <v>0</v>
      </c>
      <c r="BL437" s="71">
        <v>137.54399999999998</v>
      </c>
      <c r="BM437" s="71">
        <v>0</v>
      </c>
      <c r="BN437" s="72"/>
      <c r="BO437" s="71">
        <v>0</v>
      </c>
      <c r="BP437" s="71">
        <v>0</v>
      </c>
      <c r="BQ437" s="71">
        <v>69</v>
      </c>
      <c r="BR437" s="71">
        <v>0</v>
      </c>
      <c r="BS437" s="71">
        <v>15</v>
      </c>
      <c r="BT437" s="71">
        <v>0</v>
      </c>
      <c r="BU437"/>
      <c r="BV437" s="70">
        <v>1741.3989999999999</v>
      </c>
      <c r="BW437" s="70">
        <v>9.359</v>
      </c>
      <c r="BX437" s="70">
        <v>52.137</v>
      </c>
      <c r="BY437" s="70">
        <v>0</v>
      </c>
      <c r="BZ437" s="70">
        <v>0</v>
      </c>
      <c r="CA437" s="70">
        <v>0</v>
      </c>
      <c r="CB437" s="70">
        <v>0</v>
      </c>
      <c r="CC437" s="70">
        <v>0</v>
      </c>
      <c r="CD437" s="70">
        <v>0</v>
      </c>
    </row>
    <row r="438" spans="1:82">
      <c r="A438" s="70" t="s">
        <v>2175</v>
      </c>
      <c r="B438" s="70">
        <v>333</v>
      </c>
      <c r="C438" s="70">
        <v>10</v>
      </c>
      <c r="D438" s="70">
        <v>20</v>
      </c>
      <c r="E438" s="70">
        <v>2013</v>
      </c>
      <c r="F438" s="70" t="s">
        <v>180</v>
      </c>
      <c r="G438" s="70" t="s">
        <v>2165</v>
      </c>
      <c r="H438" s="70" t="s">
        <v>2166</v>
      </c>
      <c r="I438" s="148"/>
      <c r="J438" s="71">
        <v>11285.30357223964</v>
      </c>
      <c r="K438" s="71">
        <v>21.644960873014121</v>
      </c>
      <c r="L438" s="71">
        <v>30.786146183568128</v>
      </c>
      <c r="M438" s="71">
        <v>672.08341802588654</v>
      </c>
      <c r="N438" s="71">
        <v>576.30842541922766</v>
      </c>
      <c r="O438" s="71">
        <v>522.29166164853723</v>
      </c>
      <c r="P438" s="71">
        <v>267.99128357411553</v>
      </c>
      <c r="Q438" s="71">
        <v>32.651964801499197</v>
      </c>
      <c r="R438" s="71">
        <v>0</v>
      </c>
      <c r="S438" s="71">
        <v>51.38865657174</v>
      </c>
      <c r="T438" s="72"/>
      <c r="U438" s="71">
        <v>1270676608</v>
      </c>
      <c r="V438" s="71">
        <v>12092</v>
      </c>
      <c r="W438" s="71">
        <v>756</v>
      </c>
      <c r="X438" s="71">
        <v>134689</v>
      </c>
      <c r="Y438" s="71">
        <v>168586</v>
      </c>
      <c r="Z438" s="71">
        <v>285367</v>
      </c>
      <c r="AA438" s="71">
        <v>53648</v>
      </c>
      <c r="AB438" s="71">
        <v>422106</v>
      </c>
      <c r="AC438" s="71">
        <v>0</v>
      </c>
      <c r="AD438" s="71">
        <v>51.38865657174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1709.431</v>
      </c>
      <c r="BK438" s="71">
        <v>0</v>
      </c>
      <c r="BL438" s="71">
        <v>120.029</v>
      </c>
      <c r="BM438" s="71">
        <v>0</v>
      </c>
      <c r="BN438" s="72"/>
      <c r="BO438" s="71">
        <v>0</v>
      </c>
      <c r="BP438" s="71">
        <v>0</v>
      </c>
      <c r="BQ438" s="71">
        <v>69</v>
      </c>
      <c r="BR438" s="71">
        <v>0</v>
      </c>
      <c r="BS438" s="71">
        <v>15</v>
      </c>
      <c r="BT438" s="71">
        <v>0</v>
      </c>
      <c r="BU438"/>
      <c r="BV438" s="70">
        <v>1765.7460000000001</v>
      </c>
      <c r="BW438" s="70">
        <v>9.4390000000000001</v>
      </c>
      <c r="BX438" s="70">
        <v>54.274999999999999</v>
      </c>
      <c r="BY438" s="70">
        <v>0</v>
      </c>
      <c r="BZ438" s="70">
        <v>0</v>
      </c>
      <c r="CA438" s="70">
        <v>0</v>
      </c>
      <c r="CB438" s="70">
        <v>0</v>
      </c>
      <c r="CC438" s="70">
        <v>0</v>
      </c>
      <c r="CD438" s="70">
        <v>0</v>
      </c>
    </row>
    <row r="439" spans="1:82">
      <c r="A439" s="70" t="s">
        <v>2176</v>
      </c>
      <c r="B439" s="70">
        <v>334</v>
      </c>
      <c r="C439" s="70">
        <v>11</v>
      </c>
      <c r="D439" s="70">
        <v>20</v>
      </c>
      <c r="E439" s="70">
        <v>2014</v>
      </c>
      <c r="F439" s="70" t="s">
        <v>181</v>
      </c>
      <c r="G439" s="70" t="s">
        <v>2165</v>
      </c>
      <c r="H439" s="70" t="s">
        <v>2166</v>
      </c>
      <c r="I439" s="148"/>
      <c r="J439" s="71">
        <v>10642.2559698697</v>
      </c>
      <c r="K439" s="71">
        <v>25.174510446413311</v>
      </c>
      <c r="L439" s="71">
        <v>49.141678610071217</v>
      </c>
      <c r="M439" s="71">
        <v>649.38864793191817</v>
      </c>
      <c r="N439" s="71">
        <v>556.68578928683439</v>
      </c>
      <c r="O439" s="71">
        <v>500.69661974359911</v>
      </c>
      <c r="P439" s="71">
        <v>269.28885608396564</v>
      </c>
      <c r="Q439" s="71">
        <v>31.297557315816601</v>
      </c>
      <c r="R439" s="71">
        <v>0</v>
      </c>
      <c r="S439" s="71">
        <v>50.090752313640003</v>
      </c>
      <c r="T439" s="72"/>
      <c r="U439" s="71">
        <v>1308473198</v>
      </c>
      <c r="V439" s="71">
        <v>12182</v>
      </c>
      <c r="W439" s="71">
        <v>1031</v>
      </c>
      <c r="X439" s="71">
        <v>139417</v>
      </c>
      <c r="Y439" s="71">
        <v>169825</v>
      </c>
      <c r="Z439" s="71">
        <v>288128</v>
      </c>
      <c r="AA439" s="71">
        <v>53629</v>
      </c>
      <c r="AB439" s="71">
        <v>421701</v>
      </c>
      <c r="AC439" s="71">
        <v>0</v>
      </c>
      <c r="AD439" s="71">
        <v>50.090752313640003</v>
      </c>
      <c r="AE439" s="72"/>
      <c r="AF439" s="71"/>
      <c r="AG439" s="71"/>
      <c r="AH439" s="71"/>
      <c r="AI439" s="71"/>
      <c r="AJ439" s="71"/>
      <c r="AK439" s="71"/>
      <c r="AL439" s="71"/>
      <c r="AM439" s="71"/>
      <c r="AN439" s="71"/>
      <c r="AO439" s="71"/>
      <c r="AP439" s="71"/>
      <c r="AQ439" s="72"/>
      <c r="AR439" s="71">
        <v>11990</v>
      </c>
      <c r="AS439" s="71">
        <v>1374</v>
      </c>
      <c r="AT439" s="71">
        <v>1</v>
      </c>
      <c r="AU439" s="71">
        <v>0</v>
      </c>
      <c r="AV439" s="71">
        <v>0</v>
      </c>
      <c r="AW439" s="71">
        <v>1</v>
      </c>
      <c r="AX439" s="71"/>
      <c r="AY439" s="72"/>
      <c r="AZ439" s="71">
        <v>48729.399999999987</v>
      </c>
      <c r="BA439" s="71">
        <v>45635.6</v>
      </c>
      <c r="BB439" s="71">
        <v>1800</v>
      </c>
      <c r="BC439" s="71">
        <v>0</v>
      </c>
      <c r="BD439" s="71">
        <v>0</v>
      </c>
      <c r="BE439" s="71">
        <v>3944</v>
      </c>
      <c r="BF439" s="71"/>
      <c r="BG439" s="72"/>
      <c r="BH439" s="71">
        <v>0</v>
      </c>
      <c r="BI439" s="71">
        <v>0</v>
      </c>
      <c r="BJ439" s="71">
        <v>1680.0039999999999</v>
      </c>
      <c r="BK439" s="71">
        <v>0</v>
      </c>
      <c r="BL439" s="71">
        <v>133.738</v>
      </c>
      <c r="BM439" s="71">
        <v>0</v>
      </c>
      <c r="BN439" s="72"/>
      <c r="BO439" s="71">
        <v>0</v>
      </c>
      <c r="BP439" s="71">
        <v>0</v>
      </c>
      <c r="BQ439" s="71">
        <v>69</v>
      </c>
      <c r="BR439" s="71">
        <v>0</v>
      </c>
      <c r="BS439" s="71">
        <v>15</v>
      </c>
      <c r="BT439" s="71">
        <v>0</v>
      </c>
      <c r="BU439"/>
      <c r="BV439" s="70">
        <v>1751.5170000000001</v>
      </c>
      <c r="BW439" s="70">
        <v>9.4860000000000007</v>
      </c>
      <c r="BX439" s="70">
        <v>52.738999999999997</v>
      </c>
      <c r="BY439" s="70">
        <v>0</v>
      </c>
      <c r="BZ439" s="70">
        <v>0</v>
      </c>
      <c r="CA439" s="70">
        <v>0</v>
      </c>
      <c r="CB439" s="70">
        <v>0</v>
      </c>
      <c r="CC439" s="70">
        <v>0</v>
      </c>
      <c r="CD439" s="70">
        <v>0</v>
      </c>
    </row>
    <row r="440" spans="1:82">
      <c r="A440" s="70" t="s">
        <v>2177</v>
      </c>
      <c r="B440" s="70">
        <v>335</v>
      </c>
      <c r="C440" s="70">
        <v>12</v>
      </c>
      <c r="D440" s="70">
        <v>20</v>
      </c>
      <c r="E440" s="70">
        <v>2015</v>
      </c>
      <c r="F440" s="70" t="s">
        <v>182</v>
      </c>
      <c r="G440" s="70" t="s">
        <v>2165</v>
      </c>
      <c r="H440" s="70" t="s">
        <v>2166</v>
      </c>
      <c r="I440" s="148"/>
      <c r="J440" s="71">
        <v>10052.313936224749</v>
      </c>
      <c r="K440" s="71">
        <v>24.41024301407548</v>
      </c>
      <c r="L440" s="71">
        <v>57.750590067603262</v>
      </c>
      <c r="M440" s="71">
        <v>619.0266881026123</v>
      </c>
      <c r="N440" s="71">
        <v>507.68948691031062</v>
      </c>
      <c r="O440" s="71">
        <v>497.58139849891137</v>
      </c>
      <c r="P440" s="71">
        <v>270.2805309277922</v>
      </c>
      <c r="Q440" s="71">
        <v>30.701500557220701</v>
      </c>
      <c r="R440" s="71">
        <v>0</v>
      </c>
      <c r="S440" s="71">
        <v>45.836208798020003</v>
      </c>
      <c r="T440" s="72"/>
      <c r="U440" s="71">
        <v>1416663202</v>
      </c>
      <c r="V440" s="71">
        <v>12182</v>
      </c>
      <c r="W440" s="71">
        <v>1031</v>
      </c>
      <c r="X440" s="71">
        <v>139417</v>
      </c>
      <c r="Y440" s="71">
        <v>172228</v>
      </c>
      <c r="Z440" s="71">
        <v>289091</v>
      </c>
      <c r="AA440" s="71">
        <v>53784</v>
      </c>
      <c r="AB440" s="71">
        <v>422571</v>
      </c>
      <c r="AC440" s="71">
        <v>0</v>
      </c>
      <c r="AD440" s="71">
        <v>45.836208798020003</v>
      </c>
      <c r="AE440" s="72"/>
      <c r="AF440" s="71">
        <v>7475285236.1716824</v>
      </c>
      <c r="AG440" s="71">
        <v>20253007.02195099</v>
      </c>
      <c r="AH440" s="71">
        <v>11700314.16168759</v>
      </c>
      <c r="AI440" s="71">
        <v>837936215.50847971</v>
      </c>
      <c r="AJ440" s="71">
        <v>753751538.52356851</v>
      </c>
      <c r="AK440" s="71">
        <v>0</v>
      </c>
      <c r="AL440" s="71">
        <v>0</v>
      </c>
      <c r="AM440" s="71">
        <v>57911582.931324467</v>
      </c>
      <c r="AN440" s="71">
        <v>0</v>
      </c>
      <c r="AO440" s="71">
        <v>0</v>
      </c>
      <c r="AP440" s="71">
        <v>9156837894.3186932</v>
      </c>
      <c r="AQ440" s="72"/>
      <c r="AR440" s="71">
        <v>13010</v>
      </c>
      <c r="AS440" s="71">
        <v>1864</v>
      </c>
      <c r="AT440" s="71">
        <v>1</v>
      </c>
      <c r="AU440" s="71">
        <v>1</v>
      </c>
      <c r="AV440" s="71">
        <v>0</v>
      </c>
      <c r="AW440" s="71">
        <v>1</v>
      </c>
      <c r="AX440" s="71"/>
      <c r="AY440" s="72"/>
      <c r="AZ440" s="71">
        <v>53543.199999999997</v>
      </c>
      <c r="BA440" s="71">
        <v>78687.5</v>
      </c>
      <c r="BB440" s="71">
        <v>1800</v>
      </c>
      <c r="BC440" s="71">
        <v>0.2</v>
      </c>
      <c r="BD440" s="71">
        <v>0</v>
      </c>
      <c r="BE440" s="71">
        <v>3944</v>
      </c>
      <c r="BF440" s="71"/>
      <c r="BG440" s="72"/>
      <c r="BH440" s="71">
        <v>0</v>
      </c>
      <c r="BI440" s="71">
        <v>0</v>
      </c>
      <c r="BJ440" s="71">
        <v>1592.8630000000001</v>
      </c>
      <c r="BK440" s="71">
        <v>0</v>
      </c>
      <c r="BL440" s="71">
        <v>99.141999999999996</v>
      </c>
      <c r="BM440" s="71">
        <v>0</v>
      </c>
      <c r="BN440" s="72"/>
      <c r="BO440" s="71">
        <v>0</v>
      </c>
      <c r="BP440" s="71">
        <v>0</v>
      </c>
      <c r="BQ440" s="71">
        <v>67</v>
      </c>
      <c r="BR440" s="71">
        <v>0</v>
      </c>
      <c r="BS440" s="71">
        <v>13</v>
      </c>
      <c r="BT440" s="71">
        <v>0</v>
      </c>
      <c r="BU440"/>
      <c r="BV440" s="70">
        <v>1644.913</v>
      </c>
      <c r="BW440" s="70">
        <v>0</v>
      </c>
      <c r="BX440" s="70">
        <v>47.091999999999999</v>
      </c>
      <c r="BY440" s="70">
        <v>0</v>
      </c>
      <c r="BZ440" s="70">
        <v>0</v>
      </c>
      <c r="CA440" s="70">
        <v>0</v>
      </c>
      <c r="CB440" s="70">
        <v>0</v>
      </c>
      <c r="CC440" s="70">
        <v>0</v>
      </c>
      <c r="CD440" s="70">
        <v>0</v>
      </c>
    </row>
    <row r="441" spans="1:82">
      <c r="A441" s="70" t="s">
        <v>2178</v>
      </c>
      <c r="B441" s="70">
        <v>336</v>
      </c>
      <c r="C441" s="70">
        <v>13</v>
      </c>
      <c r="D441" s="70">
        <v>20</v>
      </c>
      <c r="E441" s="70">
        <v>2016</v>
      </c>
      <c r="F441" s="70" t="s">
        <v>155</v>
      </c>
      <c r="G441" s="70" t="s">
        <v>2165</v>
      </c>
      <c r="H441" s="70" t="s">
        <v>2166</v>
      </c>
      <c r="I441" s="148"/>
      <c r="J441" s="71">
        <v>10904.817900873088</v>
      </c>
      <c r="K441" s="71">
        <v>24.56619602393323</v>
      </c>
      <c r="L441" s="71">
        <v>61.145813971517768</v>
      </c>
      <c r="M441" s="71">
        <v>537.03319360555111</v>
      </c>
      <c r="N441" s="71">
        <v>508.77383247429606</v>
      </c>
      <c r="O441" s="71">
        <v>495.50410841493618</v>
      </c>
      <c r="P441" s="71">
        <v>267.09366215918584</v>
      </c>
      <c r="Q441" s="71">
        <v>29.95468985159965</v>
      </c>
      <c r="R441" s="71">
        <v>0</v>
      </c>
      <c r="S441" s="71">
        <v>57.69083517296</v>
      </c>
      <c r="T441" s="72"/>
      <c r="U441" s="71">
        <v>1424627242</v>
      </c>
      <c r="V441" s="71">
        <v>12182</v>
      </c>
      <c r="W441" s="71">
        <v>1031</v>
      </c>
      <c r="X441" s="71">
        <v>139417</v>
      </c>
      <c r="Y441" s="71">
        <v>175200</v>
      </c>
      <c r="Z441" s="71">
        <v>291423</v>
      </c>
      <c r="AA441" s="71">
        <v>54972</v>
      </c>
      <c r="AB441" s="71">
        <v>424095</v>
      </c>
      <c r="AC441" s="71">
        <v>0</v>
      </c>
      <c r="AD441" s="71">
        <v>57.69083517296</v>
      </c>
      <c r="AE441" s="72"/>
      <c r="AF441" s="71">
        <v>7677981302.6370001</v>
      </c>
      <c r="AG441" s="71">
        <v>19233080.538694341</v>
      </c>
      <c r="AH441" s="71">
        <v>9410176.7038786411</v>
      </c>
      <c r="AI441" s="71">
        <v>830773789.0792135</v>
      </c>
      <c r="AJ441" s="71">
        <v>729407954.63299584</v>
      </c>
      <c r="AK441" s="71">
        <v>0</v>
      </c>
      <c r="AL441" s="71">
        <v>0</v>
      </c>
      <c r="AM441" s="71">
        <v>58165594.618112102</v>
      </c>
      <c r="AN441" s="71">
        <v>0</v>
      </c>
      <c r="AO441" s="71">
        <v>0</v>
      </c>
      <c r="AP441" s="71">
        <v>9324971898.2098942</v>
      </c>
      <c r="AQ441" s="72"/>
      <c r="AR441" s="71">
        <v>13966</v>
      </c>
      <c r="AS441" s="71">
        <v>2173</v>
      </c>
      <c r="AT441" s="71">
        <v>1</v>
      </c>
      <c r="AU441" s="71">
        <v>2</v>
      </c>
      <c r="AV441" s="71">
        <v>0</v>
      </c>
      <c r="AW441" s="71">
        <v>1</v>
      </c>
      <c r="AX441" s="71"/>
      <c r="AY441" s="72"/>
      <c r="AZ441" s="71">
        <v>58145.5</v>
      </c>
      <c r="BA441" s="71">
        <v>87370.2</v>
      </c>
      <c r="BB441" s="71">
        <v>1800</v>
      </c>
      <c r="BC441" s="71">
        <v>880.2</v>
      </c>
      <c r="BD441" s="71">
        <v>0</v>
      </c>
      <c r="BE441" s="71">
        <v>3944</v>
      </c>
      <c r="BF441" s="71"/>
      <c r="BG441" s="72"/>
      <c r="BH441" s="71">
        <v>0</v>
      </c>
      <c r="BI441" s="71">
        <v>0</v>
      </c>
      <c r="BJ441" s="71">
        <v>1599.4</v>
      </c>
      <c r="BK441" s="71">
        <v>0</v>
      </c>
      <c r="BL441" s="71">
        <v>131.51400000000001</v>
      </c>
      <c r="BM441" s="71">
        <v>0</v>
      </c>
      <c r="BN441" s="72"/>
      <c r="BO441" s="71">
        <v>0</v>
      </c>
      <c r="BP441" s="71">
        <v>0</v>
      </c>
      <c r="BQ441" s="71">
        <v>68</v>
      </c>
      <c r="BR441" s="71">
        <v>0</v>
      </c>
      <c r="BS441" s="71">
        <v>14</v>
      </c>
      <c r="BT441" s="71">
        <v>0</v>
      </c>
      <c r="BU441"/>
      <c r="BV441" s="70">
        <v>1664.252</v>
      </c>
      <c r="BW441" s="70">
        <v>9.0340000000000007</v>
      </c>
      <c r="BX441" s="70">
        <v>57.628</v>
      </c>
      <c r="BY441" s="70">
        <v>0</v>
      </c>
      <c r="BZ441" s="70">
        <v>0</v>
      </c>
      <c r="CA441" s="70">
        <v>0</v>
      </c>
      <c r="CB441" s="70">
        <v>0</v>
      </c>
      <c r="CC441" s="70">
        <v>0</v>
      </c>
      <c r="CD441" s="70">
        <v>0</v>
      </c>
    </row>
    <row r="442" spans="1:82">
      <c r="A442" s="70" t="s">
        <v>2179</v>
      </c>
      <c r="B442" s="70">
        <v>337</v>
      </c>
      <c r="C442" s="70">
        <v>14</v>
      </c>
      <c r="D442" s="70">
        <v>20</v>
      </c>
      <c r="E442" s="70">
        <v>2017</v>
      </c>
      <c r="F442" s="70" t="s">
        <v>156</v>
      </c>
      <c r="G442" s="70" t="s">
        <v>2165</v>
      </c>
      <c r="H442" s="70" t="s">
        <v>2166</v>
      </c>
      <c r="I442" s="148"/>
      <c r="J442" s="71">
        <v>10481.952612702413</v>
      </c>
      <c r="K442" s="71">
        <v>25.081038506692956</v>
      </c>
      <c r="L442" s="71">
        <v>56.881755256843178</v>
      </c>
      <c r="M442" s="71">
        <v>532.21537288608181</v>
      </c>
      <c r="N442" s="71">
        <v>527.74989498730838</v>
      </c>
      <c r="O442" s="71">
        <v>491.03303607448714</v>
      </c>
      <c r="P442" s="71">
        <v>265.44034273443219</v>
      </c>
      <c r="Q442" s="71">
        <v>29.0404139021635</v>
      </c>
      <c r="R442" s="71">
        <v>0</v>
      </c>
      <c r="S442" s="71">
        <v>54.204158629436002</v>
      </c>
      <c r="T442" s="72"/>
      <c r="U442" s="71">
        <v>1459029067</v>
      </c>
      <c r="V442" s="71">
        <v>12182</v>
      </c>
      <c r="W442" s="71">
        <v>1031</v>
      </c>
      <c r="X442" s="71">
        <v>139417</v>
      </c>
      <c r="Y442" s="71">
        <v>177658</v>
      </c>
      <c r="Z442" s="71">
        <v>293584</v>
      </c>
      <c r="AA442" s="71">
        <v>54980</v>
      </c>
      <c r="AB442" s="71">
        <v>425172</v>
      </c>
      <c r="AC442" s="71">
        <v>0</v>
      </c>
      <c r="AD442" s="71">
        <v>54.204158629436002</v>
      </c>
      <c r="AE442" s="72"/>
      <c r="AF442" s="71">
        <v>7872150381.9182224</v>
      </c>
      <c r="AG442" s="71">
        <v>19905578.070471078</v>
      </c>
      <c r="AH442" s="71">
        <v>11992089.985216521</v>
      </c>
      <c r="AI442" s="71">
        <v>844158662.65416431</v>
      </c>
      <c r="AJ442" s="71">
        <v>780913254.27094626</v>
      </c>
      <c r="AK442" s="71">
        <v>0</v>
      </c>
      <c r="AL442" s="71">
        <v>0</v>
      </c>
      <c r="AM442" s="71">
        <v>58404552.028291538</v>
      </c>
      <c r="AN442" s="71">
        <v>0</v>
      </c>
      <c r="AO442" s="71">
        <v>0</v>
      </c>
      <c r="AP442" s="71">
        <v>9587524518.9273129</v>
      </c>
      <c r="AQ442" s="72"/>
      <c r="AR442" s="71">
        <v>14802</v>
      </c>
      <c r="AS442" s="71">
        <v>2360</v>
      </c>
      <c r="AT442" s="71">
        <v>1</v>
      </c>
      <c r="AU442" s="71">
        <v>2</v>
      </c>
      <c r="AV442" s="71">
        <v>0</v>
      </c>
      <c r="AW442" s="71">
        <v>1</v>
      </c>
      <c r="AX442" s="71"/>
      <c r="AY442" s="72"/>
      <c r="AZ442" s="71">
        <v>62246</v>
      </c>
      <c r="BA442" s="71">
        <v>98646.599999999977</v>
      </c>
      <c r="BB442" s="71">
        <v>1800</v>
      </c>
      <c r="BC442" s="71">
        <v>880.2</v>
      </c>
      <c r="BD442" s="71">
        <v>0</v>
      </c>
      <c r="BE442" s="71">
        <v>3944</v>
      </c>
      <c r="BF442" s="71"/>
      <c r="BG442" s="72"/>
      <c r="BH442" s="71">
        <v>0</v>
      </c>
      <c r="BI442" s="71">
        <v>0</v>
      </c>
      <c r="BJ442" s="71">
        <v>1589.904</v>
      </c>
      <c r="BK442" s="71">
        <v>0</v>
      </c>
      <c r="BL442" s="71">
        <v>131.922</v>
      </c>
      <c r="BM442" s="71">
        <v>0</v>
      </c>
      <c r="BN442" s="72"/>
      <c r="BO442" s="71">
        <v>0</v>
      </c>
      <c r="BP442" s="71">
        <v>0</v>
      </c>
      <c r="BQ442" s="71">
        <v>69</v>
      </c>
      <c r="BR442" s="71">
        <v>0</v>
      </c>
      <c r="BS442" s="71">
        <v>15</v>
      </c>
      <c r="BT442" s="71">
        <v>0</v>
      </c>
      <c r="BU442"/>
      <c r="BV442" s="70">
        <v>1659.6579999999999</v>
      </c>
      <c r="BW442" s="70">
        <v>8.5579999999999998</v>
      </c>
      <c r="BX442" s="70">
        <v>53.61</v>
      </c>
      <c r="BY442" s="70">
        <v>0</v>
      </c>
      <c r="BZ442" s="70">
        <v>0</v>
      </c>
      <c r="CA442" s="70">
        <v>0</v>
      </c>
      <c r="CB442" s="70">
        <v>0</v>
      </c>
      <c r="CC442" s="70">
        <v>0</v>
      </c>
      <c r="CD442" s="70">
        <v>0</v>
      </c>
    </row>
    <row r="443" spans="1:82">
      <c r="A443" s="70" t="s">
        <v>2180</v>
      </c>
      <c r="B443" s="70">
        <v>338</v>
      </c>
      <c r="C443" s="70">
        <v>15</v>
      </c>
      <c r="D443" s="70">
        <v>20</v>
      </c>
      <c r="E443" s="70">
        <v>2018</v>
      </c>
      <c r="F443" s="70" t="s">
        <v>183</v>
      </c>
      <c r="G443" s="70" t="s">
        <v>2165</v>
      </c>
      <c r="H443" s="70" t="s">
        <v>2166</v>
      </c>
      <c r="I443" s="148"/>
      <c r="J443" s="71">
        <v>10572.035500939475</v>
      </c>
      <c r="K443" s="71">
        <v>23.415659701548396</v>
      </c>
      <c r="L443" s="71">
        <v>52.970359637181495</v>
      </c>
      <c r="M443" s="71">
        <v>540.49548988500442</v>
      </c>
      <c r="N443" s="71">
        <v>485.83866670490136</v>
      </c>
      <c r="O443" s="71">
        <v>483.80320313524697</v>
      </c>
      <c r="P443" s="71">
        <v>265.38400443486307</v>
      </c>
      <c r="Q443" s="71">
        <v>26.9847067157867</v>
      </c>
      <c r="R443" s="71">
        <v>0</v>
      </c>
      <c r="S443" s="71">
        <v>65.083507639350401</v>
      </c>
      <c r="T443" s="72"/>
      <c r="U443" s="71">
        <v>1535695893</v>
      </c>
      <c r="V443" s="71">
        <v>12182</v>
      </c>
      <c r="W443" s="71">
        <v>1031</v>
      </c>
      <c r="X443" s="71">
        <v>139417</v>
      </c>
      <c r="Y443" s="71">
        <v>180297</v>
      </c>
      <c r="Z443" s="71">
        <v>294800</v>
      </c>
      <c r="AA443" s="71">
        <v>55521</v>
      </c>
      <c r="AB443" s="71">
        <v>425755</v>
      </c>
      <c r="AC443" s="71">
        <v>0</v>
      </c>
      <c r="AD443" s="71">
        <v>65.083507639350401</v>
      </c>
      <c r="AE443" s="72"/>
      <c r="AF443" s="71">
        <v>7988256399.3892784</v>
      </c>
      <c r="AG443" s="71">
        <v>17684178.12777793</v>
      </c>
      <c r="AH443" s="71">
        <v>11309288.56326415</v>
      </c>
      <c r="AI443" s="71">
        <v>814511948.65400112</v>
      </c>
      <c r="AJ443" s="71">
        <v>709960691.50368285</v>
      </c>
      <c r="AK443" s="71">
        <v>0</v>
      </c>
      <c r="AL443" s="71">
        <v>0</v>
      </c>
      <c r="AM443" s="71">
        <v>58605648.64103806</v>
      </c>
      <c r="AN443" s="71">
        <v>0</v>
      </c>
      <c r="AO443" s="71">
        <v>0</v>
      </c>
      <c r="AP443" s="71">
        <v>9600328154.8790436</v>
      </c>
      <c r="AQ443" s="72"/>
      <c r="AR443" s="71">
        <v>15681</v>
      </c>
      <c r="AS443" s="71">
        <v>2583</v>
      </c>
      <c r="AT443" s="71">
        <v>1</v>
      </c>
      <c r="AU443" s="71">
        <v>2</v>
      </c>
      <c r="AV443" s="71">
        <v>0</v>
      </c>
      <c r="AW443" s="71">
        <v>1</v>
      </c>
      <c r="AX443" s="71"/>
      <c r="AY443" s="72"/>
      <c r="AZ443" s="71">
        <v>66505.5</v>
      </c>
      <c r="BA443" s="71">
        <v>116953</v>
      </c>
      <c r="BB443" s="71">
        <v>1800</v>
      </c>
      <c r="BC443" s="71">
        <v>880</v>
      </c>
      <c r="BD443" s="71">
        <v>0</v>
      </c>
      <c r="BE443" s="71">
        <v>3944</v>
      </c>
      <c r="BF443" s="71"/>
      <c r="BG443" s="72"/>
      <c r="BH443" s="71">
        <v>0</v>
      </c>
      <c r="BI443" s="71">
        <v>0</v>
      </c>
      <c r="BJ443" s="71">
        <v>1566.329</v>
      </c>
      <c r="BK443" s="71">
        <v>0</v>
      </c>
      <c r="BL443" s="71">
        <v>139.47300000000001</v>
      </c>
      <c r="BM443" s="71">
        <v>0</v>
      </c>
      <c r="BN443" s="72"/>
      <c r="BO443" s="71">
        <v>0</v>
      </c>
      <c r="BP443" s="71">
        <v>0</v>
      </c>
      <c r="BQ443" s="71">
        <v>68</v>
      </c>
      <c r="BR443" s="71">
        <v>0</v>
      </c>
      <c r="BS443" s="71">
        <v>16</v>
      </c>
      <c r="BT443" s="71">
        <v>0</v>
      </c>
      <c r="BU443"/>
      <c r="BV443" s="70">
        <v>1634.615</v>
      </c>
      <c r="BW443" s="70">
        <v>7.923</v>
      </c>
      <c r="BX443" s="70">
        <v>63.264000000000003</v>
      </c>
      <c r="BY443" s="70">
        <v>0</v>
      </c>
      <c r="BZ443" s="70">
        <v>0</v>
      </c>
      <c r="CA443" s="70">
        <v>0</v>
      </c>
      <c r="CB443" s="70">
        <v>0</v>
      </c>
      <c r="CC443" s="70">
        <v>0</v>
      </c>
      <c r="CD443" s="70">
        <v>0</v>
      </c>
    </row>
    <row r="444" spans="1:82">
      <c r="A444" s="70" t="s">
        <v>2181</v>
      </c>
      <c r="B444" s="70">
        <v>339</v>
      </c>
      <c r="C444" s="70">
        <v>16</v>
      </c>
      <c r="D444" s="70">
        <v>20</v>
      </c>
      <c r="E444" s="70">
        <v>2019</v>
      </c>
      <c r="F444" s="70" t="s">
        <v>158</v>
      </c>
      <c r="G444" s="1064" t="s">
        <v>2165</v>
      </c>
      <c r="H444" s="70" t="s">
        <v>2166</v>
      </c>
      <c r="I444" s="148"/>
      <c r="J444" s="71">
        <v>9980.6420230889053</v>
      </c>
      <c r="K444" s="71">
        <v>21.009157141798472</v>
      </c>
      <c r="L444" s="71">
        <v>53.255075315988471</v>
      </c>
      <c r="M444" s="71">
        <v>515.23152232684924</v>
      </c>
      <c r="N444" s="71">
        <v>476.52982595536764</v>
      </c>
      <c r="O444" s="71">
        <v>470.93041672508144</v>
      </c>
      <c r="P444" s="71">
        <v>263.34483532710846</v>
      </c>
      <c r="Q444" s="71">
        <v>26.235791288023002</v>
      </c>
      <c r="R444" s="71">
        <v>0</v>
      </c>
      <c r="S444" s="71">
        <v>55.874181922681203</v>
      </c>
      <c r="T444" s="72"/>
      <c r="U444" s="71">
        <v>1517165565</v>
      </c>
      <c r="V444" s="71">
        <v>12182</v>
      </c>
      <c r="W444" s="71">
        <v>1031</v>
      </c>
      <c r="X444" s="71">
        <v>139417</v>
      </c>
      <c r="Y444" s="71">
        <v>182193</v>
      </c>
      <c r="Z444" s="71">
        <v>294834</v>
      </c>
      <c r="AA444" s="71">
        <v>54682</v>
      </c>
      <c r="AB444" s="71">
        <v>425145</v>
      </c>
      <c r="AC444" s="71">
        <v>0</v>
      </c>
      <c r="AD444" s="71">
        <v>55.874181922681203</v>
      </c>
      <c r="AE444" s="72"/>
      <c r="AF444" s="71">
        <v>7668935980.2130985</v>
      </c>
      <c r="AG444" s="71">
        <v>17049739.895188071</v>
      </c>
      <c r="AH444" s="71">
        <v>12147094.374884261</v>
      </c>
      <c r="AI444" s="71">
        <v>840880994.70739985</v>
      </c>
      <c r="AJ444" s="71">
        <v>776173004.46791446</v>
      </c>
      <c r="AK444" s="71">
        <v>0</v>
      </c>
      <c r="AL444" s="71">
        <v>0</v>
      </c>
      <c r="AM444" s="71">
        <v>57901548.510153532</v>
      </c>
      <c r="AN444" s="71">
        <v>0</v>
      </c>
      <c r="AO444" s="71">
        <v>0</v>
      </c>
      <c r="AP444" s="71">
        <v>9373088362.1686382</v>
      </c>
      <c r="AQ444" s="72"/>
      <c r="AR444" s="71">
        <v>16615</v>
      </c>
      <c r="AS444" s="71">
        <v>2747</v>
      </c>
      <c r="AT444" s="71">
        <v>1</v>
      </c>
      <c r="AU444" s="71">
        <v>3</v>
      </c>
      <c r="AV444" s="71">
        <v>0</v>
      </c>
      <c r="AW444" s="71">
        <v>1</v>
      </c>
      <c r="AX444" s="71"/>
      <c r="AY444" s="72"/>
      <c r="AZ444" s="71">
        <v>71135.100000000399</v>
      </c>
      <c r="BA444" s="71">
        <v>164998.20000000001</v>
      </c>
      <c r="BB444" s="71">
        <v>1800</v>
      </c>
      <c r="BC444" s="71">
        <v>907.5</v>
      </c>
      <c r="BD444" s="71">
        <v>0</v>
      </c>
      <c r="BE444" s="71">
        <v>3944</v>
      </c>
      <c r="BF444" s="71"/>
      <c r="BG444" s="72"/>
      <c r="BH444" s="71">
        <v>0</v>
      </c>
      <c r="BI444" s="71">
        <v>0</v>
      </c>
      <c r="BJ444" s="71">
        <v>1451.6179999999999</v>
      </c>
      <c r="BK444" s="71">
        <v>0</v>
      </c>
      <c r="BL444" s="71">
        <v>120.50799999999998</v>
      </c>
      <c r="BM444" s="71">
        <v>0</v>
      </c>
      <c r="BN444" s="72"/>
      <c r="BO444" s="71">
        <v>0</v>
      </c>
      <c r="BP444" s="71">
        <v>0</v>
      </c>
      <c r="BQ444" s="71">
        <v>69</v>
      </c>
      <c r="BR444" s="71">
        <v>0</v>
      </c>
      <c r="BS444" s="71">
        <v>15</v>
      </c>
      <c r="BT444" s="71">
        <v>0</v>
      </c>
      <c r="BU444"/>
      <c r="BV444" s="70">
        <v>1508.7760000000001</v>
      </c>
      <c r="BW444" s="70">
        <v>7.718</v>
      </c>
      <c r="BX444" s="70">
        <v>55.631999999999998</v>
      </c>
      <c r="BY444" s="70">
        <v>0</v>
      </c>
      <c r="BZ444" s="70">
        <v>0</v>
      </c>
      <c r="CA444" s="70">
        <v>0</v>
      </c>
      <c r="CB444" s="70">
        <v>0</v>
      </c>
      <c r="CC444" s="70">
        <v>0</v>
      </c>
      <c r="CD444" s="70">
        <v>0</v>
      </c>
    </row>
    <row r="445" spans="1:82">
      <c r="A445" s="70" t="s">
        <v>2182</v>
      </c>
      <c r="B445" s="70">
        <v>340</v>
      </c>
      <c r="C445" s="70">
        <v>17</v>
      </c>
      <c r="D445" s="70">
        <v>20</v>
      </c>
      <c r="E445" s="70">
        <v>2020</v>
      </c>
      <c r="F445" s="70" t="s">
        <v>159</v>
      </c>
      <c r="G445" s="1064" t="s">
        <v>2165</v>
      </c>
      <c r="H445" s="70" t="s">
        <v>2166</v>
      </c>
      <c r="I445" s="148"/>
      <c r="J445" s="71">
        <v>9863.5357853361893</v>
      </c>
      <c r="K445" s="71">
        <v>19.624263768734494</v>
      </c>
      <c r="L445" s="71">
        <v>45.891817439439087</v>
      </c>
      <c r="M445" s="71">
        <v>435.74482241330031</v>
      </c>
      <c r="N445" s="71">
        <v>472.15728925698187</v>
      </c>
      <c r="O445" s="71">
        <v>411.65980545739257</v>
      </c>
      <c r="P445" s="71">
        <v>248.61375108096041</v>
      </c>
      <c r="Q445" s="71">
        <v>24.8946914371089</v>
      </c>
      <c r="R445" s="71">
        <v>0</v>
      </c>
      <c r="S445" s="71">
        <v>54.540240360272698</v>
      </c>
      <c r="T445" s="72"/>
      <c r="U445" s="71">
        <v>1469784925</v>
      </c>
      <c r="V445" s="71">
        <v>10609</v>
      </c>
      <c r="W445" s="71">
        <v>983</v>
      </c>
      <c r="X445" s="71">
        <v>133196</v>
      </c>
      <c r="Y445" s="71">
        <v>182282</v>
      </c>
      <c r="Z445" s="71">
        <v>294161</v>
      </c>
      <c r="AA445" s="71">
        <v>54870</v>
      </c>
      <c r="AB445" s="71">
        <v>422225</v>
      </c>
      <c r="AC445" s="71">
        <v>0</v>
      </c>
      <c r="AD445" s="71">
        <v>54.540240360272698</v>
      </c>
      <c r="AE445" s="72"/>
      <c r="AF445" s="71">
        <v>7688822785.71171</v>
      </c>
      <c r="AG445" s="71">
        <v>15135416.559932185</v>
      </c>
      <c r="AH445" s="71">
        <v>11028569.264855303</v>
      </c>
      <c r="AI445" s="71">
        <v>741828153.46201205</v>
      </c>
      <c r="AJ445" s="71">
        <v>800339848.89597046</v>
      </c>
      <c r="AK445" s="71"/>
      <c r="AL445" s="71"/>
      <c r="AM445" s="71">
        <v>55105053.517590769</v>
      </c>
      <c r="AN445" s="71"/>
      <c r="AO445" s="71"/>
      <c r="AP445" s="71">
        <v>9312259827.4120712</v>
      </c>
      <c r="AQ445" s="72"/>
      <c r="AR445" s="71">
        <v>17472</v>
      </c>
      <c r="AS445" s="71">
        <v>2799</v>
      </c>
      <c r="AT445" s="71">
        <v>1</v>
      </c>
      <c r="AU445" s="71">
        <v>3</v>
      </c>
      <c r="AV445" s="71">
        <v>0</v>
      </c>
      <c r="AW445" s="71">
        <v>1</v>
      </c>
      <c r="AX445" s="71"/>
      <c r="AY445" s="72"/>
      <c r="AZ445" s="71">
        <v>75689.300000000629</v>
      </c>
      <c r="BA445" s="71">
        <v>173560.30000000019</v>
      </c>
      <c r="BB445" s="71">
        <v>1800</v>
      </c>
      <c r="BC445" s="71">
        <v>907.5</v>
      </c>
      <c r="BD445" s="71">
        <v>0</v>
      </c>
      <c r="BE445" s="71">
        <v>3944</v>
      </c>
      <c r="BF445" s="71"/>
      <c r="BG445" s="72"/>
      <c r="BH445" s="71">
        <v>0</v>
      </c>
      <c r="BI445" s="71">
        <v>0</v>
      </c>
      <c r="BJ445" s="71">
        <v>1262.3320000000001</v>
      </c>
      <c r="BK445" s="71">
        <v>0</v>
      </c>
      <c r="BL445" s="71">
        <v>113.983</v>
      </c>
      <c r="BM445" s="71">
        <v>0</v>
      </c>
      <c r="BN445" s="72"/>
      <c r="BO445" s="71">
        <v>0</v>
      </c>
      <c r="BP445" s="71">
        <v>0</v>
      </c>
      <c r="BQ445" s="71">
        <v>66</v>
      </c>
      <c r="BR445" s="71">
        <v>0</v>
      </c>
      <c r="BS445" s="71">
        <v>15</v>
      </c>
      <c r="BT445" s="71">
        <v>0</v>
      </c>
      <c r="BU445"/>
      <c r="BV445" s="70">
        <v>1314.63</v>
      </c>
      <c r="BW445" s="70">
        <v>14.637</v>
      </c>
      <c r="BX445" s="70">
        <v>47.048000000000002</v>
      </c>
      <c r="BY445" s="70">
        <v>0</v>
      </c>
      <c r="BZ445" s="70">
        <v>0</v>
      </c>
      <c r="CA445" s="70">
        <v>0</v>
      </c>
      <c r="CB445" s="70">
        <v>0</v>
      </c>
      <c r="CC445" s="70">
        <v>0</v>
      </c>
      <c r="CD445" s="70">
        <v>0</v>
      </c>
    </row>
    <row r="446" spans="1:82">
      <c r="A446" s="70" t="s">
        <v>2183</v>
      </c>
      <c r="B446" s="70">
        <v>340</v>
      </c>
      <c r="C446" s="70">
        <v>18</v>
      </c>
      <c r="D446" s="70">
        <v>20</v>
      </c>
      <c r="E446" s="70">
        <v>2021</v>
      </c>
      <c r="F446" s="70" t="s">
        <v>160</v>
      </c>
      <c r="G446" s="70" t="s">
        <v>2165</v>
      </c>
      <c r="H446" s="70" t="s">
        <v>2166</v>
      </c>
      <c r="I446" s="148"/>
      <c r="J446" s="71">
        <v>9542.8863495087298</v>
      </c>
      <c r="K446" s="71">
        <v>22.236316737175514</v>
      </c>
      <c r="L446" s="71">
        <v>43.754685246162943</v>
      </c>
      <c r="M446" s="71">
        <v>493.17443100149325</v>
      </c>
      <c r="N446" s="71">
        <v>465.17812820780085</v>
      </c>
      <c r="O446" s="71">
        <v>397.76464437669659</v>
      </c>
      <c r="P446" s="71">
        <v>256.36276149261704</v>
      </c>
      <c r="Q446" s="71">
        <v>24.478736389267599</v>
      </c>
      <c r="R446" s="71">
        <v>0</v>
      </c>
      <c r="S446" s="71">
        <v>53.510026345020002</v>
      </c>
      <c r="T446" s="72"/>
      <c r="U446" s="71">
        <v>1497576918</v>
      </c>
      <c r="V446" s="71">
        <v>10609</v>
      </c>
      <c r="W446" s="71">
        <v>983</v>
      </c>
      <c r="X446" s="71">
        <v>133196</v>
      </c>
      <c r="Y446" s="71">
        <v>182571</v>
      </c>
      <c r="Z446" s="71">
        <v>292660</v>
      </c>
      <c r="AA446" s="71">
        <v>55172</v>
      </c>
      <c r="AB446" s="71">
        <v>419249</v>
      </c>
      <c r="AC446" s="71">
        <v>0</v>
      </c>
      <c r="AD446" s="71">
        <v>53.510026345020002</v>
      </c>
      <c r="AE446" s="72"/>
      <c r="AF446" s="71">
        <v>7347239921.9343796</v>
      </c>
      <c r="AG446" s="71">
        <v>16854311.73665186</v>
      </c>
      <c r="AH446" s="71">
        <v>10146802.914652396</v>
      </c>
      <c r="AI446" s="71">
        <v>791569760.60044825</v>
      </c>
      <c r="AJ446" s="71">
        <v>731590412.51110017</v>
      </c>
      <c r="AK446" s="71">
        <v>0</v>
      </c>
      <c r="AL446" s="71">
        <v>0</v>
      </c>
      <c r="AM446" s="71">
        <v>55032253.699533567</v>
      </c>
      <c r="AN446" s="71">
        <v>0</v>
      </c>
      <c r="AO446" s="71">
        <v>0</v>
      </c>
      <c r="AP446" s="71">
        <v>8952433463.3967667</v>
      </c>
      <c r="AQ446" s="72"/>
      <c r="AR446" s="71">
        <v>18486</v>
      </c>
      <c r="AS446" s="71">
        <v>2824</v>
      </c>
      <c r="AT446" s="71">
        <v>1</v>
      </c>
      <c r="AU446" s="71">
        <v>3</v>
      </c>
      <c r="AV446" s="71">
        <v>0</v>
      </c>
      <c r="AW446" s="71">
        <v>1</v>
      </c>
      <c r="AX446" s="71"/>
      <c r="AY446" s="72"/>
      <c r="AZ446" s="71">
        <v>81139.800000000832</v>
      </c>
      <c r="BA446" s="71">
        <v>177094.70000000019</v>
      </c>
      <c r="BB446" s="71">
        <v>1800</v>
      </c>
      <c r="BC446" s="71">
        <v>907.5</v>
      </c>
      <c r="BD446" s="71">
        <v>0</v>
      </c>
      <c r="BE446" s="71">
        <v>3944</v>
      </c>
      <c r="BF446" s="71"/>
      <c r="BG446" s="72"/>
      <c r="BH446" s="71">
        <v>0</v>
      </c>
      <c r="BI446" s="71">
        <v>0</v>
      </c>
      <c r="BJ446" s="71">
        <v>1248.4739999999999</v>
      </c>
      <c r="BK446" s="71">
        <v>0</v>
      </c>
      <c r="BL446" s="71">
        <v>111.892</v>
      </c>
      <c r="BM446" s="71">
        <v>0</v>
      </c>
      <c r="BN446" s="72"/>
      <c r="BO446" s="71">
        <v>0</v>
      </c>
      <c r="BP446" s="71">
        <v>0</v>
      </c>
      <c r="BQ446" s="71">
        <v>72</v>
      </c>
      <c r="BR446" s="71">
        <v>0</v>
      </c>
      <c r="BS446" s="71">
        <v>14</v>
      </c>
      <c r="BT446" s="71">
        <v>0</v>
      </c>
      <c r="BU446"/>
      <c r="BV446" s="70">
        <v>1294.5889999999999</v>
      </c>
      <c r="BW446" s="70">
        <v>16.177</v>
      </c>
      <c r="BX446" s="70">
        <v>49.6</v>
      </c>
      <c r="BY446" s="70">
        <v>0</v>
      </c>
      <c r="BZ446" s="70">
        <v>0</v>
      </c>
      <c r="CA446" s="70">
        <v>0</v>
      </c>
      <c r="CB446" s="70">
        <v>0</v>
      </c>
      <c r="CC446" s="70">
        <v>0</v>
      </c>
      <c r="CD446" s="70">
        <v>0</v>
      </c>
    </row>
    <row r="447" spans="1:82">
      <c r="A447" s="70" t="s">
        <v>2184</v>
      </c>
      <c r="B447" s="70">
        <v>340</v>
      </c>
      <c r="C447" s="70">
        <v>19</v>
      </c>
      <c r="D447" s="70">
        <v>20</v>
      </c>
      <c r="E447" s="70">
        <v>2022</v>
      </c>
      <c r="F447" s="70" t="s">
        <v>161</v>
      </c>
      <c r="G447" s="70" t="s">
        <v>2165</v>
      </c>
      <c r="H447" s="70" t="s">
        <v>2166</v>
      </c>
      <c r="I447" s="148"/>
      <c r="J447" s="71">
        <v>8849.112758782012</v>
      </c>
      <c r="K447" s="71">
        <v>20.027080054286625</v>
      </c>
      <c r="L447" s="71">
        <v>40.935700748919452</v>
      </c>
      <c r="M447" s="71">
        <v>465.77379469123872</v>
      </c>
      <c r="N447" s="71">
        <v>462.23795752140433</v>
      </c>
      <c r="O447" s="71">
        <v>417.85243925158096</v>
      </c>
      <c r="P447" s="71">
        <v>255.91393285681198</v>
      </c>
      <c r="Q447" s="71">
        <v>24.574156097417202</v>
      </c>
      <c r="R447" s="71">
        <v>0</v>
      </c>
      <c r="S447" s="71">
        <v>60.116381122342162</v>
      </c>
      <c r="T447" s="72"/>
      <c r="U447" s="71">
        <v>1681443645</v>
      </c>
      <c r="V447" s="71">
        <v>10609</v>
      </c>
      <c r="W447" s="71">
        <v>983</v>
      </c>
      <c r="X447" s="71">
        <v>133196</v>
      </c>
      <c r="Y447" s="71">
        <v>183945</v>
      </c>
      <c r="Z447" s="71">
        <v>292101</v>
      </c>
      <c r="AA447" s="71">
        <v>55915</v>
      </c>
      <c r="AB447" s="71">
        <v>417432</v>
      </c>
      <c r="AC447" s="71">
        <v>0</v>
      </c>
      <c r="AD447" s="71">
        <v>60.116381122342162</v>
      </c>
      <c r="AE447" s="72"/>
      <c r="AF447" s="71">
        <v>7010469593.5751772</v>
      </c>
      <c r="AG447" s="71">
        <v>16199062.318424635</v>
      </c>
      <c r="AH447" s="71">
        <v>11152755.942123352</v>
      </c>
      <c r="AI447" s="71">
        <v>774178876.84822249</v>
      </c>
      <c r="AJ447" s="71">
        <v>762114184.60183144</v>
      </c>
      <c r="AK447" s="71">
        <v>0</v>
      </c>
      <c r="AL447" s="71">
        <v>0</v>
      </c>
      <c r="AM447" s="71">
        <v>53901864.75895106</v>
      </c>
      <c r="AN447" s="71">
        <v>0</v>
      </c>
      <c r="AO447" s="71">
        <v>0</v>
      </c>
      <c r="AP447" s="71">
        <v>8628016338.0447292</v>
      </c>
      <c r="AQ447" s="72"/>
      <c r="AR447" s="71">
        <v>19667</v>
      </c>
      <c r="AS447" s="71">
        <v>2838</v>
      </c>
      <c r="AT447" s="71">
        <v>1</v>
      </c>
      <c r="AU447" s="71">
        <v>3</v>
      </c>
      <c r="AV447" s="71">
        <v>0</v>
      </c>
      <c r="AW447" s="71">
        <v>1</v>
      </c>
      <c r="AX447" s="71"/>
      <c r="AY447" s="72"/>
      <c r="AZ447" s="71">
        <v>87739.200000001234</v>
      </c>
      <c r="BA447" s="71">
        <v>180439.30000000016</v>
      </c>
      <c r="BB447" s="71">
        <v>1800</v>
      </c>
      <c r="BC447" s="71">
        <v>907.5</v>
      </c>
      <c r="BD447" s="71">
        <v>0</v>
      </c>
      <c r="BE447" s="71">
        <v>3944</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2185</v>
      </c>
      <c r="B448" s="70">
        <v>340</v>
      </c>
      <c r="C448" s="70">
        <v>20</v>
      </c>
      <c r="D448" s="70">
        <v>20</v>
      </c>
      <c r="E448" s="70">
        <v>2023</v>
      </c>
      <c r="F448" s="70" t="s">
        <v>1539</v>
      </c>
      <c r="G448" s="70" t="s">
        <v>2165</v>
      </c>
      <c r="H448" s="70" t="s">
        <v>2166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20847</v>
      </c>
      <c r="AS448" s="71">
        <v>2856</v>
      </c>
      <c r="AT448" s="71">
        <v>1</v>
      </c>
      <c r="AU448" s="71">
        <v>4</v>
      </c>
      <c r="AV448" s="71">
        <v>0</v>
      </c>
      <c r="AW448" s="71">
        <v>1</v>
      </c>
      <c r="AX448" s="71"/>
      <c r="AY448" s="72"/>
      <c r="AZ448" s="71">
        <v>93798.500000001703</v>
      </c>
      <c r="BA448" s="71">
        <v>181734.10000000015</v>
      </c>
      <c r="BB448" s="71">
        <v>1800</v>
      </c>
      <c r="BC448" s="71">
        <v>3132.9</v>
      </c>
      <c r="BD448" s="71">
        <v>0</v>
      </c>
      <c r="BE448" s="71">
        <v>3944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2186</v>
      </c>
      <c r="B449" s="70">
        <v>340</v>
      </c>
      <c r="C449" s="70">
        <v>21</v>
      </c>
      <c r="D449" s="70">
        <v>20</v>
      </c>
      <c r="E449" s="70">
        <v>2024</v>
      </c>
      <c r="F449" s="70" t="s">
        <v>1554</v>
      </c>
      <c r="G449" s="70" t="s">
        <v>2165</v>
      </c>
      <c r="H449" s="70" t="s">
        <v>2166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2187</v>
      </c>
      <c r="B450" s="70">
        <v>477</v>
      </c>
      <c r="C450" s="70">
        <v>1</v>
      </c>
      <c r="D450" s="70">
        <v>29</v>
      </c>
      <c r="E450" s="70">
        <v>1990</v>
      </c>
      <c r="F450" s="70" t="s">
        <v>787</v>
      </c>
      <c r="G450" s="70" t="s">
        <v>2188</v>
      </c>
      <c r="H450" s="70" t="s">
        <v>2189</v>
      </c>
      <c r="I450" s="148"/>
      <c r="J450" s="71">
        <v>338.31278899951752</v>
      </c>
      <c r="K450" s="71">
        <v>57.457591928837637</v>
      </c>
      <c r="L450" s="71">
        <v>2.9557602848555891</v>
      </c>
      <c r="M450" s="71">
        <v>462.25751790897789</v>
      </c>
      <c r="N450" s="71">
        <v>346.66438927324452</v>
      </c>
      <c r="O450" s="71">
        <v>165.64809859928121</v>
      </c>
      <c r="P450" s="71">
        <v>148.5846445169804</v>
      </c>
      <c r="Q450" s="71">
        <v>21.224322197660001</v>
      </c>
      <c r="R450" s="71">
        <v>46.899855572111193</v>
      </c>
      <c r="S450" s="71">
        <v>26.690615388879461</v>
      </c>
      <c r="T450" s="72"/>
      <c r="U450" s="71">
        <v>84390646</v>
      </c>
      <c r="V450" s="71">
        <v>22061</v>
      </c>
      <c r="W450" s="71">
        <v>27</v>
      </c>
      <c r="X450" s="71">
        <v>192816</v>
      </c>
      <c r="Y450" s="71">
        <v>151756</v>
      </c>
      <c r="Z450" s="71">
        <v>68133</v>
      </c>
      <c r="AA450" s="71">
        <v>36078</v>
      </c>
      <c r="AB450" s="71">
        <v>344611</v>
      </c>
      <c r="AC450" s="71">
        <v>8123139.4000000004</v>
      </c>
      <c r="AD450" s="71">
        <v>26.690615388879461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2190</v>
      </c>
      <c r="B451" s="70">
        <v>478</v>
      </c>
      <c r="C451" s="70">
        <v>2</v>
      </c>
      <c r="D451" s="70">
        <v>29</v>
      </c>
      <c r="E451" s="70">
        <v>2005</v>
      </c>
      <c r="F451" s="70" t="s">
        <v>789</v>
      </c>
      <c r="G451" s="70" t="s">
        <v>2188</v>
      </c>
      <c r="H451" s="70" t="s">
        <v>2189</v>
      </c>
      <c r="I451" s="148"/>
      <c r="J451" s="71">
        <v>141.42428368185031</v>
      </c>
      <c r="K451" s="71">
        <v>47.992684289676923</v>
      </c>
      <c r="L451" s="71">
        <v>2.7473316093938358</v>
      </c>
      <c r="M451" s="71">
        <v>1013.447092160058</v>
      </c>
      <c r="N451" s="71">
        <v>474.73425526694331</v>
      </c>
      <c r="O451" s="71">
        <v>149.36149189927809</v>
      </c>
      <c r="P451" s="71">
        <v>116.56442011623329</v>
      </c>
      <c r="Q451" s="71">
        <v>19.781601284786898</v>
      </c>
      <c r="R451" s="71">
        <v>48.775437594719051</v>
      </c>
      <c r="S451" s="71">
        <v>21.063426921272281</v>
      </c>
      <c r="T451" s="72"/>
      <c r="U451" s="71">
        <v>17971703</v>
      </c>
      <c r="V451" s="71">
        <v>22491</v>
      </c>
      <c r="W451" s="71">
        <v>33</v>
      </c>
      <c r="X451" s="71">
        <v>241352</v>
      </c>
      <c r="Y451" s="71">
        <v>179364</v>
      </c>
      <c r="Z451" s="71">
        <v>71091</v>
      </c>
      <c r="AA451" s="71">
        <v>23180</v>
      </c>
      <c r="AB451" s="71">
        <v>335769</v>
      </c>
      <c r="AC451" s="71">
        <v>8624926.1999999993</v>
      </c>
      <c r="AD451" s="71">
        <v>21.063426921272281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2191</v>
      </c>
      <c r="B452" s="70">
        <v>479</v>
      </c>
      <c r="C452" s="70">
        <v>3</v>
      </c>
      <c r="D452" s="70">
        <v>29</v>
      </c>
      <c r="E452" s="70">
        <v>2006</v>
      </c>
      <c r="F452" s="70" t="s">
        <v>790</v>
      </c>
      <c r="G452" s="70" t="s">
        <v>2188</v>
      </c>
      <c r="H452" s="70" t="s">
        <v>2189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2192</v>
      </c>
      <c r="B453" s="70">
        <v>480</v>
      </c>
      <c r="C453" s="70">
        <v>4</v>
      </c>
      <c r="D453" s="70">
        <v>29</v>
      </c>
      <c r="E453" s="70">
        <v>2007</v>
      </c>
      <c r="F453" s="70" t="s">
        <v>791</v>
      </c>
      <c r="G453" s="70" t="s">
        <v>2188</v>
      </c>
      <c r="H453" s="70" t="s">
        <v>2189</v>
      </c>
      <c r="I453" s="148"/>
      <c r="J453" s="71">
        <v>145.57587347111951</v>
      </c>
      <c r="K453" s="71">
        <v>52.416412497781288</v>
      </c>
      <c r="L453" s="71">
        <v>4.5763723999458898</v>
      </c>
      <c r="M453" s="71">
        <v>1014.919779355837</v>
      </c>
      <c r="N453" s="71">
        <v>518.54753673141147</v>
      </c>
      <c r="O453" s="71">
        <v>141.71227918717551</v>
      </c>
      <c r="P453" s="71">
        <v>115.2945888437354</v>
      </c>
      <c r="Q453" s="71">
        <v>21.390707191154199</v>
      </c>
      <c r="R453" s="71">
        <v>45.754643129000009</v>
      </c>
      <c r="S453" s="71">
        <v>23.114454705586098</v>
      </c>
      <c r="T453" s="72"/>
      <c r="U453" s="71">
        <v>16011616</v>
      </c>
      <c r="V453" s="71">
        <v>22115</v>
      </c>
      <c r="W453" s="71">
        <v>41</v>
      </c>
      <c r="X453" s="71">
        <v>258898</v>
      </c>
      <c r="Y453" s="71">
        <v>186660</v>
      </c>
      <c r="Z453" s="71">
        <v>70118</v>
      </c>
      <c r="AA453" s="71">
        <v>22578</v>
      </c>
      <c r="AB453" s="71">
        <v>343882</v>
      </c>
      <c r="AC453" s="71">
        <v>8322906</v>
      </c>
      <c r="AD453" s="71">
        <v>23.114454705586098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2193</v>
      </c>
      <c r="B454" s="70">
        <v>481</v>
      </c>
      <c r="C454" s="70">
        <v>5</v>
      </c>
      <c r="D454" s="70">
        <v>29</v>
      </c>
      <c r="E454" s="70">
        <v>2008</v>
      </c>
      <c r="F454" s="70" t="s">
        <v>792</v>
      </c>
      <c r="G454" s="70" t="s">
        <v>2188</v>
      </c>
      <c r="H454" s="70" t="s">
        <v>2189</v>
      </c>
      <c r="I454" s="148"/>
      <c r="J454" s="71">
        <v>114.93292053443329</v>
      </c>
      <c r="K454" s="71">
        <v>41.579866063179573</v>
      </c>
      <c r="L454" s="71">
        <v>4.0952753734648164</v>
      </c>
      <c r="M454" s="71">
        <v>1012.785680010761</v>
      </c>
      <c r="N454" s="71">
        <v>516.8726109744689</v>
      </c>
      <c r="O454" s="71">
        <v>133.46868575271199</v>
      </c>
      <c r="P454" s="71">
        <v>111.2815747468575</v>
      </c>
      <c r="Q454" s="71">
        <v>21.238991984836598</v>
      </c>
      <c r="R454" s="71">
        <v>41.16746016615393</v>
      </c>
      <c r="S454" s="71">
        <v>28.04649440172258</v>
      </c>
      <c r="T454" s="72"/>
      <c r="U454" s="71">
        <v>16120936</v>
      </c>
      <c r="V454" s="71">
        <v>22115</v>
      </c>
      <c r="W454" s="71">
        <v>41</v>
      </c>
      <c r="X454" s="71">
        <v>258898</v>
      </c>
      <c r="Y454" s="71">
        <v>189251</v>
      </c>
      <c r="Z454" s="71">
        <v>68357</v>
      </c>
      <c r="AA454" s="71">
        <v>21817</v>
      </c>
      <c r="AB454" s="71">
        <v>347059</v>
      </c>
      <c r="AC454" s="71">
        <v>7775966.7999999998</v>
      </c>
      <c r="AD454" s="71">
        <v>28.04649440172258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2194</v>
      </c>
      <c r="B455" s="70">
        <v>482</v>
      </c>
      <c r="C455" s="70">
        <v>6</v>
      </c>
      <c r="D455" s="70">
        <v>29</v>
      </c>
      <c r="E455" s="70">
        <v>2009</v>
      </c>
      <c r="F455" s="70" t="s">
        <v>176</v>
      </c>
      <c r="G455" s="70" t="s">
        <v>2188</v>
      </c>
      <c r="H455" s="70" t="s">
        <v>2189</v>
      </c>
      <c r="I455" s="148"/>
      <c r="J455" s="71">
        <v>106.47895618894771</v>
      </c>
      <c r="K455" s="71">
        <v>35.183730374389533</v>
      </c>
      <c r="L455" s="71">
        <v>3.5251992361051232</v>
      </c>
      <c r="M455" s="71">
        <v>1060.4944032825799</v>
      </c>
      <c r="N455" s="71">
        <v>476.04719318740979</v>
      </c>
      <c r="O455" s="71">
        <v>133.78582077814269</v>
      </c>
      <c r="P455" s="71">
        <v>104.47671123855299</v>
      </c>
      <c r="Q455" s="71">
        <v>20.394106576529001</v>
      </c>
      <c r="R455" s="71">
        <v>39.359927387506282</v>
      </c>
      <c r="S455" s="71">
        <v>32.340620208562719</v>
      </c>
      <c r="T455" s="72"/>
      <c r="U455" s="71">
        <v>13153713</v>
      </c>
      <c r="V455" s="71">
        <v>21575</v>
      </c>
      <c r="W455" s="71">
        <v>34</v>
      </c>
      <c r="X455" s="71">
        <v>309766</v>
      </c>
      <c r="Y455" s="71">
        <v>191001</v>
      </c>
      <c r="Z455" s="71">
        <v>67632</v>
      </c>
      <c r="AA455" s="71">
        <v>21028</v>
      </c>
      <c r="AB455" s="71">
        <v>349829</v>
      </c>
      <c r="AC455" s="71">
        <v>7252998.2000000002</v>
      </c>
      <c r="AD455" s="71">
        <v>32.340620208562719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23.88</v>
      </c>
      <c r="BK455" s="71">
        <v>147.09899999999999</v>
      </c>
      <c r="BL455" s="71">
        <v>498.072</v>
      </c>
      <c r="BM455" s="71">
        <v>0</v>
      </c>
      <c r="BN455" s="72"/>
      <c r="BO455" s="71">
        <v>0</v>
      </c>
      <c r="BP455" s="71">
        <v>0</v>
      </c>
      <c r="BQ455" s="71">
        <v>7</v>
      </c>
      <c r="BR455" s="71">
        <v>6</v>
      </c>
      <c r="BS455" s="71">
        <v>66</v>
      </c>
      <c r="BT455" s="71">
        <v>0</v>
      </c>
      <c r="BU455"/>
      <c r="BV455" s="70">
        <v>567.15700000000004</v>
      </c>
      <c r="BW455" s="70">
        <v>0</v>
      </c>
      <c r="BX455" s="70">
        <v>101.89400000000001</v>
      </c>
      <c r="BY455" s="70">
        <v>0</v>
      </c>
      <c r="BZ455" s="70">
        <v>0</v>
      </c>
      <c r="CA455" s="70">
        <v>0</v>
      </c>
      <c r="CB455" s="70">
        <v>0</v>
      </c>
      <c r="CC455" s="70">
        <v>0</v>
      </c>
      <c r="CD455" s="70">
        <v>0</v>
      </c>
    </row>
    <row r="456" spans="1:82">
      <c r="A456" s="70" t="s">
        <v>2195</v>
      </c>
      <c r="B456" s="70">
        <v>483</v>
      </c>
      <c r="C456" s="70">
        <v>7</v>
      </c>
      <c r="D456" s="70">
        <v>29</v>
      </c>
      <c r="E456" s="70">
        <v>2010</v>
      </c>
      <c r="F456" s="70" t="s">
        <v>177</v>
      </c>
      <c r="G456" s="70" t="s">
        <v>2188</v>
      </c>
      <c r="H456" s="70" t="s">
        <v>2189</v>
      </c>
      <c r="I456" s="148"/>
      <c r="J456" s="71">
        <v>88.096786743333183</v>
      </c>
      <c r="K456" s="71">
        <v>31.540837639274301</v>
      </c>
      <c r="L456" s="71">
        <v>3.2927223075077592</v>
      </c>
      <c r="M456" s="71">
        <v>1072.8308398270069</v>
      </c>
      <c r="N456" s="71">
        <v>487.74180077622992</v>
      </c>
      <c r="O456" s="71">
        <v>130.8987389335841</v>
      </c>
      <c r="P456" s="71">
        <v>104.6812876267981</v>
      </c>
      <c r="Q456" s="71">
        <v>21.443788738947699</v>
      </c>
      <c r="R456" s="71">
        <v>41.308947153860302</v>
      </c>
      <c r="S456" s="71">
        <v>38.307595355721411</v>
      </c>
      <c r="T456" s="72"/>
      <c r="U456" s="71">
        <v>11632847</v>
      </c>
      <c r="V456" s="71">
        <v>21575</v>
      </c>
      <c r="W456" s="71">
        <v>34</v>
      </c>
      <c r="X456" s="71">
        <v>309766</v>
      </c>
      <c r="Y456" s="71">
        <v>193033</v>
      </c>
      <c r="Z456" s="71">
        <v>66480</v>
      </c>
      <c r="AA456" s="71">
        <v>20543</v>
      </c>
      <c r="AB456" s="71">
        <v>352468</v>
      </c>
      <c r="AC456" s="71">
        <v>7213722.2000000002</v>
      </c>
      <c r="AD456" s="71">
        <v>38.307595355721411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23.753</v>
      </c>
      <c r="BK456" s="71">
        <v>154.1</v>
      </c>
      <c r="BL456" s="71">
        <v>501.59599999999995</v>
      </c>
      <c r="BM456" s="71">
        <v>0</v>
      </c>
      <c r="BN456" s="72"/>
      <c r="BO456" s="71">
        <v>0</v>
      </c>
      <c r="BP456" s="71">
        <v>0</v>
      </c>
      <c r="BQ456" s="71">
        <v>7</v>
      </c>
      <c r="BR456" s="71">
        <v>6</v>
      </c>
      <c r="BS456" s="71">
        <v>71</v>
      </c>
      <c r="BT456" s="71">
        <v>0</v>
      </c>
      <c r="BU456"/>
      <c r="BV456" s="70">
        <v>569.23099999999999</v>
      </c>
      <c r="BW456" s="70">
        <v>0</v>
      </c>
      <c r="BX456" s="70">
        <v>110.218</v>
      </c>
      <c r="BY456" s="70">
        <v>0</v>
      </c>
      <c r="BZ456" s="70">
        <v>0</v>
      </c>
      <c r="CA456" s="70">
        <v>0</v>
      </c>
      <c r="CB456" s="70">
        <v>0</v>
      </c>
      <c r="CC456" s="70">
        <v>0</v>
      </c>
      <c r="CD456" s="70">
        <v>0</v>
      </c>
    </row>
    <row r="457" spans="1:82">
      <c r="A457" s="70" t="s">
        <v>2196</v>
      </c>
      <c r="B457" s="70">
        <v>484</v>
      </c>
      <c r="C457" s="70">
        <v>8</v>
      </c>
      <c r="D457" s="70">
        <v>29</v>
      </c>
      <c r="E457" s="70">
        <v>2011</v>
      </c>
      <c r="F457" s="70" t="s">
        <v>178</v>
      </c>
      <c r="G457" s="70" t="s">
        <v>2188</v>
      </c>
      <c r="H457" s="70" t="s">
        <v>2189</v>
      </c>
      <c r="I457" s="148"/>
      <c r="J457" s="71">
        <v>100.172373378847</v>
      </c>
      <c r="K457" s="71">
        <v>47.615666453805083</v>
      </c>
      <c r="L457" s="71">
        <v>1.45185501208057</v>
      </c>
      <c r="M457" s="71">
        <v>1364.2342718619</v>
      </c>
      <c r="N457" s="71">
        <v>568.14772423240072</v>
      </c>
      <c r="O457" s="71">
        <v>126.9514464174881</v>
      </c>
      <c r="P457" s="71">
        <v>100.70111497223139</v>
      </c>
      <c r="Q457" s="71">
        <v>24.882954420485699</v>
      </c>
      <c r="R457" s="71">
        <v>44.423504760703011</v>
      </c>
      <c r="S457" s="71">
        <v>38.10421175543145</v>
      </c>
      <c r="T457" s="72"/>
      <c r="U457" s="71">
        <v>12427961</v>
      </c>
      <c r="V457" s="71">
        <v>21575</v>
      </c>
      <c r="W457" s="71">
        <v>34</v>
      </c>
      <c r="X457" s="71">
        <v>309766</v>
      </c>
      <c r="Y457" s="71">
        <v>194664</v>
      </c>
      <c r="Z457" s="71">
        <v>65876</v>
      </c>
      <c r="AA457" s="71">
        <v>20350</v>
      </c>
      <c r="AB457" s="71">
        <v>354574</v>
      </c>
      <c r="AC457" s="71">
        <v>7744782.7999999998</v>
      </c>
      <c r="AD457" s="71">
        <v>38.10421175543145</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18.759</v>
      </c>
      <c r="BK457" s="71">
        <v>193.041</v>
      </c>
      <c r="BL457" s="71">
        <v>356.17599999999999</v>
      </c>
      <c r="BM457" s="71">
        <v>0</v>
      </c>
      <c r="BN457" s="72"/>
      <c r="BO457" s="71">
        <v>0</v>
      </c>
      <c r="BP457" s="71">
        <v>0</v>
      </c>
      <c r="BQ457" s="71">
        <v>7</v>
      </c>
      <c r="BR457" s="71">
        <v>6</v>
      </c>
      <c r="BS457" s="71">
        <v>60</v>
      </c>
      <c r="BT457" s="71">
        <v>0</v>
      </c>
      <c r="BU457"/>
      <c r="BV457" s="70">
        <v>508.27600000000001</v>
      </c>
      <c r="BW457" s="70">
        <v>0</v>
      </c>
      <c r="BX457" s="70">
        <v>59.7</v>
      </c>
      <c r="BY457" s="70">
        <v>0</v>
      </c>
      <c r="BZ457" s="70">
        <v>0</v>
      </c>
      <c r="CA457" s="70">
        <v>0</v>
      </c>
      <c r="CB457" s="70">
        <v>0</v>
      </c>
      <c r="CC457" s="70">
        <v>0</v>
      </c>
      <c r="CD457" s="70">
        <v>0</v>
      </c>
    </row>
    <row r="458" spans="1:82">
      <c r="A458" s="70" t="s">
        <v>2197</v>
      </c>
      <c r="B458" s="70">
        <v>485</v>
      </c>
      <c r="C458" s="70">
        <v>9</v>
      </c>
      <c r="D458" s="70">
        <v>29</v>
      </c>
      <c r="E458" s="70">
        <v>2012</v>
      </c>
      <c r="F458" s="70" t="s">
        <v>179</v>
      </c>
      <c r="G458" s="70" t="s">
        <v>2188</v>
      </c>
      <c r="H458" s="70" t="s">
        <v>2189</v>
      </c>
      <c r="I458" s="148"/>
      <c r="J458" s="71">
        <v>80.575644297337206</v>
      </c>
      <c r="K458" s="71">
        <v>46.969495271295273</v>
      </c>
      <c r="L458" s="71">
        <v>1.4374128772388559</v>
      </c>
      <c r="M458" s="71">
        <v>1436.421286248662</v>
      </c>
      <c r="N458" s="71">
        <v>620.97080393340048</v>
      </c>
      <c r="O458" s="71">
        <v>125.38268119261713</v>
      </c>
      <c r="P458" s="71">
        <v>98.731005661316672</v>
      </c>
      <c r="Q458" s="71">
        <v>27.970976260660201</v>
      </c>
      <c r="R458" s="71">
        <v>45.547791681285901</v>
      </c>
      <c r="S458" s="71">
        <v>38.893168535796761</v>
      </c>
      <c r="T458" s="72"/>
      <c r="U458" s="71">
        <v>10779503</v>
      </c>
      <c r="V458" s="71">
        <v>21575</v>
      </c>
      <c r="W458" s="71">
        <v>34</v>
      </c>
      <c r="X458" s="71">
        <v>309766</v>
      </c>
      <c r="Y458" s="71">
        <v>201522</v>
      </c>
      <c r="Z458" s="71">
        <v>65578</v>
      </c>
      <c r="AA458" s="71">
        <v>19839</v>
      </c>
      <c r="AB458" s="71">
        <v>366852</v>
      </c>
      <c r="AC458" s="71">
        <v>7735117.7999999998</v>
      </c>
      <c r="AD458" s="71">
        <v>38.893168535796761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28.042000000000002</v>
      </c>
      <c r="BK458" s="71">
        <v>190.964</v>
      </c>
      <c r="BL458" s="71">
        <v>326.96400000000006</v>
      </c>
      <c r="BM458" s="71">
        <v>0</v>
      </c>
      <c r="BN458" s="72"/>
      <c r="BO458" s="71">
        <v>0</v>
      </c>
      <c r="BP458" s="71">
        <v>0</v>
      </c>
      <c r="BQ458" s="71">
        <v>7</v>
      </c>
      <c r="BR458" s="71">
        <v>6</v>
      </c>
      <c r="BS458" s="71">
        <v>60</v>
      </c>
      <c r="BT458" s="71">
        <v>0</v>
      </c>
      <c r="BU458"/>
      <c r="BV458" s="70">
        <v>545.97</v>
      </c>
      <c r="BW458" s="70">
        <v>0</v>
      </c>
      <c r="BX458" s="70">
        <v>0</v>
      </c>
      <c r="BY458" s="70">
        <v>0</v>
      </c>
      <c r="BZ458" s="70">
        <v>0</v>
      </c>
      <c r="CA458" s="70">
        <v>0</v>
      </c>
      <c r="CB458" s="70">
        <v>0</v>
      </c>
      <c r="CC458" s="70">
        <v>0</v>
      </c>
      <c r="CD458" s="70">
        <v>0</v>
      </c>
    </row>
    <row r="459" spans="1:82">
      <c r="A459" s="70" t="s">
        <v>2198</v>
      </c>
      <c r="B459" s="70">
        <v>486</v>
      </c>
      <c r="C459" s="70">
        <v>10</v>
      </c>
      <c r="D459" s="70">
        <v>29</v>
      </c>
      <c r="E459" s="70">
        <v>2013</v>
      </c>
      <c r="F459" s="70" t="s">
        <v>180</v>
      </c>
      <c r="G459" s="70" t="s">
        <v>2188</v>
      </c>
      <c r="H459" s="70" t="s">
        <v>2189</v>
      </c>
      <c r="I459" s="148"/>
      <c r="J459" s="71">
        <v>68.747639178339938</v>
      </c>
      <c r="K459" s="71">
        <v>40.503123797085699</v>
      </c>
      <c r="L459" s="71">
        <v>1.317424691487086</v>
      </c>
      <c r="M459" s="71">
        <v>1528.3801007394529</v>
      </c>
      <c r="N459" s="71">
        <v>600.46686770677923</v>
      </c>
      <c r="O459" s="71">
        <v>120.29654460807804</v>
      </c>
      <c r="P459" s="71">
        <v>97.279716975885876</v>
      </c>
      <c r="Q459" s="71">
        <v>28.525467991844799</v>
      </c>
      <c r="R459" s="71">
        <v>48.320744119067697</v>
      </c>
      <c r="S459" s="71">
        <v>40.445824260680737</v>
      </c>
      <c r="T459" s="72"/>
      <c r="U459" s="71">
        <v>8899314</v>
      </c>
      <c r="V459" s="71">
        <v>21575</v>
      </c>
      <c r="W459" s="71">
        <v>34</v>
      </c>
      <c r="X459" s="71">
        <v>309766</v>
      </c>
      <c r="Y459" s="71">
        <v>202694</v>
      </c>
      <c r="Z459" s="71">
        <v>65727</v>
      </c>
      <c r="AA459" s="71">
        <v>19474</v>
      </c>
      <c r="AB459" s="71">
        <v>368761</v>
      </c>
      <c r="AC459" s="71">
        <v>8010217.2000000002</v>
      </c>
      <c r="AD459" s="71">
        <v>40.445824260680737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29.937999999999999</v>
      </c>
      <c r="BK459" s="71">
        <v>167.56299999999999</v>
      </c>
      <c r="BL459" s="71">
        <v>441.51599999999996</v>
      </c>
      <c r="BM459" s="71">
        <v>0</v>
      </c>
      <c r="BN459" s="72"/>
      <c r="BO459" s="71">
        <v>0</v>
      </c>
      <c r="BP459" s="71">
        <v>0</v>
      </c>
      <c r="BQ459" s="71">
        <v>7</v>
      </c>
      <c r="BR459" s="71">
        <v>6</v>
      </c>
      <c r="BS459" s="71">
        <v>60</v>
      </c>
      <c r="BT459" s="71">
        <v>0</v>
      </c>
      <c r="BU459"/>
      <c r="BV459" s="70">
        <v>569.02499999999998</v>
      </c>
      <c r="BW459" s="70">
        <v>0</v>
      </c>
      <c r="BX459" s="70">
        <v>69.992000000000004</v>
      </c>
      <c r="BY459" s="70">
        <v>0</v>
      </c>
      <c r="BZ459" s="70">
        <v>0</v>
      </c>
      <c r="CA459" s="70">
        <v>0</v>
      </c>
      <c r="CB459" s="70">
        <v>0</v>
      </c>
      <c r="CC459" s="70">
        <v>0</v>
      </c>
      <c r="CD459" s="70">
        <v>0</v>
      </c>
    </row>
    <row r="460" spans="1:82">
      <c r="A460" s="70" t="s">
        <v>2199</v>
      </c>
      <c r="B460" s="70">
        <v>487</v>
      </c>
      <c r="C460" s="70">
        <v>11</v>
      </c>
      <c r="D460" s="70">
        <v>29</v>
      </c>
      <c r="E460" s="70">
        <v>2014</v>
      </c>
      <c r="F460" s="70" t="s">
        <v>181</v>
      </c>
      <c r="G460" s="70" t="s">
        <v>2188</v>
      </c>
      <c r="H460" s="70" t="s">
        <v>2189</v>
      </c>
      <c r="I460" s="148"/>
      <c r="J460" s="71">
        <v>61.851585864536851</v>
      </c>
      <c r="K460" s="71">
        <v>38.639724842816463</v>
      </c>
      <c r="L460" s="71">
        <v>3.451239198576411</v>
      </c>
      <c r="M460" s="71">
        <v>1592.428069882181</v>
      </c>
      <c r="N460" s="71">
        <v>545.60408994509544</v>
      </c>
      <c r="O460" s="71">
        <v>114.01775118911395</v>
      </c>
      <c r="P460" s="71">
        <v>96.650541720042725</v>
      </c>
      <c r="Q460" s="71">
        <v>27.6145924088325</v>
      </c>
      <c r="R460" s="71">
        <v>48.74144041858235</v>
      </c>
      <c r="S460" s="71">
        <v>39.299149484518843</v>
      </c>
      <c r="T460" s="72"/>
      <c r="U460" s="71">
        <v>9183843</v>
      </c>
      <c r="V460" s="71">
        <v>19680</v>
      </c>
      <c r="W460" s="71">
        <v>39</v>
      </c>
      <c r="X460" s="71">
        <v>356423</v>
      </c>
      <c r="Y460" s="71">
        <v>205290</v>
      </c>
      <c r="Z460" s="71">
        <v>65612</v>
      </c>
      <c r="AA460" s="71">
        <v>19248</v>
      </c>
      <c r="AB460" s="71">
        <v>372077</v>
      </c>
      <c r="AC460" s="71">
        <v>8105363.2000000002</v>
      </c>
      <c r="AD460" s="71">
        <v>39.299149484518843</v>
      </c>
      <c r="AE460" s="72"/>
      <c r="AF460" s="71"/>
      <c r="AG460" s="71"/>
      <c r="AH460" s="71"/>
      <c r="AI460" s="71"/>
      <c r="AJ460" s="71"/>
      <c r="AK460" s="71"/>
      <c r="AL460" s="71"/>
      <c r="AM460" s="71"/>
      <c r="AN460" s="71"/>
      <c r="AO460" s="71"/>
      <c r="AP460" s="71"/>
      <c r="AQ460" s="72"/>
      <c r="AR460" s="71">
        <v>1001</v>
      </c>
      <c r="AS460" s="71">
        <v>46</v>
      </c>
      <c r="AT460" s="71">
        <v>0</v>
      </c>
      <c r="AU460" s="71">
        <v>0</v>
      </c>
      <c r="AV460" s="71">
        <v>0</v>
      </c>
      <c r="AW460" s="71">
        <v>1</v>
      </c>
      <c r="AX460" s="71"/>
      <c r="AY460" s="72"/>
      <c r="AZ460" s="71">
        <v>3702.7</v>
      </c>
      <c r="BA460" s="71">
        <v>679.4</v>
      </c>
      <c r="BB460" s="71">
        <v>0</v>
      </c>
      <c r="BC460" s="71">
        <v>0</v>
      </c>
      <c r="BD460" s="71">
        <v>0</v>
      </c>
      <c r="BE460" s="71">
        <v>8100</v>
      </c>
      <c r="BF460" s="71"/>
      <c r="BG460" s="72"/>
      <c r="BH460" s="71">
        <v>0</v>
      </c>
      <c r="BI460" s="71">
        <v>0</v>
      </c>
      <c r="BJ460" s="71">
        <v>20.291</v>
      </c>
      <c r="BK460" s="71">
        <v>138.03899999999999</v>
      </c>
      <c r="BL460" s="71">
        <v>393.15999999999997</v>
      </c>
      <c r="BM460" s="71">
        <v>0</v>
      </c>
      <c r="BN460" s="72"/>
      <c r="BO460" s="71">
        <v>0</v>
      </c>
      <c r="BP460" s="71">
        <v>0</v>
      </c>
      <c r="BQ460" s="71">
        <v>4</v>
      </c>
      <c r="BR460" s="71">
        <v>6</v>
      </c>
      <c r="BS460" s="71">
        <v>50</v>
      </c>
      <c r="BT460" s="71">
        <v>0</v>
      </c>
      <c r="BU460"/>
      <c r="BV460" s="70">
        <v>491.35199999999998</v>
      </c>
      <c r="BW460" s="70">
        <v>0</v>
      </c>
      <c r="BX460" s="70">
        <v>60.137999999999998</v>
      </c>
      <c r="BY460" s="70">
        <v>0</v>
      </c>
      <c r="BZ460" s="70">
        <v>0</v>
      </c>
      <c r="CA460" s="70">
        <v>0</v>
      </c>
      <c r="CB460" s="70">
        <v>0</v>
      </c>
      <c r="CC460" s="70">
        <v>0</v>
      </c>
      <c r="CD460" s="70">
        <v>0</v>
      </c>
    </row>
    <row r="461" spans="1:82">
      <c r="A461" s="70" t="s">
        <v>2200</v>
      </c>
      <c r="B461" s="70">
        <v>488</v>
      </c>
      <c r="C461" s="70">
        <v>12</v>
      </c>
      <c r="D461" s="70">
        <v>29</v>
      </c>
      <c r="E461" s="70">
        <v>2015</v>
      </c>
      <c r="F461" s="70" t="s">
        <v>182</v>
      </c>
      <c r="G461" s="70" t="s">
        <v>2188</v>
      </c>
      <c r="H461" s="70" t="s">
        <v>2189</v>
      </c>
      <c r="I461" s="148"/>
      <c r="J461" s="71">
        <v>84.760249240654176</v>
      </c>
      <c r="K461" s="71">
        <v>41.09387394904553</v>
      </c>
      <c r="L461" s="71">
        <v>4.3018780764510289</v>
      </c>
      <c r="M461" s="71">
        <v>1694.2469803029489</v>
      </c>
      <c r="N461" s="71">
        <v>553.11899145046664</v>
      </c>
      <c r="O461" s="71">
        <v>113.47997407194178</v>
      </c>
      <c r="P461" s="71">
        <v>96.329902895932761</v>
      </c>
      <c r="Q461" s="71">
        <v>27.4721727122731</v>
      </c>
      <c r="R461" s="71">
        <v>48.418276887880012</v>
      </c>
      <c r="S461" s="71">
        <v>41.268250177705013</v>
      </c>
      <c r="T461" s="72"/>
      <c r="U461" s="71">
        <v>11417166</v>
      </c>
      <c r="V461" s="71">
        <v>19680</v>
      </c>
      <c r="W461" s="71">
        <v>39</v>
      </c>
      <c r="X461" s="71">
        <v>356423</v>
      </c>
      <c r="Y461" s="71">
        <v>209048</v>
      </c>
      <c r="Z461" s="71">
        <v>65931</v>
      </c>
      <c r="AA461" s="71">
        <v>19169</v>
      </c>
      <c r="AB461" s="71">
        <v>378123</v>
      </c>
      <c r="AC461" s="71">
        <v>8276314.4000000004</v>
      </c>
      <c r="AD461" s="71">
        <v>41.268250177705013</v>
      </c>
      <c r="AE461" s="72"/>
      <c r="AF461" s="71">
        <v>114810700.07660019</v>
      </c>
      <c r="AG461" s="71">
        <v>34061454.960602596</v>
      </c>
      <c r="AH461" s="71">
        <v>876764.18759830203</v>
      </c>
      <c r="AI461" s="71">
        <v>2085431445.9028721</v>
      </c>
      <c r="AJ461" s="71">
        <v>815943535.81325305</v>
      </c>
      <c r="AK461" s="71">
        <v>0</v>
      </c>
      <c r="AL461" s="71">
        <v>0</v>
      </c>
      <c r="AM461" s="71">
        <v>51820170.983671859</v>
      </c>
      <c r="AN461" s="71">
        <v>0</v>
      </c>
      <c r="AO461" s="71">
        <v>0</v>
      </c>
      <c r="AP461" s="71">
        <v>3102944071.9245977</v>
      </c>
      <c r="AQ461" s="72"/>
      <c r="AR461" s="71">
        <v>1101</v>
      </c>
      <c r="AS461" s="71">
        <v>58</v>
      </c>
      <c r="AT461" s="71">
        <v>0</v>
      </c>
      <c r="AU461" s="71">
        <v>0</v>
      </c>
      <c r="AV461" s="71">
        <v>0</v>
      </c>
      <c r="AW461" s="71">
        <v>1</v>
      </c>
      <c r="AX461" s="71"/>
      <c r="AY461" s="72"/>
      <c r="AZ461" s="71">
        <v>4115.8</v>
      </c>
      <c r="BA461" s="71">
        <v>839.4</v>
      </c>
      <c r="BB461" s="71">
        <v>0</v>
      </c>
      <c r="BC461" s="71">
        <v>0</v>
      </c>
      <c r="BD461" s="71">
        <v>0</v>
      </c>
      <c r="BE461" s="71">
        <v>8100</v>
      </c>
      <c r="BF461" s="71"/>
      <c r="BG461" s="72"/>
      <c r="BH461" s="71">
        <v>0</v>
      </c>
      <c r="BI461" s="71">
        <v>0</v>
      </c>
      <c r="BJ461" s="71">
        <v>39.909999999999997</v>
      </c>
      <c r="BK461" s="71">
        <v>125.761</v>
      </c>
      <c r="BL461" s="71">
        <v>443.09299999999996</v>
      </c>
      <c r="BM461" s="71">
        <v>0</v>
      </c>
      <c r="BN461" s="72"/>
      <c r="BO461" s="71">
        <v>0</v>
      </c>
      <c r="BP461" s="71">
        <v>0</v>
      </c>
      <c r="BQ461" s="71">
        <v>5</v>
      </c>
      <c r="BR461" s="71">
        <v>5</v>
      </c>
      <c r="BS461" s="71">
        <v>47</v>
      </c>
      <c r="BT461" s="71">
        <v>0</v>
      </c>
      <c r="BU461"/>
      <c r="BV461" s="70">
        <v>476.99799999999999</v>
      </c>
      <c r="BW461" s="70">
        <v>0</v>
      </c>
      <c r="BX461" s="70">
        <v>126.193</v>
      </c>
      <c r="BY461" s="70">
        <v>0</v>
      </c>
      <c r="BZ461" s="70">
        <v>0</v>
      </c>
      <c r="CA461" s="70">
        <v>5.5730000000000004</v>
      </c>
      <c r="CB461" s="70">
        <v>0</v>
      </c>
      <c r="CC461" s="70">
        <v>0</v>
      </c>
      <c r="CD461" s="70">
        <v>0</v>
      </c>
    </row>
    <row r="462" spans="1:82">
      <c r="A462" s="70" t="s">
        <v>2201</v>
      </c>
      <c r="B462" s="70">
        <v>489</v>
      </c>
      <c r="C462" s="70">
        <v>13</v>
      </c>
      <c r="D462" s="70">
        <v>29</v>
      </c>
      <c r="E462" s="70">
        <v>2016</v>
      </c>
      <c r="F462" s="70" t="s">
        <v>155</v>
      </c>
      <c r="G462" s="1064" t="s">
        <v>2188</v>
      </c>
      <c r="H462" s="70" t="s">
        <v>2189</v>
      </c>
      <c r="I462" s="148"/>
      <c r="J462" s="71">
        <v>61.622842551314427</v>
      </c>
      <c r="K462" s="71">
        <v>42.326211109779777</v>
      </c>
      <c r="L462" s="71">
        <v>4.8613079541325845</v>
      </c>
      <c r="M462" s="71">
        <v>1305.0069848039191</v>
      </c>
      <c r="N462" s="71">
        <v>532.2347934520028</v>
      </c>
      <c r="O462" s="71">
        <v>112.64602549077438</v>
      </c>
      <c r="P462" s="71">
        <v>93.272884968163609</v>
      </c>
      <c r="Q462" s="71">
        <v>27.035185612393768</v>
      </c>
      <c r="R462" s="71">
        <v>49.162385999469009</v>
      </c>
      <c r="S462" s="71">
        <v>51.403437967846642</v>
      </c>
      <c r="T462" s="72"/>
      <c r="U462" s="71">
        <v>9705864</v>
      </c>
      <c r="V462" s="71">
        <v>19680</v>
      </c>
      <c r="W462" s="71">
        <v>39</v>
      </c>
      <c r="X462" s="71">
        <v>356423</v>
      </c>
      <c r="Y462" s="71">
        <v>212067</v>
      </c>
      <c r="Z462" s="71">
        <v>66251</v>
      </c>
      <c r="AA462" s="71">
        <v>19197</v>
      </c>
      <c r="AB462" s="71">
        <v>382761</v>
      </c>
      <c r="AC462" s="71">
        <v>8396451.5997436382</v>
      </c>
      <c r="AD462" s="71">
        <v>51.403437967846642</v>
      </c>
      <c r="AE462" s="72"/>
      <c r="AF462" s="71">
        <v>88668590.932776079</v>
      </c>
      <c r="AG462" s="71">
        <v>33483313.646573842</v>
      </c>
      <c r="AH462" s="71">
        <v>754031.13997545198</v>
      </c>
      <c r="AI462" s="71">
        <v>2016329664.3814831</v>
      </c>
      <c r="AJ462" s="71">
        <v>746934260.53679621</v>
      </c>
      <c r="AK462" s="71">
        <v>0</v>
      </c>
      <c r="AL462" s="71">
        <v>0</v>
      </c>
      <c r="AM462" s="71">
        <v>52496542.42946323</v>
      </c>
      <c r="AN462" s="71">
        <v>0</v>
      </c>
      <c r="AO462" s="71">
        <v>0</v>
      </c>
      <c r="AP462" s="71">
        <v>2938666403.0670681</v>
      </c>
      <c r="AQ462" s="72"/>
      <c r="AR462" s="71">
        <v>1183</v>
      </c>
      <c r="AS462" s="71">
        <v>66</v>
      </c>
      <c r="AT462" s="71">
        <v>0</v>
      </c>
      <c r="AU462" s="71">
        <v>0</v>
      </c>
      <c r="AV462" s="71">
        <v>0</v>
      </c>
      <c r="AW462" s="71">
        <v>1</v>
      </c>
      <c r="AX462" s="71"/>
      <c r="AY462" s="72"/>
      <c r="AZ462" s="71">
        <v>4479.3</v>
      </c>
      <c r="BA462" s="71">
        <v>956.3</v>
      </c>
      <c r="BB462" s="71">
        <v>0</v>
      </c>
      <c r="BC462" s="71">
        <v>0</v>
      </c>
      <c r="BD462" s="71">
        <v>0</v>
      </c>
      <c r="BE462" s="71">
        <v>8100</v>
      </c>
      <c r="BF462" s="71"/>
      <c r="BG462" s="72"/>
      <c r="BH462" s="71">
        <v>0</v>
      </c>
      <c r="BI462" s="71">
        <v>0</v>
      </c>
      <c r="BJ462" s="71">
        <v>34.817999999999998</v>
      </c>
      <c r="BK462" s="71">
        <v>71.528999999999996</v>
      </c>
      <c r="BL462" s="71">
        <v>392.72</v>
      </c>
      <c r="BM462" s="71">
        <v>0</v>
      </c>
      <c r="BN462" s="72"/>
      <c r="BO462" s="71">
        <v>0</v>
      </c>
      <c r="BP462" s="71">
        <v>0</v>
      </c>
      <c r="BQ462" s="71">
        <v>5</v>
      </c>
      <c r="BR462" s="71">
        <v>5</v>
      </c>
      <c r="BS462" s="71">
        <v>51</v>
      </c>
      <c r="BT462" s="71">
        <v>0</v>
      </c>
      <c r="BU462"/>
      <c r="BV462" s="70">
        <v>378.56599999999997</v>
      </c>
      <c r="BW462" s="70">
        <v>0</v>
      </c>
      <c r="BX462" s="70">
        <v>120.501</v>
      </c>
      <c r="BY462" s="70">
        <v>0</v>
      </c>
      <c r="BZ462" s="70">
        <v>0</v>
      </c>
      <c r="CA462" s="70">
        <v>0</v>
      </c>
      <c r="CB462" s="70">
        <v>0</v>
      </c>
      <c r="CC462" s="70">
        <v>0</v>
      </c>
      <c r="CD462" s="70">
        <v>0</v>
      </c>
    </row>
    <row r="463" spans="1:82">
      <c r="A463" s="70" t="s">
        <v>2202</v>
      </c>
      <c r="B463" s="70">
        <v>490</v>
      </c>
      <c r="C463" s="70">
        <v>14</v>
      </c>
      <c r="D463" s="70">
        <v>29</v>
      </c>
      <c r="E463" s="70">
        <v>2017</v>
      </c>
      <c r="F463" s="70" t="s">
        <v>156</v>
      </c>
      <c r="G463" s="1064" t="s">
        <v>2188</v>
      </c>
      <c r="H463" s="70" t="s">
        <v>2189</v>
      </c>
      <c r="I463" s="148"/>
      <c r="J463" s="71">
        <v>55.252037354212987</v>
      </c>
      <c r="K463" s="71">
        <v>43.300457127744842</v>
      </c>
      <c r="L463" s="71">
        <v>4.0037644145135109</v>
      </c>
      <c r="M463" s="71">
        <v>1309.2518807799836</v>
      </c>
      <c r="N463" s="71">
        <v>551.96178058656596</v>
      </c>
      <c r="O463" s="71">
        <v>111.39831984953247</v>
      </c>
      <c r="P463" s="71">
        <v>91.735757589977169</v>
      </c>
      <c r="Q463" s="71">
        <v>26.4756458976236</v>
      </c>
      <c r="R463" s="71">
        <v>50.506113617481475</v>
      </c>
      <c r="S463" s="71">
        <v>55.646741257097773</v>
      </c>
      <c r="T463" s="72"/>
      <c r="U463" s="71">
        <v>9400327</v>
      </c>
      <c r="V463" s="71">
        <v>19680</v>
      </c>
      <c r="W463" s="71">
        <v>39</v>
      </c>
      <c r="X463" s="71">
        <v>356423</v>
      </c>
      <c r="Y463" s="71">
        <v>215574</v>
      </c>
      <c r="Z463" s="71">
        <v>66604</v>
      </c>
      <c r="AA463" s="71">
        <v>19001</v>
      </c>
      <c r="AB463" s="71">
        <v>387622</v>
      </c>
      <c r="AC463" s="71">
        <v>8797103.799999997</v>
      </c>
      <c r="AD463" s="71">
        <v>55.646741257097773</v>
      </c>
      <c r="AE463" s="72"/>
      <c r="AF463" s="71">
        <v>81696200.67517069</v>
      </c>
      <c r="AG463" s="71">
        <v>35017784.557003111</v>
      </c>
      <c r="AH463" s="71">
        <v>843842.12930976925</v>
      </c>
      <c r="AI463" s="71">
        <v>2110305500.412312</v>
      </c>
      <c r="AJ463" s="71">
        <v>818574564.62033713</v>
      </c>
      <c r="AK463" s="71">
        <v>0</v>
      </c>
      <c r="AL463" s="71">
        <v>0</v>
      </c>
      <c r="AM463" s="71">
        <v>53246425.602604181</v>
      </c>
      <c r="AN463" s="71">
        <v>0</v>
      </c>
      <c r="AO463" s="71">
        <v>0</v>
      </c>
      <c r="AP463" s="71">
        <v>3099684317.996737</v>
      </c>
      <c r="AQ463" s="72"/>
      <c r="AR463" s="71">
        <v>1239</v>
      </c>
      <c r="AS463" s="71">
        <v>76</v>
      </c>
      <c r="AT463" s="71">
        <v>0</v>
      </c>
      <c r="AU463" s="71">
        <v>0</v>
      </c>
      <c r="AV463" s="71">
        <v>0</v>
      </c>
      <c r="AW463" s="71">
        <v>1</v>
      </c>
      <c r="AX463" s="71"/>
      <c r="AY463" s="72"/>
      <c r="AZ463" s="71">
        <v>4737.5</v>
      </c>
      <c r="BA463" s="71">
        <v>1092.7</v>
      </c>
      <c r="BB463" s="71">
        <v>0</v>
      </c>
      <c r="BC463" s="71">
        <v>0</v>
      </c>
      <c r="BD463" s="71">
        <v>0</v>
      </c>
      <c r="BE463" s="71">
        <v>8100</v>
      </c>
      <c r="BF463" s="71"/>
      <c r="BG463" s="72"/>
      <c r="BH463" s="71">
        <v>0</v>
      </c>
      <c r="BI463" s="71">
        <v>0</v>
      </c>
      <c r="BJ463" s="71">
        <v>31.454999999999998</v>
      </c>
      <c r="BK463" s="71">
        <v>70.992999999999995</v>
      </c>
      <c r="BL463" s="71">
        <v>416.27100000000002</v>
      </c>
      <c r="BM463" s="71">
        <v>0</v>
      </c>
      <c r="BN463" s="72"/>
      <c r="BO463" s="71">
        <v>0</v>
      </c>
      <c r="BP463" s="71">
        <v>0</v>
      </c>
      <c r="BQ463" s="71">
        <v>4</v>
      </c>
      <c r="BR463" s="71">
        <v>4</v>
      </c>
      <c r="BS463" s="71">
        <v>45</v>
      </c>
      <c r="BT463" s="71">
        <v>0</v>
      </c>
      <c r="BU463"/>
      <c r="BV463" s="70">
        <v>385.61599999999999</v>
      </c>
      <c r="BW463" s="70">
        <v>0</v>
      </c>
      <c r="BX463" s="70">
        <v>133.10300000000001</v>
      </c>
      <c r="BY463" s="70">
        <v>0</v>
      </c>
      <c r="BZ463" s="70">
        <v>0</v>
      </c>
      <c r="CA463" s="70">
        <v>0</v>
      </c>
      <c r="CB463" s="70">
        <v>0</v>
      </c>
      <c r="CC463" s="70">
        <v>0</v>
      </c>
      <c r="CD463" s="70">
        <v>0</v>
      </c>
    </row>
    <row r="464" spans="1:82">
      <c r="A464" s="70" t="s">
        <v>2203</v>
      </c>
      <c r="B464" s="70">
        <v>491</v>
      </c>
      <c r="C464" s="70">
        <v>15</v>
      </c>
      <c r="D464" s="70">
        <v>29</v>
      </c>
      <c r="E464" s="70">
        <v>2018</v>
      </c>
      <c r="F464" s="70" t="s">
        <v>183</v>
      </c>
      <c r="G464" s="70" t="s">
        <v>2188</v>
      </c>
      <c r="H464" s="70" t="s">
        <v>2189</v>
      </c>
      <c r="I464" s="148"/>
      <c r="J464" s="71">
        <v>57.614720671108657</v>
      </c>
      <c r="K464" s="71">
        <v>40.707724977641412</v>
      </c>
      <c r="L464" s="71">
        <v>3.7416381156680458</v>
      </c>
      <c r="M464" s="71">
        <v>1299.2688559980418</v>
      </c>
      <c r="N464" s="71">
        <v>537.56833906697045</v>
      </c>
      <c r="O464" s="71">
        <v>108.67027375171863</v>
      </c>
      <c r="P464" s="71">
        <v>90.358949223476728</v>
      </c>
      <c r="Q464" s="71">
        <v>25.016414935164601</v>
      </c>
      <c r="R464" s="71">
        <v>52.608977770301145</v>
      </c>
      <c r="S464" s="71">
        <v>57.859838505071707</v>
      </c>
      <c r="T464" s="72"/>
      <c r="U464" s="71">
        <v>9903392</v>
      </c>
      <c r="V464" s="71">
        <v>19680</v>
      </c>
      <c r="W464" s="71">
        <v>39</v>
      </c>
      <c r="X464" s="71">
        <v>356423</v>
      </c>
      <c r="Y464" s="71">
        <v>220678</v>
      </c>
      <c r="Z464" s="71">
        <v>66217</v>
      </c>
      <c r="AA464" s="71">
        <v>18904</v>
      </c>
      <c r="AB464" s="71">
        <v>394700</v>
      </c>
      <c r="AC464" s="71">
        <v>9127466</v>
      </c>
      <c r="AD464" s="71">
        <v>57.859838505071707</v>
      </c>
      <c r="AE464" s="72"/>
      <c r="AF464" s="71">
        <v>83712884.17967476</v>
      </c>
      <c r="AG464" s="71">
        <v>31058257.25856578</v>
      </c>
      <c r="AH464" s="71">
        <v>803774.15424750955</v>
      </c>
      <c r="AI464" s="71">
        <v>2020841759.032162</v>
      </c>
      <c r="AJ464" s="71">
        <v>781811689.97777963</v>
      </c>
      <c r="AK464" s="71">
        <v>0</v>
      </c>
      <c r="AL464" s="71">
        <v>0</v>
      </c>
      <c r="AM464" s="71">
        <v>54330893.397887804</v>
      </c>
      <c r="AN464" s="71">
        <v>0</v>
      </c>
      <c r="AO464" s="71">
        <v>0</v>
      </c>
      <c r="AP464" s="71">
        <v>2972559258.0003171</v>
      </c>
      <c r="AQ464" s="72"/>
      <c r="AR464" s="71">
        <v>1302</v>
      </c>
      <c r="AS464" s="71">
        <v>90</v>
      </c>
      <c r="AT464" s="71">
        <v>0</v>
      </c>
      <c r="AU464" s="71">
        <v>0</v>
      </c>
      <c r="AV464" s="71">
        <v>0</v>
      </c>
      <c r="AW464" s="71">
        <v>1</v>
      </c>
      <c r="AX464" s="71"/>
      <c r="AY464" s="72"/>
      <c r="AZ464" s="71">
        <v>4997.7</v>
      </c>
      <c r="BA464" s="71">
        <v>1261.5</v>
      </c>
      <c r="BB464" s="71">
        <v>0</v>
      </c>
      <c r="BC464" s="71">
        <v>0</v>
      </c>
      <c r="BD464" s="71">
        <v>0</v>
      </c>
      <c r="BE464" s="71">
        <v>8100</v>
      </c>
      <c r="BF464" s="71"/>
      <c r="BG464" s="72"/>
      <c r="BH464" s="71">
        <v>0</v>
      </c>
      <c r="BI464" s="71">
        <v>0</v>
      </c>
      <c r="BJ464" s="71">
        <v>29.550999999999998</v>
      </c>
      <c r="BK464" s="71">
        <v>65.614000000000004</v>
      </c>
      <c r="BL464" s="71">
        <v>437.15499999999997</v>
      </c>
      <c r="BM464" s="71">
        <v>0</v>
      </c>
      <c r="BN464" s="72"/>
      <c r="BO464" s="71">
        <v>0</v>
      </c>
      <c r="BP464" s="71">
        <v>0</v>
      </c>
      <c r="BQ464" s="71">
        <v>3</v>
      </c>
      <c r="BR464" s="71">
        <v>4</v>
      </c>
      <c r="BS464" s="71">
        <v>47</v>
      </c>
      <c r="BT464" s="71">
        <v>0</v>
      </c>
      <c r="BU464"/>
      <c r="BV464" s="70">
        <v>382.72899999999998</v>
      </c>
      <c r="BW464" s="70">
        <v>0</v>
      </c>
      <c r="BX464" s="70">
        <v>149.59100000000001</v>
      </c>
      <c r="BY464" s="70">
        <v>0</v>
      </c>
      <c r="BZ464" s="70">
        <v>0</v>
      </c>
      <c r="CA464" s="70">
        <v>0</v>
      </c>
      <c r="CB464" s="70">
        <v>0</v>
      </c>
      <c r="CC464" s="70">
        <v>0</v>
      </c>
      <c r="CD464" s="70">
        <v>0</v>
      </c>
    </row>
    <row r="465" spans="1:82">
      <c r="A465" s="70" t="s">
        <v>2204</v>
      </c>
      <c r="B465" s="70">
        <v>492</v>
      </c>
      <c r="C465" s="70">
        <v>16</v>
      </c>
      <c r="D465" s="70">
        <v>29</v>
      </c>
      <c r="E465" s="70">
        <v>2019</v>
      </c>
      <c r="F465" s="70" t="s">
        <v>158</v>
      </c>
      <c r="G465" s="70" t="s">
        <v>2188</v>
      </c>
      <c r="H465" s="70" t="s">
        <v>2189</v>
      </c>
      <c r="I465" s="148"/>
      <c r="J465" s="71">
        <v>59.144657328054166</v>
      </c>
      <c r="K465" s="71">
        <v>36.863345679607193</v>
      </c>
      <c r="L465" s="71">
        <v>3.7937872758105184</v>
      </c>
      <c r="M465" s="71">
        <v>1257.1005357000347</v>
      </c>
      <c r="N465" s="71">
        <v>513.79475726745602</v>
      </c>
      <c r="O465" s="71">
        <v>105.2283517296118</v>
      </c>
      <c r="P465" s="71">
        <v>88.53610790851765</v>
      </c>
      <c r="Q465" s="71">
        <v>24.789242031692599</v>
      </c>
      <c r="R465" s="71">
        <v>52.04115353654592</v>
      </c>
      <c r="S465" s="71">
        <v>61.318890579257484</v>
      </c>
      <c r="T465" s="72"/>
      <c r="U465" s="71">
        <v>10630324</v>
      </c>
      <c r="V465" s="71">
        <v>19680</v>
      </c>
      <c r="W465" s="71">
        <v>39</v>
      </c>
      <c r="X465" s="71">
        <v>356423</v>
      </c>
      <c r="Y465" s="71">
        <v>225190</v>
      </c>
      <c r="Z465" s="71">
        <v>65880</v>
      </c>
      <c r="AA465" s="71">
        <v>18384</v>
      </c>
      <c r="AB465" s="71">
        <v>401704</v>
      </c>
      <c r="AC465" s="71">
        <v>9176834</v>
      </c>
      <c r="AD465" s="71">
        <v>61.318890579257477</v>
      </c>
      <c r="AE465" s="72"/>
      <c r="AF465" s="71">
        <v>90406083.392186791</v>
      </c>
      <c r="AG465" s="71">
        <v>29956703.175705921</v>
      </c>
      <c r="AH465" s="71">
        <v>854392.3155035841</v>
      </c>
      <c r="AI465" s="71">
        <v>2040392085.179877</v>
      </c>
      <c r="AJ465" s="71">
        <v>775087183.45004857</v>
      </c>
      <c r="AK465" s="71">
        <v>0</v>
      </c>
      <c r="AL465" s="71">
        <v>0</v>
      </c>
      <c r="AM465" s="71">
        <v>54709060.773907058</v>
      </c>
      <c r="AN465" s="71">
        <v>0</v>
      </c>
      <c r="AO465" s="71">
        <v>0</v>
      </c>
      <c r="AP465" s="71">
        <v>2991405508.2872291</v>
      </c>
      <c r="AQ465" s="72"/>
      <c r="AR465" s="71">
        <v>1356</v>
      </c>
      <c r="AS465" s="71">
        <v>102</v>
      </c>
      <c r="AT465" s="71">
        <v>0</v>
      </c>
      <c r="AU465" s="71">
        <v>0</v>
      </c>
      <c r="AV465" s="71">
        <v>0</v>
      </c>
      <c r="AW465" s="71">
        <v>1</v>
      </c>
      <c r="AX465" s="71"/>
      <c r="AY465" s="72"/>
      <c r="AZ465" s="71">
        <v>5229.1000000000022</v>
      </c>
      <c r="BA465" s="71">
        <v>1440.899999999999</v>
      </c>
      <c r="BB465" s="71">
        <v>0</v>
      </c>
      <c r="BC465" s="71">
        <v>0</v>
      </c>
      <c r="BD465" s="71">
        <v>0</v>
      </c>
      <c r="BE465" s="71">
        <v>8100</v>
      </c>
      <c r="BF465" s="71"/>
      <c r="BG465" s="72"/>
      <c r="BH465" s="71">
        <v>0</v>
      </c>
      <c r="BI465" s="71">
        <v>0</v>
      </c>
      <c r="BJ465" s="71">
        <v>28.006</v>
      </c>
      <c r="BK465" s="71">
        <v>65.382999999999996</v>
      </c>
      <c r="BL465" s="71">
        <v>476.07000000000005</v>
      </c>
      <c r="BM465" s="71">
        <v>0</v>
      </c>
      <c r="BN465" s="72"/>
      <c r="BO465" s="71">
        <v>0</v>
      </c>
      <c r="BP465" s="71">
        <v>0</v>
      </c>
      <c r="BQ465" s="71">
        <v>3</v>
      </c>
      <c r="BR465" s="71">
        <v>4</v>
      </c>
      <c r="BS465" s="71">
        <v>48</v>
      </c>
      <c r="BT465" s="71">
        <v>0</v>
      </c>
      <c r="BU465"/>
      <c r="BV465" s="70">
        <v>386.41899999999998</v>
      </c>
      <c r="BW465" s="70">
        <v>0</v>
      </c>
      <c r="BX465" s="70">
        <v>183.04</v>
      </c>
      <c r="BY465" s="70">
        <v>0</v>
      </c>
      <c r="BZ465" s="70">
        <v>0</v>
      </c>
      <c r="CA465" s="70">
        <v>0</v>
      </c>
      <c r="CB465" s="70">
        <v>0</v>
      </c>
      <c r="CC465" s="70">
        <v>0</v>
      </c>
      <c r="CD465" s="70">
        <v>0</v>
      </c>
    </row>
    <row r="466" spans="1:82">
      <c r="A466" s="70" t="s">
        <v>2205</v>
      </c>
      <c r="B466" s="70">
        <v>493</v>
      </c>
      <c r="C466" s="70">
        <v>17</v>
      </c>
      <c r="D466" s="70">
        <v>29</v>
      </c>
      <c r="E466" s="70">
        <v>2020</v>
      </c>
      <c r="F466" s="70" t="s">
        <v>159</v>
      </c>
      <c r="G466" s="70" t="s">
        <v>2188</v>
      </c>
      <c r="H466" s="70" t="s">
        <v>2189</v>
      </c>
      <c r="I466" s="148"/>
      <c r="J466" s="71">
        <v>60.228091038685783</v>
      </c>
      <c r="K466" s="71">
        <v>34.490373040707546</v>
      </c>
      <c r="L466" s="71">
        <v>3.5656775479586487</v>
      </c>
      <c r="M466" s="71">
        <v>1200.2805921145271</v>
      </c>
      <c r="N466" s="71">
        <v>522.95137251943083</v>
      </c>
      <c r="O466" s="71">
        <v>92.473401588990512</v>
      </c>
      <c r="P466" s="71">
        <v>82.735321573507136</v>
      </c>
      <c r="Q466" s="71">
        <v>23.9618738322146</v>
      </c>
      <c r="R466" s="71">
        <v>49.996889879196424</v>
      </c>
      <c r="S466" s="71">
        <v>58.632247577355919</v>
      </c>
      <c r="T466" s="72"/>
      <c r="U466" s="71">
        <v>11889096</v>
      </c>
      <c r="V466" s="71">
        <v>18252</v>
      </c>
      <c r="W466" s="71">
        <v>45</v>
      </c>
      <c r="X466" s="71">
        <v>389940</v>
      </c>
      <c r="Y466" s="71">
        <v>228061</v>
      </c>
      <c r="Z466" s="71">
        <v>66079</v>
      </c>
      <c r="AA466" s="71">
        <v>18260</v>
      </c>
      <c r="AB466" s="71">
        <v>406404</v>
      </c>
      <c r="AC466" s="71">
        <v>8862936.9999999981</v>
      </c>
      <c r="AD466" s="71">
        <v>58.632247577355919</v>
      </c>
      <c r="AE466" s="72"/>
      <c r="AF466" s="71">
        <v>94719208.920749694</v>
      </c>
      <c r="AG466" s="71">
        <v>26387383.327485733</v>
      </c>
      <c r="AH466" s="71">
        <v>834116.45743126282</v>
      </c>
      <c r="AI466" s="71">
        <v>1978398173.7550793</v>
      </c>
      <c r="AJ466" s="71">
        <v>809708262.93609631</v>
      </c>
      <c r="AK466" s="71"/>
      <c r="AL466" s="71"/>
      <c r="AM466" s="71">
        <v>53040237.242614619</v>
      </c>
      <c r="AN466" s="71"/>
      <c r="AO466" s="71"/>
      <c r="AP466" s="71">
        <v>2963087382.6394572</v>
      </c>
      <c r="AQ466" s="72"/>
      <c r="AR466" s="71">
        <v>1463</v>
      </c>
      <c r="AS466" s="71">
        <v>105</v>
      </c>
      <c r="AT466" s="71">
        <v>0</v>
      </c>
      <c r="AU466" s="71">
        <v>0</v>
      </c>
      <c r="AV466" s="71">
        <v>0</v>
      </c>
      <c r="AW466" s="71">
        <v>1</v>
      </c>
      <c r="AX466" s="71"/>
      <c r="AY466" s="72"/>
      <c r="AZ466" s="71">
        <v>5680.5000000000073</v>
      </c>
      <c r="BA466" s="71">
        <v>1483.799999999999</v>
      </c>
      <c r="BB466" s="71">
        <v>0</v>
      </c>
      <c r="BC466" s="71">
        <v>0</v>
      </c>
      <c r="BD466" s="71">
        <v>0</v>
      </c>
      <c r="BE466" s="71">
        <v>8100</v>
      </c>
      <c r="BF466" s="71"/>
      <c r="BG466" s="72"/>
      <c r="BH466" s="71">
        <v>0</v>
      </c>
      <c r="BI466" s="71">
        <v>0</v>
      </c>
      <c r="BJ466" s="71">
        <v>25.411000000000001</v>
      </c>
      <c r="BK466" s="71">
        <v>52.375999999999998</v>
      </c>
      <c r="BL466" s="71">
        <v>367.23799999999994</v>
      </c>
      <c r="BM466" s="71">
        <v>0</v>
      </c>
      <c r="BN466" s="72"/>
      <c r="BO466" s="71">
        <v>0</v>
      </c>
      <c r="BP466" s="71">
        <v>0</v>
      </c>
      <c r="BQ466" s="71">
        <v>3</v>
      </c>
      <c r="BR466" s="71">
        <v>4</v>
      </c>
      <c r="BS466" s="71">
        <v>44</v>
      </c>
      <c r="BT466" s="71">
        <v>0</v>
      </c>
      <c r="BU466"/>
      <c r="BV466" s="70">
        <v>331.07400000000001</v>
      </c>
      <c r="BW466" s="70">
        <v>0</v>
      </c>
      <c r="BX466" s="70">
        <v>113.95099999999999</v>
      </c>
      <c r="BY466" s="70">
        <v>0</v>
      </c>
      <c r="BZ466" s="70">
        <v>0</v>
      </c>
      <c r="CA466" s="70">
        <v>0</v>
      </c>
      <c r="CB466" s="70">
        <v>0</v>
      </c>
      <c r="CC466" s="70">
        <v>0</v>
      </c>
      <c r="CD466" s="70">
        <v>0</v>
      </c>
    </row>
    <row r="467" spans="1:82">
      <c r="A467" s="70" t="s">
        <v>2206</v>
      </c>
      <c r="B467" s="70">
        <v>493</v>
      </c>
      <c r="C467" s="70">
        <v>18</v>
      </c>
      <c r="D467" s="70">
        <v>29</v>
      </c>
      <c r="E467" s="70">
        <v>2021</v>
      </c>
      <c r="F467" s="70" t="s">
        <v>160</v>
      </c>
      <c r="G467" s="70" t="s">
        <v>2188</v>
      </c>
      <c r="H467" s="70" t="s">
        <v>2189</v>
      </c>
      <c r="I467" s="148"/>
      <c r="J467" s="71">
        <v>71.456385482282329</v>
      </c>
      <c r="K467" s="71">
        <v>39.503414930372372</v>
      </c>
      <c r="L467" s="71">
        <v>3.832609318281615</v>
      </c>
      <c r="M467" s="71">
        <v>1312.8333483294844</v>
      </c>
      <c r="N467" s="71">
        <v>524.35128401002248</v>
      </c>
      <c r="O467" s="71">
        <v>90.487175318346658</v>
      </c>
      <c r="P467" s="71">
        <v>84.712345116579087</v>
      </c>
      <c r="Q467" s="71">
        <v>23.5708168692375</v>
      </c>
      <c r="R467" s="71">
        <v>53.129109982507373</v>
      </c>
      <c r="S467" s="71">
        <v>57.661679104808648</v>
      </c>
      <c r="T467" s="72"/>
      <c r="U467" s="71">
        <v>13915399</v>
      </c>
      <c r="V467" s="71">
        <v>18252</v>
      </c>
      <c r="W467" s="71">
        <v>45</v>
      </c>
      <c r="X467" s="71">
        <v>389940</v>
      </c>
      <c r="Y467" s="71">
        <v>226858</v>
      </c>
      <c r="Z467" s="71">
        <v>66577</v>
      </c>
      <c r="AA467" s="71">
        <v>18231</v>
      </c>
      <c r="AB467" s="71">
        <v>403699</v>
      </c>
      <c r="AC467" s="71">
        <v>9136744</v>
      </c>
      <c r="AD467" s="71">
        <v>57.661679104808648</v>
      </c>
      <c r="AE467" s="72"/>
      <c r="AF467" s="71">
        <v>110546474.54406726</v>
      </c>
      <c r="AG467" s="71">
        <v>30287146.957904954</v>
      </c>
      <c r="AH467" s="71">
        <v>853058.67289703491</v>
      </c>
      <c r="AI467" s="71">
        <v>2138836816.7548716</v>
      </c>
      <c r="AJ467" s="71">
        <v>776288953.72237635</v>
      </c>
      <c r="AK467" s="71">
        <v>0</v>
      </c>
      <c r="AL467" s="71">
        <v>0</v>
      </c>
      <c r="AM467" s="71">
        <v>52991100.24412223</v>
      </c>
      <c r="AN467" s="71">
        <v>0</v>
      </c>
      <c r="AO467" s="71">
        <v>0</v>
      </c>
      <c r="AP467" s="71">
        <v>3109803550.8962393</v>
      </c>
      <c r="AQ467" s="72"/>
      <c r="AR467" s="71">
        <v>1565</v>
      </c>
      <c r="AS467" s="71">
        <v>105</v>
      </c>
      <c r="AT467" s="71">
        <v>0</v>
      </c>
      <c r="AU467" s="71">
        <v>0</v>
      </c>
      <c r="AV467" s="71">
        <v>0</v>
      </c>
      <c r="AW467" s="71">
        <v>1</v>
      </c>
      <c r="AX467" s="71"/>
      <c r="AY467" s="72"/>
      <c r="AZ467" s="71">
        <v>6099.6000000000058</v>
      </c>
      <c r="BA467" s="71">
        <v>1483.799999999999</v>
      </c>
      <c r="BB467" s="71">
        <v>0</v>
      </c>
      <c r="BC467" s="71">
        <v>0</v>
      </c>
      <c r="BD467" s="71">
        <v>0</v>
      </c>
      <c r="BE467" s="71">
        <v>8100</v>
      </c>
      <c r="BF467" s="71"/>
      <c r="BG467" s="72"/>
      <c r="BH467" s="71">
        <v>0</v>
      </c>
      <c r="BI467" s="71">
        <v>0</v>
      </c>
      <c r="BJ467" s="71">
        <v>22.846</v>
      </c>
      <c r="BK467" s="71">
        <v>58.070999999999998</v>
      </c>
      <c r="BL467" s="71">
        <v>362.125</v>
      </c>
      <c r="BM467" s="71">
        <v>0</v>
      </c>
      <c r="BN467" s="72"/>
      <c r="BO467" s="71">
        <v>0</v>
      </c>
      <c r="BP467" s="71">
        <v>0</v>
      </c>
      <c r="BQ467" s="71">
        <v>3</v>
      </c>
      <c r="BR467" s="71">
        <v>4</v>
      </c>
      <c r="BS467" s="71">
        <v>46</v>
      </c>
      <c r="BT467" s="71">
        <v>0</v>
      </c>
      <c r="BU467"/>
      <c r="BV467" s="70">
        <v>333.89600000000002</v>
      </c>
      <c r="BW467" s="70">
        <v>0</v>
      </c>
      <c r="BX467" s="70">
        <v>109.146</v>
      </c>
      <c r="BY467" s="70">
        <v>0</v>
      </c>
      <c r="BZ467" s="70">
        <v>0</v>
      </c>
      <c r="CA467" s="70">
        <v>0</v>
      </c>
      <c r="CB467" s="70">
        <v>0</v>
      </c>
      <c r="CC467" s="70">
        <v>0</v>
      </c>
      <c r="CD467" s="70">
        <v>0</v>
      </c>
    </row>
    <row r="468" spans="1:82">
      <c r="A468" s="70" t="s">
        <v>2207</v>
      </c>
      <c r="B468" s="70">
        <v>493</v>
      </c>
      <c r="C468" s="70">
        <v>19</v>
      </c>
      <c r="D468" s="70">
        <v>29</v>
      </c>
      <c r="E468" s="70">
        <v>2022</v>
      </c>
      <c r="F468" s="70" t="s">
        <v>161</v>
      </c>
      <c r="G468" s="70" t="s">
        <v>2188</v>
      </c>
      <c r="H468" s="70" t="s">
        <v>2189</v>
      </c>
      <c r="I468" s="148"/>
      <c r="J468" s="71">
        <v>52.172879128569114</v>
      </c>
      <c r="K468" s="71">
        <v>37.287420103670655</v>
      </c>
      <c r="L468" s="71">
        <v>3.3596810058516819</v>
      </c>
      <c r="M468" s="71">
        <v>1292.4131954280565</v>
      </c>
      <c r="N468" s="71">
        <v>538.48055047603339</v>
      </c>
      <c r="O468" s="71">
        <v>95.676579999601131</v>
      </c>
      <c r="P468" s="71">
        <v>83.261848636879606</v>
      </c>
      <c r="Q468" s="71">
        <v>23.794954861993432</v>
      </c>
      <c r="R468" s="71">
        <v>53.093008524881917</v>
      </c>
      <c r="S468" s="71">
        <v>61.28970356091348</v>
      </c>
      <c r="T468" s="72"/>
      <c r="U468" s="71">
        <v>12215782</v>
      </c>
      <c r="V468" s="71">
        <v>18252</v>
      </c>
      <c r="W468" s="71">
        <v>45</v>
      </c>
      <c r="X468" s="71">
        <v>389940</v>
      </c>
      <c r="Y468" s="71">
        <v>228925</v>
      </c>
      <c r="Z468" s="71">
        <v>66883</v>
      </c>
      <c r="AA468" s="71">
        <v>18192</v>
      </c>
      <c r="AB468" s="71">
        <v>404196</v>
      </c>
      <c r="AC468" s="71">
        <v>9245209.9999999981</v>
      </c>
      <c r="AD468" s="71">
        <v>61.28970356091348</v>
      </c>
      <c r="AE468" s="72"/>
      <c r="AF468" s="71">
        <v>78863255.71830608</v>
      </c>
      <c r="AG468" s="71">
        <v>30606043.560754519</v>
      </c>
      <c r="AH468" s="71">
        <v>850145.12628444657</v>
      </c>
      <c r="AI468" s="71">
        <v>2080565059.7288232</v>
      </c>
      <c r="AJ468" s="71">
        <v>836404584.08670342</v>
      </c>
      <c r="AK468" s="71">
        <v>0</v>
      </c>
      <c r="AL468" s="71">
        <v>0</v>
      </c>
      <c r="AM468" s="71">
        <v>52192735.890178479</v>
      </c>
      <c r="AN468" s="71">
        <v>0</v>
      </c>
      <c r="AO468" s="71">
        <v>0</v>
      </c>
      <c r="AP468" s="71">
        <v>3079481824.1110501</v>
      </c>
      <c r="AQ468" s="72"/>
      <c r="AR468" s="71">
        <v>1709</v>
      </c>
      <c r="AS468" s="71">
        <v>107</v>
      </c>
      <c r="AT468" s="71">
        <v>0</v>
      </c>
      <c r="AU468" s="71">
        <v>0</v>
      </c>
      <c r="AV468" s="71">
        <v>0</v>
      </c>
      <c r="AW468" s="71">
        <v>1</v>
      </c>
      <c r="AX468" s="71"/>
      <c r="AY468" s="72"/>
      <c r="AZ468" s="71">
        <v>6614.4000000000015</v>
      </c>
      <c r="BA468" s="71">
        <v>3243.7999999999993</v>
      </c>
      <c r="BB468" s="71">
        <v>0</v>
      </c>
      <c r="BC468" s="71">
        <v>0</v>
      </c>
      <c r="BD468" s="71">
        <v>0</v>
      </c>
      <c r="BE468" s="71">
        <v>8100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2208</v>
      </c>
      <c r="B469" s="70">
        <v>493</v>
      </c>
      <c r="C469" s="70">
        <v>20</v>
      </c>
      <c r="D469" s="70">
        <v>29</v>
      </c>
      <c r="E469" s="70">
        <v>2023</v>
      </c>
      <c r="F469" s="70" t="s">
        <v>1539</v>
      </c>
      <c r="G469" s="70" t="s">
        <v>2188</v>
      </c>
      <c r="H469" s="70" t="s">
        <v>2189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1908</v>
      </c>
      <c r="AS469" s="71">
        <v>108</v>
      </c>
      <c r="AT469" s="71">
        <v>0</v>
      </c>
      <c r="AU469" s="71">
        <v>0</v>
      </c>
      <c r="AV469" s="71">
        <v>0</v>
      </c>
      <c r="AW469" s="71">
        <v>1</v>
      </c>
      <c r="AX469" s="71"/>
      <c r="AY469" s="72"/>
      <c r="AZ469" s="71">
        <v>7301.2000000000025</v>
      </c>
      <c r="BA469" s="71">
        <v>3260.2999999999993</v>
      </c>
      <c r="BB469" s="71">
        <v>0</v>
      </c>
      <c r="BC469" s="71">
        <v>0</v>
      </c>
      <c r="BD469" s="71">
        <v>0</v>
      </c>
      <c r="BE469" s="71">
        <v>8100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2209</v>
      </c>
      <c r="B470" s="70">
        <v>493</v>
      </c>
      <c r="C470" s="70">
        <v>21</v>
      </c>
      <c r="D470" s="70">
        <v>29</v>
      </c>
      <c r="E470" s="70">
        <v>2024</v>
      </c>
      <c r="F470" s="70" t="s">
        <v>1554</v>
      </c>
      <c r="G470" s="70" t="s">
        <v>2188</v>
      </c>
      <c r="H470" s="70" t="s">
        <v>2189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2210</v>
      </c>
      <c r="B471" s="70">
        <v>409</v>
      </c>
      <c r="C471" s="70">
        <v>1</v>
      </c>
      <c r="D471" s="70">
        <v>25</v>
      </c>
      <c r="E471" s="70">
        <v>1990</v>
      </c>
      <c r="F471" s="70" t="s">
        <v>787</v>
      </c>
      <c r="G471" s="70" t="s">
        <v>2211</v>
      </c>
      <c r="H471" s="70" t="s">
        <v>2212</v>
      </c>
      <c r="I471" s="148"/>
      <c r="J471" s="71">
        <v>405.5235130446477</v>
      </c>
      <c r="K471" s="71">
        <v>18.132604783139971</v>
      </c>
      <c r="L471" s="71">
        <v>0</v>
      </c>
      <c r="M471" s="71">
        <v>224.47377229882861</v>
      </c>
      <c r="N471" s="71">
        <v>374.07571557835871</v>
      </c>
      <c r="O471" s="71">
        <v>223.62116467739099</v>
      </c>
      <c r="P471" s="71">
        <v>144.49092710886799</v>
      </c>
      <c r="Q471" s="71">
        <v>25.2415405675454</v>
      </c>
      <c r="R471" s="71">
        <v>0</v>
      </c>
      <c r="S471" s="71">
        <v>43.511159609559357</v>
      </c>
      <c r="T471" s="72"/>
      <c r="U471" s="71">
        <v>59228133</v>
      </c>
      <c r="V471" s="71">
        <v>8844</v>
      </c>
      <c r="W471" s="71">
        <v>0</v>
      </c>
      <c r="X471" s="71">
        <v>101095</v>
      </c>
      <c r="Y471" s="71">
        <v>151489</v>
      </c>
      <c r="Z471" s="71">
        <v>91978</v>
      </c>
      <c r="AA471" s="71">
        <v>35084</v>
      </c>
      <c r="AB471" s="71">
        <v>409837</v>
      </c>
      <c r="AC471" s="71">
        <v>0</v>
      </c>
      <c r="AD471" s="71">
        <v>43.511159609559357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2213</v>
      </c>
      <c r="B472" s="70">
        <v>410</v>
      </c>
      <c r="C472" s="70">
        <v>2</v>
      </c>
      <c r="D472" s="70">
        <v>25</v>
      </c>
      <c r="E472" s="70">
        <v>2005</v>
      </c>
      <c r="F472" s="70" t="s">
        <v>789</v>
      </c>
      <c r="G472" s="70" t="s">
        <v>2211</v>
      </c>
      <c r="H472" s="70" t="s">
        <v>2212</v>
      </c>
      <c r="I472" s="148"/>
      <c r="J472" s="71">
        <v>310.9739796359446</v>
      </c>
      <c r="K472" s="71">
        <v>13.00298023910176</v>
      </c>
      <c r="L472" s="71">
        <v>4.8657877133550684</v>
      </c>
      <c r="M472" s="71">
        <v>365.1776262208391</v>
      </c>
      <c r="N472" s="71">
        <v>466.91768671987381</v>
      </c>
      <c r="O472" s="71">
        <v>243.4585384690684</v>
      </c>
      <c r="P472" s="71">
        <v>118.40491096017379</v>
      </c>
      <c r="Q472" s="71">
        <v>22.8655301193531</v>
      </c>
      <c r="R472" s="71">
        <v>0</v>
      </c>
      <c r="S472" s="71">
        <v>23.72698224564618</v>
      </c>
      <c r="T472" s="72"/>
      <c r="U472" s="71">
        <v>32733193</v>
      </c>
      <c r="V472" s="71">
        <v>7152</v>
      </c>
      <c r="W472" s="71">
        <v>54</v>
      </c>
      <c r="X472" s="71">
        <v>86875</v>
      </c>
      <c r="Y472" s="71">
        <v>169823</v>
      </c>
      <c r="Z472" s="71">
        <v>115878</v>
      </c>
      <c r="AA472" s="71">
        <v>23546</v>
      </c>
      <c r="AB472" s="71">
        <v>388115</v>
      </c>
      <c r="AC472" s="71">
        <v>0</v>
      </c>
      <c r="AD472" s="71">
        <v>23.72698224564618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2214</v>
      </c>
      <c r="B473" s="70">
        <v>411</v>
      </c>
      <c r="C473" s="70">
        <v>3</v>
      </c>
      <c r="D473" s="70">
        <v>25</v>
      </c>
      <c r="E473" s="70">
        <v>2006</v>
      </c>
      <c r="F473" s="70" t="s">
        <v>790</v>
      </c>
      <c r="G473" s="70" t="s">
        <v>2211</v>
      </c>
      <c r="H473" s="70" t="s">
        <v>2212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2215</v>
      </c>
      <c r="B474" s="70">
        <v>412</v>
      </c>
      <c r="C474" s="70">
        <v>4</v>
      </c>
      <c r="D474" s="70">
        <v>25</v>
      </c>
      <c r="E474" s="70">
        <v>2007</v>
      </c>
      <c r="F474" s="70" t="s">
        <v>791</v>
      </c>
      <c r="G474" s="70" t="s">
        <v>2211</v>
      </c>
      <c r="H474" s="70" t="s">
        <v>2212</v>
      </c>
      <c r="I474" s="148"/>
      <c r="J474" s="71">
        <v>323.88730882562839</v>
      </c>
      <c r="K474" s="71">
        <v>12.19264331617588</v>
      </c>
      <c r="L474" s="71">
        <v>6.9617647781097878</v>
      </c>
      <c r="M474" s="71">
        <v>375.21812436864451</v>
      </c>
      <c r="N474" s="71">
        <v>493.98344931092242</v>
      </c>
      <c r="O474" s="71">
        <v>232.3080552624248</v>
      </c>
      <c r="P474" s="71">
        <v>117.3933609234048</v>
      </c>
      <c r="Q474" s="71">
        <v>24.1862003308872</v>
      </c>
      <c r="R474" s="71">
        <v>0</v>
      </c>
      <c r="S474" s="71">
        <v>30.747874103743101</v>
      </c>
      <c r="T474" s="72"/>
      <c r="U474" s="71">
        <v>38436065</v>
      </c>
      <c r="V474" s="71">
        <v>6529</v>
      </c>
      <c r="W474" s="71">
        <v>78</v>
      </c>
      <c r="X474" s="71">
        <v>103140</v>
      </c>
      <c r="Y474" s="71">
        <v>172970</v>
      </c>
      <c r="Z474" s="71">
        <v>114944</v>
      </c>
      <c r="AA474" s="71">
        <v>22989</v>
      </c>
      <c r="AB474" s="71">
        <v>388823</v>
      </c>
      <c r="AC474" s="71">
        <v>0</v>
      </c>
      <c r="AD474" s="71">
        <v>30.747874103743101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2216</v>
      </c>
      <c r="B475" s="70">
        <v>413</v>
      </c>
      <c r="C475" s="70">
        <v>5</v>
      </c>
      <c r="D475" s="70">
        <v>25</v>
      </c>
      <c r="E475" s="70">
        <v>2008</v>
      </c>
      <c r="F475" s="70" t="s">
        <v>792</v>
      </c>
      <c r="G475" s="70" t="s">
        <v>2211</v>
      </c>
      <c r="H475" s="70" t="s">
        <v>2212</v>
      </c>
      <c r="I475" s="148"/>
      <c r="J475" s="71">
        <v>279.49783313660652</v>
      </c>
      <c r="K475" s="71">
        <v>9.1475188161984988</v>
      </c>
      <c r="L475" s="71">
        <v>6.1669368954738886</v>
      </c>
      <c r="M475" s="71">
        <v>393.8412372392155</v>
      </c>
      <c r="N475" s="71">
        <v>477.84286469257631</v>
      </c>
      <c r="O475" s="71">
        <v>222.8845241313044</v>
      </c>
      <c r="P475" s="71">
        <v>114.4797022330508</v>
      </c>
      <c r="Q475" s="71">
        <v>23.840540390921401</v>
      </c>
      <c r="R475" s="71">
        <v>0</v>
      </c>
      <c r="S475" s="71">
        <v>28.584950205212969</v>
      </c>
      <c r="T475" s="72"/>
      <c r="U475" s="71">
        <v>35220791</v>
      </c>
      <c r="V475" s="71">
        <v>6529</v>
      </c>
      <c r="W475" s="71">
        <v>78</v>
      </c>
      <c r="X475" s="71">
        <v>103140</v>
      </c>
      <c r="Y475" s="71">
        <v>174242</v>
      </c>
      <c r="Z475" s="71">
        <v>114152</v>
      </c>
      <c r="AA475" s="71">
        <v>22444</v>
      </c>
      <c r="AB475" s="71">
        <v>389570</v>
      </c>
      <c r="AC475" s="71">
        <v>0</v>
      </c>
      <c r="AD475" s="71">
        <v>28.584950205212969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2217</v>
      </c>
      <c r="B476" s="70">
        <v>414</v>
      </c>
      <c r="C476" s="70">
        <v>6</v>
      </c>
      <c r="D476" s="70">
        <v>25</v>
      </c>
      <c r="E476" s="70">
        <v>2009</v>
      </c>
      <c r="F476" s="70" t="s">
        <v>176</v>
      </c>
      <c r="G476" s="70" t="s">
        <v>2211</v>
      </c>
      <c r="H476" s="70" t="s">
        <v>2212</v>
      </c>
      <c r="I476" s="148"/>
      <c r="J476" s="71">
        <v>201.7526088820037</v>
      </c>
      <c r="K476" s="71">
        <v>8.9198775174378966</v>
      </c>
      <c r="L476" s="71">
        <v>3.3761006768813702</v>
      </c>
      <c r="M476" s="71">
        <v>350.57229860316272</v>
      </c>
      <c r="N476" s="71">
        <v>391.07075731683523</v>
      </c>
      <c r="O476" s="71">
        <v>224.4520632306118</v>
      </c>
      <c r="P476" s="71">
        <v>109.8227708396888</v>
      </c>
      <c r="Q476" s="71">
        <v>22.726758776451501</v>
      </c>
      <c r="R476" s="71">
        <v>0</v>
      </c>
      <c r="S476" s="71">
        <v>29.522770312786701</v>
      </c>
      <c r="T476" s="72"/>
      <c r="U476" s="71">
        <v>26426724</v>
      </c>
      <c r="V476" s="71">
        <v>7699</v>
      </c>
      <c r="W476" s="71">
        <v>72</v>
      </c>
      <c r="X476" s="71">
        <v>114292</v>
      </c>
      <c r="Y476" s="71">
        <v>175308</v>
      </c>
      <c r="Z476" s="71">
        <v>113466</v>
      </c>
      <c r="AA476" s="71">
        <v>22104</v>
      </c>
      <c r="AB476" s="71">
        <v>389842</v>
      </c>
      <c r="AC476" s="71">
        <v>0</v>
      </c>
      <c r="AD476" s="71">
        <v>29.522770312786701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45.7</v>
      </c>
      <c r="BK476" s="71">
        <v>7.36</v>
      </c>
      <c r="BL476" s="71">
        <v>179.09000000000003</v>
      </c>
      <c r="BM476" s="71">
        <v>0</v>
      </c>
      <c r="BN476" s="72"/>
      <c r="BO476" s="71">
        <v>0</v>
      </c>
      <c r="BP476" s="71">
        <v>0</v>
      </c>
      <c r="BQ476" s="71">
        <v>8</v>
      </c>
      <c r="BR476" s="71">
        <v>1</v>
      </c>
      <c r="BS476" s="71">
        <v>21</v>
      </c>
      <c r="BT476" s="71">
        <v>0</v>
      </c>
      <c r="BU476"/>
      <c r="BV476" s="70">
        <v>175.31</v>
      </c>
      <c r="BW476" s="70">
        <v>0</v>
      </c>
      <c r="BX476" s="70">
        <v>41.445999999999998</v>
      </c>
      <c r="BY476" s="70">
        <v>0</v>
      </c>
      <c r="BZ476" s="70">
        <v>15.394</v>
      </c>
      <c r="CA476" s="70">
        <v>0</v>
      </c>
      <c r="CB476" s="70">
        <v>0</v>
      </c>
      <c r="CC476" s="70">
        <v>0</v>
      </c>
      <c r="CD476" s="70">
        <v>0</v>
      </c>
    </row>
    <row r="477" spans="1:82">
      <c r="A477" s="70" t="s">
        <v>2218</v>
      </c>
      <c r="B477" s="70">
        <v>415</v>
      </c>
      <c r="C477" s="70">
        <v>7</v>
      </c>
      <c r="D477" s="70">
        <v>25</v>
      </c>
      <c r="E477" s="70">
        <v>2010</v>
      </c>
      <c r="F477" s="70" t="s">
        <v>177</v>
      </c>
      <c r="G477" s="70" t="s">
        <v>2211</v>
      </c>
      <c r="H477" s="70" t="s">
        <v>2212</v>
      </c>
      <c r="I477" s="148"/>
      <c r="J477" s="71">
        <v>195.22856357088989</v>
      </c>
      <c r="K477" s="71">
        <v>9.7194555685140607</v>
      </c>
      <c r="L477" s="71">
        <v>3.2025247344400278</v>
      </c>
      <c r="M477" s="71">
        <v>378.43295654304592</v>
      </c>
      <c r="N477" s="71">
        <v>454.09587976746121</v>
      </c>
      <c r="O477" s="71">
        <v>222.9748178859185</v>
      </c>
      <c r="P477" s="71">
        <v>107.8661099393498</v>
      </c>
      <c r="Q477" s="71">
        <v>23.750254786595299</v>
      </c>
      <c r="R477" s="71">
        <v>0</v>
      </c>
      <c r="S477" s="71">
        <v>20.026280029966571</v>
      </c>
      <c r="T477" s="72"/>
      <c r="U477" s="71">
        <v>25782267</v>
      </c>
      <c r="V477" s="71">
        <v>7699</v>
      </c>
      <c r="W477" s="71">
        <v>72</v>
      </c>
      <c r="X477" s="71">
        <v>114292</v>
      </c>
      <c r="Y477" s="71">
        <v>176257</v>
      </c>
      <c r="Z477" s="71">
        <v>113243</v>
      </c>
      <c r="AA477" s="71">
        <v>21168</v>
      </c>
      <c r="AB477" s="71">
        <v>390379</v>
      </c>
      <c r="AC477" s="71">
        <v>0</v>
      </c>
      <c r="AD477" s="71">
        <v>20.026280029966571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39.292000000000002</v>
      </c>
      <c r="BK477" s="71">
        <v>8.4499999999999993</v>
      </c>
      <c r="BL477" s="71">
        <v>125.31799999999998</v>
      </c>
      <c r="BM477" s="71">
        <v>0</v>
      </c>
      <c r="BN477" s="72"/>
      <c r="BO477" s="71">
        <v>0</v>
      </c>
      <c r="BP477" s="71">
        <v>0</v>
      </c>
      <c r="BQ477" s="71">
        <v>7</v>
      </c>
      <c r="BR477" s="71">
        <v>1</v>
      </c>
      <c r="BS477" s="71">
        <v>20</v>
      </c>
      <c r="BT477" s="71">
        <v>0</v>
      </c>
      <c r="BU477"/>
      <c r="BV477" s="70">
        <v>158.589</v>
      </c>
      <c r="BW477" s="70">
        <v>0</v>
      </c>
      <c r="BX477" s="70">
        <v>0</v>
      </c>
      <c r="BY477" s="70">
        <v>0</v>
      </c>
      <c r="BZ477" s="70">
        <v>14.471</v>
      </c>
      <c r="CA477" s="70">
        <v>0</v>
      </c>
      <c r="CB477" s="70">
        <v>0</v>
      </c>
      <c r="CC477" s="70">
        <v>0</v>
      </c>
      <c r="CD477" s="70">
        <v>0</v>
      </c>
    </row>
    <row r="478" spans="1:82">
      <c r="A478" s="70" t="s">
        <v>2219</v>
      </c>
      <c r="B478" s="70">
        <v>416</v>
      </c>
      <c r="C478" s="70">
        <v>8</v>
      </c>
      <c r="D478" s="70">
        <v>25</v>
      </c>
      <c r="E478" s="70">
        <v>2011</v>
      </c>
      <c r="F478" s="70" t="s">
        <v>178</v>
      </c>
      <c r="G478" s="70" t="s">
        <v>2211</v>
      </c>
      <c r="H478" s="70" t="s">
        <v>2212</v>
      </c>
      <c r="I478" s="148"/>
      <c r="J478" s="71">
        <v>228.82563212415079</v>
      </c>
      <c r="K478" s="71">
        <v>15.46810665364605</v>
      </c>
      <c r="L478" s="71">
        <v>2.81756938928637</v>
      </c>
      <c r="M478" s="71">
        <v>482.63591808196492</v>
      </c>
      <c r="N478" s="71">
        <v>560.74869378360268</v>
      </c>
      <c r="O478" s="71">
        <v>219.24543317786123</v>
      </c>
      <c r="P478" s="71">
        <v>104.47678822647278</v>
      </c>
      <c r="Q478" s="71">
        <v>27.465259027734401</v>
      </c>
      <c r="R478" s="71">
        <v>0</v>
      </c>
      <c r="S478" s="71">
        <v>23.30844601939809</v>
      </c>
      <c r="T478" s="72"/>
      <c r="U478" s="71">
        <v>27355920</v>
      </c>
      <c r="V478" s="71">
        <v>7699</v>
      </c>
      <c r="W478" s="71">
        <v>72</v>
      </c>
      <c r="X478" s="71">
        <v>114292</v>
      </c>
      <c r="Y478" s="71">
        <v>177458</v>
      </c>
      <c r="Z478" s="71">
        <v>113768</v>
      </c>
      <c r="AA478" s="71">
        <v>21113</v>
      </c>
      <c r="AB478" s="71">
        <v>391371</v>
      </c>
      <c r="AC478" s="71">
        <v>0</v>
      </c>
      <c r="AD478" s="71">
        <v>23.30844601939809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47.226999999999997</v>
      </c>
      <c r="BK478" s="71">
        <v>7.8550000000000004</v>
      </c>
      <c r="BL478" s="71">
        <v>105.169</v>
      </c>
      <c r="BM478" s="71">
        <v>0</v>
      </c>
      <c r="BN478" s="72"/>
      <c r="BO478" s="71">
        <v>0</v>
      </c>
      <c r="BP478" s="71">
        <v>0</v>
      </c>
      <c r="BQ478" s="71">
        <v>8</v>
      </c>
      <c r="BR478" s="71">
        <v>1</v>
      </c>
      <c r="BS478" s="71">
        <v>16</v>
      </c>
      <c r="BT478" s="71">
        <v>0</v>
      </c>
      <c r="BU478"/>
      <c r="BV478" s="70">
        <v>145.34700000000001</v>
      </c>
      <c r="BW478" s="70">
        <v>0</v>
      </c>
      <c r="BX478" s="70">
        <v>0</v>
      </c>
      <c r="BY478" s="70">
        <v>0</v>
      </c>
      <c r="BZ478" s="70">
        <v>14.904</v>
      </c>
      <c r="CA478" s="70">
        <v>0</v>
      </c>
      <c r="CB478" s="70">
        <v>0</v>
      </c>
      <c r="CC478" s="70">
        <v>0</v>
      </c>
      <c r="CD478" s="70">
        <v>0</v>
      </c>
    </row>
    <row r="479" spans="1:82">
      <c r="A479" s="70" t="s">
        <v>2220</v>
      </c>
      <c r="B479" s="70">
        <v>417</v>
      </c>
      <c r="C479" s="70">
        <v>9</v>
      </c>
      <c r="D479" s="70">
        <v>25</v>
      </c>
      <c r="E479" s="70">
        <v>2012</v>
      </c>
      <c r="F479" s="70" t="s">
        <v>179</v>
      </c>
      <c r="G479" s="70" t="s">
        <v>2211</v>
      </c>
      <c r="H479" s="70" t="s">
        <v>2212</v>
      </c>
      <c r="I479" s="148"/>
      <c r="J479" s="71">
        <v>205.9944563492538</v>
      </c>
      <c r="K479" s="71">
        <v>15.041839444050719</v>
      </c>
      <c r="L479" s="71">
        <v>2.8062615510221121</v>
      </c>
      <c r="M479" s="71">
        <v>539.82530239671325</v>
      </c>
      <c r="N479" s="71">
        <v>601.25143795810675</v>
      </c>
      <c r="O479" s="71">
        <v>218.75146117005264</v>
      </c>
      <c r="P479" s="71">
        <v>105.01646662962369</v>
      </c>
      <c r="Q479" s="71">
        <v>30.295105060223602</v>
      </c>
      <c r="R479" s="71">
        <v>0</v>
      </c>
      <c r="S479" s="71">
        <v>29.048607506423711</v>
      </c>
      <c r="T479" s="72"/>
      <c r="U479" s="71">
        <v>23943747</v>
      </c>
      <c r="V479" s="71">
        <v>7699</v>
      </c>
      <c r="W479" s="71">
        <v>72</v>
      </c>
      <c r="X479" s="71">
        <v>114292</v>
      </c>
      <c r="Y479" s="71">
        <v>181234</v>
      </c>
      <c r="Z479" s="71">
        <v>114412</v>
      </c>
      <c r="AA479" s="71">
        <v>21102</v>
      </c>
      <c r="AB479" s="71">
        <v>397334</v>
      </c>
      <c r="AC479" s="71">
        <v>0</v>
      </c>
      <c r="AD479" s="71">
        <v>29.048607506423711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60.655000000000001</v>
      </c>
      <c r="BK479" s="71">
        <v>6.81</v>
      </c>
      <c r="BL479" s="71">
        <v>145.262</v>
      </c>
      <c r="BM479" s="71">
        <v>0</v>
      </c>
      <c r="BN479" s="72"/>
      <c r="BO479" s="71">
        <v>0</v>
      </c>
      <c r="BP479" s="71">
        <v>0</v>
      </c>
      <c r="BQ479" s="71">
        <v>8</v>
      </c>
      <c r="BR479" s="71">
        <v>1</v>
      </c>
      <c r="BS479" s="71">
        <v>18</v>
      </c>
      <c r="BT479" s="71">
        <v>0</v>
      </c>
      <c r="BU479"/>
      <c r="BV479" s="70">
        <v>196.06</v>
      </c>
      <c r="BW479" s="70">
        <v>0</v>
      </c>
      <c r="BX479" s="70">
        <v>0</v>
      </c>
      <c r="BY479" s="70">
        <v>0</v>
      </c>
      <c r="BZ479" s="70">
        <v>16.667000000000002</v>
      </c>
      <c r="CA479" s="70">
        <v>0</v>
      </c>
      <c r="CB479" s="70">
        <v>0</v>
      </c>
      <c r="CC479" s="70">
        <v>0</v>
      </c>
      <c r="CD479" s="70">
        <v>0</v>
      </c>
    </row>
    <row r="480" spans="1:82">
      <c r="A480" s="70" t="s">
        <v>2221</v>
      </c>
      <c r="B480" s="70">
        <v>418</v>
      </c>
      <c r="C480" s="70">
        <v>10</v>
      </c>
      <c r="D480" s="70">
        <v>25</v>
      </c>
      <c r="E480" s="70">
        <v>2013</v>
      </c>
      <c r="F480" s="70" t="s">
        <v>180</v>
      </c>
      <c r="G480" s="70" t="s">
        <v>2211</v>
      </c>
      <c r="H480" s="70" t="s">
        <v>2212</v>
      </c>
      <c r="I480" s="148"/>
      <c r="J480" s="71">
        <v>210.96211281193541</v>
      </c>
      <c r="K480" s="71">
        <v>12.75404056547185</v>
      </c>
      <c r="L480" s="71">
        <v>2.4897468015526831</v>
      </c>
      <c r="M480" s="71">
        <v>543.7253466220526</v>
      </c>
      <c r="N480" s="71">
        <v>605.71890848757425</v>
      </c>
      <c r="O480" s="71">
        <v>211.72828776448478</v>
      </c>
      <c r="P480" s="71">
        <v>104.35315228644635</v>
      </c>
      <c r="Q480" s="71">
        <v>30.948610040067202</v>
      </c>
      <c r="R480" s="71">
        <v>0</v>
      </c>
      <c r="S480" s="71">
        <v>30.47910711518843</v>
      </c>
      <c r="T480" s="72"/>
      <c r="U480" s="71">
        <v>24248642</v>
      </c>
      <c r="V480" s="71">
        <v>7699</v>
      </c>
      <c r="W480" s="71">
        <v>72</v>
      </c>
      <c r="X480" s="71">
        <v>114292</v>
      </c>
      <c r="Y480" s="71">
        <v>182925</v>
      </c>
      <c r="Z480" s="71">
        <v>115683</v>
      </c>
      <c r="AA480" s="71">
        <v>20890</v>
      </c>
      <c r="AB480" s="71">
        <v>400086</v>
      </c>
      <c r="AC480" s="71">
        <v>0</v>
      </c>
      <c r="AD480" s="71">
        <v>30.47910711518843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66.715000000000003</v>
      </c>
      <c r="BK480" s="71">
        <v>6.931</v>
      </c>
      <c r="BL480" s="71">
        <v>160.89400000000001</v>
      </c>
      <c r="BM480" s="71">
        <v>0</v>
      </c>
      <c r="BN480" s="72"/>
      <c r="BO480" s="71">
        <v>0</v>
      </c>
      <c r="BP480" s="71">
        <v>0</v>
      </c>
      <c r="BQ480" s="71">
        <v>7</v>
      </c>
      <c r="BR480" s="71">
        <v>1</v>
      </c>
      <c r="BS480" s="71">
        <v>19</v>
      </c>
      <c r="BT480" s="71">
        <v>0</v>
      </c>
      <c r="BU480"/>
      <c r="BV480" s="70">
        <v>219.874</v>
      </c>
      <c r="BW480" s="70">
        <v>0</v>
      </c>
      <c r="BX480" s="70">
        <v>0</v>
      </c>
      <c r="BY480" s="70">
        <v>0</v>
      </c>
      <c r="BZ480" s="70">
        <v>14.666</v>
      </c>
      <c r="CA480" s="70">
        <v>0</v>
      </c>
      <c r="CB480" s="70">
        <v>0</v>
      </c>
      <c r="CC480" s="70">
        <v>0</v>
      </c>
      <c r="CD480" s="70">
        <v>0</v>
      </c>
    </row>
    <row r="481" spans="1:82">
      <c r="A481" s="70" t="s">
        <v>2222</v>
      </c>
      <c r="B481" s="70">
        <v>419</v>
      </c>
      <c r="C481" s="70">
        <v>11</v>
      </c>
      <c r="D481" s="70">
        <v>25</v>
      </c>
      <c r="E481" s="70">
        <v>2014</v>
      </c>
      <c r="F481" s="70" t="s">
        <v>181</v>
      </c>
      <c r="G481" s="70" t="s">
        <v>2211</v>
      </c>
      <c r="H481" s="70" t="s">
        <v>2212</v>
      </c>
      <c r="I481" s="148"/>
      <c r="J481" s="71">
        <v>208.33354933172069</v>
      </c>
      <c r="K481" s="71">
        <v>13.325920324457091</v>
      </c>
      <c r="L481" s="71">
        <v>5.2289251929961846</v>
      </c>
      <c r="M481" s="71">
        <v>565.24332462925258</v>
      </c>
      <c r="N481" s="71">
        <v>587.12064375304158</v>
      </c>
      <c r="O481" s="71">
        <v>201.76060757271364</v>
      </c>
      <c r="P481" s="71">
        <v>102.89707506894823</v>
      </c>
      <c r="Q481" s="71">
        <v>29.761702169412999</v>
      </c>
      <c r="R481" s="71">
        <v>0</v>
      </c>
      <c r="S481" s="71">
        <v>30.91204666403425</v>
      </c>
      <c r="T481" s="72"/>
      <c r="U481" s="71">
        <v>25479955</v>
      </c>
      <c r="V481" s="71">
        <v>6701</v>
      </c>
      <c r="W481" s="71">
        <v>57</v>
      </c>
      <c r="X481" s="71">
        <v>119344</v>
      </c>
      <c r="Y481" s="71">
        <v>184053</v>
      </c>
      <c r="Z481" s="71">
        <v>116104</v>
      </c>
      <c r="AA481" s="71">
        <v>20492</v>
      </c>
      <c r="AB481" s="71">
        <v>401007</v>
      </c>
      <c r="AC481" s="71">
        <v>0</v>
      </c>
      <c r="AD481" s="71">
        <v>30.91204666403425</v>
      </c>
      <c r="AE481" s="72"/>
      <c r="AF481" s="71"/>
      <c r="AG481" s="71"/>
      <c r="AH481" s="71"/>
      <c r="AI481" s="71"/>
      <c r="AJ481" s="71"/>
      <c r="AK481" s="71"/>
      <c r="AL481" s="71"/>
      <c r="AM481" s="71"/>
      <c r="AN481" s="71"/>
      <c r="AO481" s="71"/>
      <c r="AP481" s="71"/>
      <c r="AQ481" s="72"/>
      <c r="AR481" s="71">
        <v>3071</v>
      </c>
      <c r="AS481" s="71">
        <v>222</v>
      </c>
      <c r="AT481" s="71">
        <v>0</v>
      </c>
      <c r="AU481" s="71">
        <v>1</v>
      </c>
      <c r="AV481" s="71">
        <v>0</v>
      </c>
      <c r="AW481" s="71">
        <v>0</v>
      </c>
      <c r="AX481" s="71"/>
      <c r="AY481" s="72"/>
      <c r="AZ481" s="71">
        <v>11226.2</v>
      </c>
      <c r="BA481" s="71">
        <v>4040</v>
      </c>
      <c r="BB481" s="71">
        <v>0</v>
      </c>
      <c r="BC481" s="71">
        <v>129</v>
      </c>
      <c r="BD481" s="71">
        <v>0</v>
      </c>
      <c r="BE481" s="71">
        <v>0</v>
      </c>
      <c r="BF481" s="71"/>
      <c r="BG481" s="72"/>
      <c r="BH481" s="71">
        <v>0</v>
      </c>
      <c r="BI481" s="71">
        <v>0</v>
      </c>
      <c r="BJ481" s="71">
        <v>73.228999999999999</v>
      </c>
      <c r="BK481" s="71">
        <v>5.0270000000000001</v>
      </c>
      <c r="BL481" s="71">
        <v>154.10900000000001</v>
      </c>
      <c r="BM481" s="71">
        <v>0</v>
      </c>
      <c r="BN481" s="72"/>
      <c r="BO481" s="71">
        <v>0</v>
      </c>
      <c r="BP481" s="71">
        <v>0</v>
      </c>
      <c r="BQ481" s="71">
        <v>9</v>
      </c>
      <c r="BR481" s="71">
        <v>1</v>
      </c>
      <c r="BS481" s="71">
        <v>17</v>
      </c>
      <c r="BT481" s="71">
        <v>0</v>
      </c>
      <c r="BU481"/>
      <c r="BV481" s="70">
        <v>214.535</v>
      </c>
      <c r="BW481" s="70">
        <v>0</v>
      </c>
      <c r="BX481" s="70">
        <v>0</v>
      </c>
      <c r="BY481" s="70">
        <v>2.4489999999999998</v>
      </c>
      <c r="BZ481" s="70">
        <v>15.381</v>
      </c>
      <c r="CA481" s="70">
        <v>0</v>
      </c>
      <c r="CB481" s="70">
        <v>0</v>
      </c>
      <c r="CC481" s="70">
        <v>0</v>
      </c>
      <c r="CD481" s="70">
        <v>0</v>
      </c>
    </row>
    <row r="482" spans="1:82">
      <c r="A482" s="70" t="s">
        <v>2223</v>
      </c>
      <c r="B482" s="70">
        <v>420</v>
      </c>
      <c r="C482" s="70">
        <v>12</v>
      </c>
      <c r="D482" s="70">
        <v>25</v>
      </c>
      <c r="E482" s="70">
        <v>2015</v>
      </c>
      <c r="F482" s="70" t="s">
        <v>182</v>
      </c>
      <c r="G482" s="1064" t="s">
        <v>2211</v>
      </c>
      <c r="H482" s="70" t="s">
        <v>2212</v>
      </c>
      <c r="I482" s="148"/>
      <c r="J482" s="71">
        <v>230.19533134900271</v>
      </c>
      <c r="K482" s="71">
        <v>12.731729516898749</v>
      </c>
      <c r="L482" s="71">
        <v>5.8763825137885606</v>
      </c>
      <c r="M482" s="71">
        <v>518.13399530111792</v>
      </c>
      <c r="N482" s="71">
        <v>551.72383957715022</v>
      </c>
      <c r="O482" s="71">
        <v>201.16270782612312</v>
      </c>
      <c r="P482" s="71">
        <v>104.48595863176139</v>
      </c>
      <c r="Q482" s="71">
        <v>29.281767488958501</v>
      </c>
      <c r="R482" s="71">
        <v>0</v>
      </c>
      <c r="S482" s="71">
        <v>30.30632152972839</v>
      </c>
      <c r="T482" s="72"/>
      <c r="U482" s="71">
        <v>29682392</v>
      </c>
      <c r="V482" s="71">
        <v>6701</v>
      </c>
      <c r="W482" s="71">
        <v>57</v>
      </c>
      <c r="X482" s="71">
        <v>119344</v>
      </c>
      <c r="Y482" s="71">
        <v>185873</v>
      </c>
      <c r="Z482" s="71">
        <v>116874</v>
      </c>
      <c r="AA482" s="71">
        <v>20792</v>
      </c>
      <c r="AB482" s="71">
        <v>403030</v>
      </c>
      <c r="AC482" s="71">
        <v>0</v>
      </c>
      <c r="AD482" s="71">
        <v>30.30632152972839</v>
      </c>
      <c r="AE482" s="72"/>
      <c r="AF482" s="71">
        <v>241312111.3962214</v>
      </c>
      <c r="AG482" s="71">
        <v>10716444.435316131</v>
      </c>
      <c r="AH482" s="71">
        <v>1195366.6360039141</v>
      </c>
      <c r="AI482" s="71">
        <v>745101241.94636261</v>
      </c>
      <c r="AJ482" s="71">
        <v>841523219.28675866</v>
      </c>
      <c r="AK482" s="71">
        <v>0</v>
      </c>
      <c r="AL482" s="71">
        <v>0</v>
      </c>
      <c r="AM482" s="71">
        <v>55233570.852736458</v>
      </c>
      <c r="AN482" s="71">
        <v>0</v>
      </c>
      <c r="AO482" s="71">
        <v>0</v>
      </c>
      <c r="AP482" s="71">
        <v>1895081954.5533991</v>
      </c>
      <c r="AQ482" s="72"/>
      <c r="AR482" s="71">
        <v>3363</v>
      </c>
      <c r="AS482" s="71">
        <v>280</v>
      </c>
      <c r="AT482" s="71">
        <v>0</v>
      </c>
      <c r="AU482" s="71">
        <v>1</v>
      </c>
      <c r="AV482" s="71">
        <v>0</v>
      </c>
      <c r="AW482" s="71">
        <v>0</v>
      </c>
      <c r="AX482" s="71"/>
      <c r="AY482" s="72"/>
      <c r="AZ482" s="71">
        <v>12433.3</v>
      </c>
      <c r="BA482" s="71">
        <v>5787.5999999999995</v>
      </c>
      <c r="BB482" s="71">
        <v>0</v>
      </c>
      <c r="BC482" s="71">
        <v>129</v>
      </c>
      <c r="BD482" s="71">
        <v>0</v>
      </c>
      <c r="BE482" s="71">
        <v>0</v>
      </c>
      <c r="BF482" s="71"/>
      <c r="BG482" s="72"/>
      <c r="BH482" s="71">
        <v>0</v>
      </c>
      <c r="BI482" s="71">
        <v>0</v>
      </c>
      <c r="BJ482" s="71">
        <v>67.069999999999993</v>
      </c>
      <c r="BK482" s="71">
        <v>5.6950000000000003</v>
      </c>
      <c r="BL482" s="71">
        <v>200.64099999999996</v>
      </c>
      <c r="BM482" s="71">
        <v>0</v>
      </c>
      <c r="BN482" s="72"/>
      <c r="BO482" s="71">
        <v>0</v>
      </c>
      <c r="BP482" s="71">
        <v>0</v>
      </c>
      <c r="BQ482" s="71">
        <v>8</v>
      </c>
      <c r="BR482" s="71">
        <v>1</v>
      </c>
      <c r="BS482" s="71">
        <v>18</v>
      </c>
      <c r="BT482" s="71">
        <v>0</v>
      </c>
      <c r="BU482"/>
      <c r="BV482" s="70">
        <v>192.762</v>
      </c>
      <c r="BW482" s="70">
        <v>0</v>
      </c>
      <c r="BX482" s="70">
        <v>63.192999999999998</v>
      </c>
      <c r="BY482" s="70">
        <v>3.0009999999999999</v>
      </c>
      <c r="BZ482" s="70">
        <v>14.45</v>
      </c>
      <c r="CA482" s="70">
        <v>0</v>
      </c>
      <c r="CB482" s="70">
        <v>0</v>
      </c>
      <c r="CC482" s="70">
        <v>0</v>
      </c>
      <c r="CD482" s="70">
        <v>0</v>
      </c>
    </row>
    <row r="483" spans="1:82">
      <c r="A483" s="70" t="s">
        <v>2224</v>
      </c>
      <c r="B483" s="70">
        <v>421</v>
      </c>
      <c r="C483" s="70">
        <v>13</v>
      </c>
      <c r="D483" s="70">
        <v>25</v>
      </c>
      <c r="E483" s="70">
        <v>2016</v>
      </c>
      <c r="F483" s="70" t="s">
        <v>155</v>
      </c>
      <c r="G483" s="1064" t="s">
        <v>2211</v>
      </c>
      <c r="H483" s="70" t="s">
        <v>2212</v>
      </c>
      <c r="I483" s="148"/>
      <c r="J483" s="71">
        <v>245.84096484886788</v>
      </c>
      <c r="K483" s="71">
        <v>12.400573674188816</v>
      </c>
      <c r="L483" s="71">
        <v>5.617601912973889</v>
      </c>
      <c r="M483" s="71">
        <v>472.51203179266059</v>
      </c>
      <c r="N483" s="71">
        <v>556.39075240800435</v>
      </c>
      <c r="O483" s="71">
        <v>199.94240200957918</v>
      </c>
      <c r="P483" s="71">
        <v>99.958486349431169</v>
      </c>
      <c r="Q483" s="71">
        <v>28.534703563676992</v>
      </c>
      <c r="R483" s="71">
        <v>0</v>
      </c>
      <c r="S483" s="71">
        <v>32.835009124899393</v>
      </c>
      <c r="T483" s="72"/>
      <c r="U483" s="71">
        <v>30088190</v>
      </c>
      <c r="V483" s="71">
        <v>6701</v>
      </c>
      <c r="W483" s="71">
        <v>57</v>
      </c>
      <c r="X483" s="71">
        <v>119344</v>
      </c>
      <c r="Y483" s="71">
        <v>187473</v>
      </c>
      <c r="Z483" s="71">
        <v>117593</v>
      </c>
      <c r="AA483" s="71">
        <v>20573</v>
      </c>
      <c r="AB483" s="71">
        <v>403991</v>
      </c>
      <c r="AC483" s="71">
        <v>0</v>
      </c>
      <c r="AD483" s="71">
        <v>32.835009124899393</v>
      </c>
      <c r="AE483" s="72"/>
      <c r="AF483" s="71">
        <v>256681163.08321741</v>
      </c>
      <c r="AG483" s="71">
        <v>9726489.1580774393</v>
      </c>
      <c r="AH483" s="71">
        <v>849830.45841533458</v>
      </c>
      <c r="AI483" s="71">
        <v>725201236.21669137</v>
      </c>
      <c r="AJ483" s="71">
        <v>801841451.15876555</v>
      </c>
      <c r="AK483" s="71">
        <v>0</v>
      </c>
      <c r="AL483" s="71">
        <v>0</v>
      </c>
      <c r="AM483" s="71">
        <v>55408285.255345441</v>
      </c>
      <c r="AN483" s="71">
        <v>0</v>
      </c>
      <c r="AO483" s="71">
        <v>0</v>
      </c>
      <c r="AP483" s="71">
        <v>1849708455.3305125</v>
      </c>
      <c r="AQ483" s="72"/>
      <c r="AR483" s="71">
        <v>3620</v>
      </c>
      <c r="AS483" s="71">
        <v>305</v>
      </c>
      <c r="AT483" s="71">
        <v>0</v>
      </c>
      <c r="AU483" s="71">
        <v>1</v>
      </c>
      <c r="AV483" s="71">
        <v>0</v>
      </c>
      <c r="AW483" s="71">
        <v>1</v>
      </c>
      <c r="AX483" s="71"/>
      <c r="AY483" s="72"/>
      <c r="AZ483" s="71">
        <v>13500</v>
      </c>
      <c r="BA483" s="71">
        <v>6268.2999999999993</v>
      </c>
      <c r="BB483" s="71">
        <v>0</v>
      </c>
      <c r="BC483" s="71">
        <v>120</v>
      </c>
      <c r="BD483" s="71">
        <v>0</v>
      </c>
      <c r="BE483" s="71">
        <v>7000</v>
      </c>
      <c r="BF483" s="71"/>
      <c r="BG483" s="72"/>
      <c r="BH483" s="71">
        <v>0</v>
      </c>
      <c r="BI483" s="71">
        <v>0</v>
      </c>
      <c r="BJ483" s="71">
        <v>63.427</v>
      </c>
      <c r="BK483" s="71">
        <v>5.08</v>
      </c>
      <c r="BL483" s="71">
        <v>221.87599999999998</v>
      </c>
      <c r="BM483" s="71">
        <v>0</v>
      </c>
      <c r="BN483" s="72"/>
      <c r="BO483" s="71">
        <v>0</v>
      </c>
      <c r="BP483" s="71">
        <v>0</v>
      </c>
      <c r="BQ483" s="71">
        <v>8</v>
      </c>
      <c r="BR483" s="71">
        <v>1</v>
      </c>
      <c r="BS483" s="71">
        <v>22</v>
      </c>
      <c r="BT483" s="71">
        <v>0</v>
      </c>
      <c r="BU483"/>
      <c r="BV483" s="70">
        <v>207.44900000000001</v>
      </c>
      <c r="BW483" s="70">
        <v>0</v>
      </c>
      <c r="BX483" s="70">
        <v>65.48</v>
      </c>
      <c r="BY483" s="70">
        <v>2.9569999999999999</v>
      </c>
      <c r="BZ483" s="70">
        <v>14.497</v>
      </c>
      <c r="CA483" s="70">
        <v>0</v>
      </c>
      <c r="CB483" s="70">
        <v>0</v>
      </c>
      <c r="CC483" s="70">
        <v>0</v>
      </c>
      <c r="CD483" s="70">
        <v>0</v>
      </c>
    </row>
    <row r="484" spans="1:82">
      <c r="A484" s="70" t="s">
        <v>2225</v>
      </c>
      <c r="B484" s="70">
        <v>422</v>
      </c>
      <c r="C484" s="70">
        <v>14</v>
      </c>
      <c r="D484" s="70">
        <v>25</v>
      </c>
      <c r="E484" s="70">
        <v>2017</v>
      </c>
      <c r="F484" s="70" t="s">
        <v>156</v>
      </c>
      <c r="G484" s="70" t="s">
        <v>2211</v>
      </c>
      <c r="H484" s="70" t="s">
        <v>2212</v>
      </c>
      <c r="I484" s="148"/>
      <c r="J484" s="71">
        <v>215.10804489819705</v>
      </c>
      <c r="K484" s="71">
        <v>12.200550069403951</v>
      </c>
      <c r="L484" s="71">
        <v>4.7584034711296885</v>
      </c>
      <c r="M484" s="71">
        <v>424.37154387089788</v>
      </c>
      <c r="N484" s="71">
        <v>523.96272765292122</v>
      </c>
      <c r="O484" s="71">
        <v>198.27208315660963</v>
      </c>
      <c r="P484" s="71">
        <v>99.257693820974723</v>
      </c>
      <c r="Q484" s="71">
        <v>27.729137839549502</v>
      </c>
      <c r="R484" s="71">
        <v>0</v>
      </c>
      <c r="S484" s="71">
        <v>38.887045637177728</v>
      </c>
      <c r="T484" s="72"/>
      <c r="U484" s="71">
        <v>31421985</v>
      </c>
      <c r="V484" s="71">
        <v>6701</v>
      </c>
      <c r="W484" s="71">
        <v>57</v>
      </c>
      <c r="X484" s="71">
        <v>119344</v>
      </c>
      <c r="Y484" s="71">
        <v>189289</v>
      </c>
      <c r="Z484" s="71">
        <v>118545</v>
      </c>
      <c r="AA484" s="71">
        <v>20559</v>
      </c>
      <c r="AB484" s="71">
        <v>405974</v>
      </c>
      <c r="AC484" s="71">
        <v>0</v>
      </c>
      <c r="AD484" s="71">
        <v>38.887045637177728</v>
      </c>
      <c r="AE484" s="72"/>
      <c r="AF484" s="71">
        <v>252366669.79744339</v>
      </c>
      <c r="AG484" s="71">
        <v>10248206.870629679</v>
      </c>
      <c r="AH484" s="71">
        <v>996750.01163710095</v>
      </c>
      <c r="AI484" s="71">
        <v>741942617.92218816</v>
      </c>
      <c r="AJ484" s="71">
        <v>867853538.64899433</v>
      </c>
      <c r="AK484" s="71">
        <v>0</v>
      </c>
      <c r="AL484" s="71">
        <v>0</v>
      </c>
      <c r="AM484" s="71">
        <v>55767382.62428765</v>
      </c>
      <c r="AN484" s="71">
        <v>0</v>
      </c>
      <c r="AO484" s="71">
        <v>0</v>
      </c>
      <c r="AP484" s="71">
        <v>1929175165.8751802</v>
      </c>
      <c r="AQ484" s="72"/>
      <c r="AR484" s="71">
        <v>3809</v>
      </c>
      <c r="AS484" s="71">
        <v>322</v>
      </c>
      <c r="AT484" s="71">
        <v>0</v>
      </c>
      <c r="AU484" s="71">
        <v>1</v>
      </c>
      <c r="AV484" s="71">
        <v>0</v>
      </c>
      <c r="AW484" s="71">
        <v>2</v>
      </c>
      <c r="AX484" s="71"/>
      <c r="AY484" s="72"/>
      <c r="AZ484" s="71">
        <v>14286</v>
      </c>
      <c r="BA484" s="71">
        <v>6496.3999999999987</v>
      </c>
      <c r="BB484" s="71">
        <v>0</v>
      </c>
      <c r="BC484" s="71">
        <v>120</v>
      </c>
      <c r="BD484" s="71">
        <v>0</v>
      </c>
      <c r="BE484" s="71">
        <v>8000</v>
      </c>
      <c r="BF484" s="71"/>
      <c r="BG484" s="72"/>
      <c r="BH484" s="71">
        <v>0</v>
      </c>
      <c r="BI484" s="71">
        <v>0</v>
      </c>
      <c r="BJ484" s="71">
        <v>67.052999999999997</v>
      </c>
      <c r="BK484" s="71">
        <v>5.2919999999999998</v>
      </c>
      <c r="BL484" s="71">
        <v>243.26600000000005</v>
      </c>
      <c r="BM484" s="71">
        <v>0</v>
      </c>
      <c r="BN484" s="72"/>
      <c r="BO484" s="71">
        <v>0</v>
      </c>
      <c r="BP484" s="71">
        <v>0</v>
      </c>
      <c r="BQ484" s="71">
        <v>9</v>
      </c>
      <c r="BR484" s="71">
        <v>1</v>
      </c>
      <c r="BS484" s="71">
        <v>23</v>
      </c>
      <c r="BT484" s="71">
        <v>0</v>
      </c>
      <c r="BU484"/>
      <c r="BV484" s="70">
        <v>217.34</v>
      </c>
      <c r="BW484" s="70">
        <v>0</v>
      </c>
      <c r="BX484" s="70">
        <v>80.924000000000007</v>
      </c>
      <c r="BY484" s="70">
        <v>2.9159999999999999</v>
      </c>
      <c r="BZ484" s="70">
        <v>14.428000000000001</v>
      </c>
      <c r="CA484" s="70">
        <v>3.0000000000000001E-3</v>
      </c>
      <c r="CB484" s="70">
        <v>0</v>
      </c>
      <c r="CC484" s="70">
        <v>0</v>
      </c>
      <c r="CD484" s="70">
        <v>0</v>
      </c>
    </row>
    <row r="485" spans="1:82">
      <c r="A485" s="70" t="s">
        <v>2226</v>
      </c>
      <c r="B485" s="70">
        <v>423</v>
      </c>
      <c r="C485" s="70">
        <v>15</v>
      </c>
      <c r="D485" s="70">
        <v>25</v>
      </c>
      <c r="E485" s="70">
        <v>2018</v>
      </c>
      <c r="F485" s="70" t="s">
        <v>183</v>
      </c>
      <c r="G485" s="70" t="s">
        <v>2211</v>
      </c>
      <c r="H485" s="70" t="s">
        <v>2212</v>
      </c>
      <c r="I485" s="148"/>
      <c r="J485" s="71">
        <v>187.63711341623062</v>
      </c>
      <c r="K485" s="71">
        <v>10.963792629109692</v>
      </c>
      <c r="L485" s="71">
        <v>4.4064832990516969</v>
      </c>
      <c r="M485" s="71">
        <v>370.22390811441477</v>
      </c>
      <c r="N485" s="71">
        <v>423.73173358046847</v>
      </c>
      <c r="O485" s="71">
        <v>194.84074453537673</v>
      </c>
      <c r="P485" s="71">
        <v>99.584127598493126</v>
      </c>
      <c r="Q485" s="71">
        <v>25.7702031865553</v>
      </c>
      <c r="R485" s="71">
        <v>0</v>
      </c>
      <c r="S485" s="71">
        <v>34.714036667923551</v>
      </c>
      <c r="T485" s="72"/>
      <c r="U485" s="71">
        <v>31416365</v>
      </c>
      <c r="V485" s="71">
        <v>6701</v>
      </c>
      <c r="W485" s="71">
        <v>57</v>
      </c>
      <c r="X485" s="71">
        <v>119344</v>
      </c>
      <c r="Y485" s="71">
        <v>190512</v>
      </c>
      <c r="Z485" s="71">
        <v>118724</v>
      </c>
      <c r="AA485" s="71">
        <v>20834</v>
      </c>
      <c r="AB485" s="71">
        <v>406593</v>
      </c>
      <c r="AC485" s="71">
        <v>0</v>
      </c>
      <c r="AD485" s="71">
        <v>34.714036667923551</v>
      </c>
      <c r="AE485" s="72"/>
      <c r="AF485" s="71">
        <v>241584822.00812069</v>
      </c>
      <c r="AG485" s="71">
        <v>9374686.0997979734</v>
      </c>
      <c r="AH485" s="71">
        <v>957095.41282898118</v>
      </c>
      <c r="AI485" s="71">
        <v>716508149.81375575</v>
      </c>
      <c r="AJ485" s="71">
        <v>780650870.2157805</v>
      </c>
      <c r="AK485" s="71">
        <v>0</v>
      </c>
      <c r="AL485" s="71">
        <v>0</v>
      </c>
      <c r="AM485" s="71">
        <v>55967978.057581447</v>
      </c>
      <c r="AN485" s="71">
        <v>0</v>
      </c>
      <c r="AO485" s="71">
        <v>0</v>
      </c>
      <c r="AP485" s="71">
        <v>1805043601.6078653</v>
      </c>
      <c r="AQ485" s="72"/>
      <c r="AR485" s="71">
        <v>4007</v>
      </c>
      <c r="AS485" s="71">
        <v>351</v>
      </c>
      <c r="AT485" s="71">
        <v>0</v>
      </c>
      <c r="AU485" s="71">
        <v>1</v>
      </c>
      <c r="AV485" s="71">
        <v>0</v>
      </c>
      <c r="AW485" s="71">
        <v>2</v>
      </c>
      <c r="AX485" s="71"/>
      <c r="AY485" s="72"/>
      <c r="AZ485" s="71">
        <v>15129.799999999992</v>
      </c>
      <c r="BA485" s="71">
        <v>7213.4</v>
      </c>
      <c r="BB485" s="71">
        <v>0</v>
      </c>
      <c r="BC485" s="71">
        <v>120</v>
      </c>
      <c r="BD485" s="71">
        <v>0</v>
      </c>
      <c r="BE485" s="71">
        <v>7429</v>
      </c>
      <c r="BF485" s="71"/>
      <c r="BG485" s="72"/>
      <c r="BH485" s="71">
        <v>0</v>
      </c>
      <c r="BI485" s="71">
        <v>0</v>
      </c>
      <c r="BJ485" s="71">
        <v>57.585999999999999</v>
      </c>
      <c r="BK485" s="71">
        <v>5.0670000000000002</v>
      </c>
      <c r="BL485" s="71">
        <v>211.89400000000001</v>
      </c>
      <c r="BM485" s="71">
        <v>0</v>
      </c>
      <c r="BN485" s="72"/>
      <c r="BO485" s="71">
        <v>0</v>
      </c>
      <c r="BP485" s="71">
        <v>0</v>
      </c>
      <c r="BQ485" s="71">
        <v>9</v>
      </c>
      <c r="BR485" s="71">
        <v>1</v>
      </c>
      <c r="BS485" s="71">
        <v>22</v>
      </c>
      <c r="BT485" s="71">
        <v>0</v>
      </c>
      <c r="BU485"/>
      <c r="BV485" s="70">
        <v>186.79499999999999</v>
      </c>
      <c r="BW485" s="70">
        <v>0</v>
      </c>
      <c r="BX485" s="70">
        <v>70.247</v>
      </c>
      <c r="BY485" s="70">
        <v>2.93</v>
      </c>
      <c r="BZ485" s="70">
        <v>14.574999999999999</v>
      </c>
      <c r="CA485" s="70">
        <v>0</v>
      </c>
      <c r="CB485" s="70">
        <v>0</v>
      </c>
      <c r="CC485" s="70">
        <v>0</v>
      </c>
      <c r="CD485" s="70">
        <v>0</v>
      </c>
    </row>
    <row r="486" spans="1:82">
      <c r="A486" s="70" t="s">
        <v>2227</v>
      </c>
      <c r="B486" s="70">
        <v>424</v>
      </c>
      <c r="C486" s="70">
        <v>16</v>
      </c>
      <c r="D486" s="70">
        <v>25</v>
      </c>
      <c r="E486" s="70">
        <v>2019</v>
      </c>
      <c r="F486" s="70" t="s">
        <v>158</v>
      </c>
      <c r="G486" s="70" t="s">
        <v>2211</v>
      </c>
      <c r="H486" s="70" t="s">
        <v>2212</v>
      </c>
      <c r="I486" s="148"/>
      <c r="J486" s="71">
        <v>181.90063304278783</v>
      </c>
      <c r="K486" s="71">
        <v>9.8434704309924452</v>
      </c>
      <c r="L486" s="71">
        <v>4.4440902670644977</v>
      </c>
      <c r="M486" s="71">
        <v>352.71913466065882</v>
      </c>
      <c r="N486" s="71">
        <v>373.08735855950187</v>
      </c>
      <c r="O486" s="71">
        <v>190.39655061507978</v>
      </c>
      <c r="P486" s="71">
        <v>100.80228865498168</v>
      </c>
      <c r="Q486" s="71">
        <v>25.206403115809898</v>
      </c>
      <c r="R486" s="71">
        <v>0</v>
      </c>
      <c r="S486" s="71">
        <v>36.532346840281669</v>
      </c>
      <c r="T486" s="72"/>
      <c r="U486" s="71">
        <v>31270149</v>
      </c>
      <c r="V486" s="71">
        <v>6701</v>
      </c>
      <c r="W486" s="71">
        <v>57</v>
      </c>
      <c r="X486" s="71">
        <v>119344</v>
      </c>
      <c r="Y486" s="71">
        <v>192889</v>
      </c>
      <c r="Z486" s="71">
        <v>119201</v>
      </c>
      <c r="AA486" s="71">
        <v>20931</v>
      </c>
      <c r="AB486" s="71">
        <v>408464</v>
      </c>
      <c r="AC486" s="71">
        <v>0</v>
      </c>
      <c r="AD486" s="71">
        <v>36.532346840281669</v>
      </c>
      <c r="AE486" s="72"/>
      <c r="AF486" s="71">
        <v>238457847.79686591</v>
      </c>
      <c r="AG486" s="71">
        <v>8857172.337567417</v>
      </c>
      <c r="AH486" s="71">
        <v>1015651.821500394</v>
      </c>
      <c r="AI486" s="71">
        <v>721972124.87390673</v>
      </c>
      <c r="AJ486" s="71">
        <v>713623047.60377932</v>
      </c>
      <c r="AK486" s="71">
        <v>0</v>
      </c>
      <c r="AL486" s="71">
        <v>0</v>
      </c>
      <c r="AM486" s="71">
        <v>55629721.884654298</v>
      </c>
      <c r="AN486" s="71">
        <v>0</v>
      </c>
      <c r="AO486" s="71">
        <v>0</v>
      </c>
      <c r="AP486" s="71">
        <v>1739555566.318274</v>
      </c>
      <c r="AQ486" s="72"/>
      <c r="AR486" s="71">
        <v>4258</v>
      </c>
      <c r="AS486" s="71">
        <v>374</v>
      </c>
      <c r="AT486" s="71">
        <v>0</v>
      </c>
      <c r="AU486" s="71">
        <v>1</v>
      </c>
      <c r="AV486" s="71">
        <v>0</v>
      </c>
      <c r="AW486" s="71">
        <v>2</v>
      </c>
      <c r="AX486" s="71"/>
      <c r="AY486" s="72"/>
      <c r="AZ486" s="71">
        <v>16236.59999999998</v>
      </c>
      <c r="BA486" s="71">
        <v>7601.0999999999995</v>
      </c>
      <c r="BB486" s="71">
        <v>0</v>
      </c>
      <c r="BC486" s="71">
        <v>120</v>
      </c>
      <c r="BD486" s="71">
        <v>0</v>
      </c>
      <c r="BE486" s="71">
        <v>7428.8</v>
      </c>
      <c r="BF486" s="71"/>
      <c r="BG486" s="72"/>
      <c r="BH486" s="71">
        <v>0</v>
      </c>
      <c r="BI486" s="71">
        <v>0</v>
      </c>
      <c r="BJ486" s="71">
        <v>47.293999999999997</v>
      </c>
      <c r="BK486" s="71">
        <v>4.3780000000000001</v>
      </c>
      <c r="BL486" s="71">
        <v>187.48899999999998</v>
      </c>
      <c r="BM486" s="71">
        <v>0</v>
      </c>
      <c r="BN486" s="72"/>
      <c r="BO486" s="71">
        <v>0</v>
      </c>
      <c r="BP486" s="71">
        <v>0</v>
      </c>
      <c r="BQ486" s="71">
        <v>8</v>
      </c>
      <c r="BR486" s="71">
        <v>1</v>
      </c>
      <c r="BS486" s="71">
        <v>22</v>
      </c>
      <c r="BT486" s="71">
        <v>0</v>
      </c>
      <c r="BU486"/>
      <c r="BV486" s="70">
        <v>153.50800000000001</v>
      </c>
      <c r="BW486" s="70">
        <v>0</v>
      </c>
      <c r="BX486" s="70">
        <v>75.569999999999993</v>
      </c>
      <c r="BY486" s="70">
        <v>0</v>
      </c>
      <c r="BZ486" s="70">
        <v>10.083</v>
      </c>
      <c r="CA486" s="70">
        <v>0</v>
      </c>
      <c r="CB486" s="70">
        <v>0</v>
      </c>
      <c r="CC486" s="70">
        <v>0</v>
      </c>
      <c r="CD486" s="70">
        <v>0</v>
      </c>
    </row>
    <row r="487" spans="1:82">
      <c r="A487" s="70" t="s">
        <v>2228</v>
      </c>
      <c r="B487" s="70">
        <v>425</v>
      </c>
      <c r="C487" s="70">
        <v>17</v>
      </c>
      <c r="D487" s="70">
        <v>25</v>
      </c>
      <c r="E487" s="70">
        <v>2020</v>
      </c>
      <c r="F487" s="70" t="s">
        <v>159</v>
      </c>
      <c r="G487" s="70" t="s">
        <v>2211</v>
      </c>
      <c r="H487" s="70" t="s">
        <v>2212</v>
      </c>
      <c r="I487" s="148"/>
      <c r="J487" s="71">
        <v>172.33919965523711</v>
      </c>
      <c r="K487" s="71">
        <v>11.575027462694832</v>
      </c>
      <c r="L487" s="71">
        <v>5.5282818824171205</v>
      </c>
      <c r="M487" s="71">
        <v>331.8539928017222</v>
      </c>
      <c r="N487" s="71">
        <v>459.30854110278466</v>
      </c>
      <c r="O487" s="71">
        <v>167.15436037765983</v>
      </c>
      <c r="P487" s="71">
        <v>95.367636827994431</v>
      </c>
      <c r="Q487" s="71">
        <v>24.138284316624201</v>
      </c>
      <c r="R487" s="71">
        <v>0</v>
      </c>
      <c r="S487" s="71">
        <v>44.405995541546147</v>
      </c>
      <c r="T487" s="72"/>
      <c r="U487" s="71">
        <v>30342514</v>
      </c>
      <c r="V487" s="71">
        <v>7563</v>
      </c>
      <c r="W487" s="71">
        <v>80</v>
      </c>
      <c r="X487" s="71">
        <v>118926</v>
      </c>
      <c r="Y487" s="71">
        <v>194745</v>
      </c>
      <c r="Z487" s="71">
        <v>119444</v>
      </c>
      <c r="AA487" s="71">
        <v>21048</v>
      </c>
      <c r="AB487" s="71">
        <v>409396</v>
      </c>
      <c r="AC487" s="71">
        <v>0</v>
      </c>
      <c r="AD487" s="71">
        <v>44.405995541546147</v>
      </c>
      <c r="AE487" s="72"/>
      <c r="AF487" s="71">
        <v>220198289.95442191</v>
      </c>
      <c r="AG487" s="71">
        <v>9407471.2940583304</v>
      </c>
      <c r="AH487" s="71">
        <v>1276720.8468793035</v>
      </c>
      <c r="AI487" s="71">
        <v>650064491.43864143</v>
      </c>
      <c r="AJ487" s="71">
        <v>866150911.17491078</v>
      </c>
      <c r="AK487" s="71"/>
      <c r="AL487" s="71"/>
      <c r="AM487" s="71">
        <v>53430726.484427951</v>
      </c>
      <c r="AN487" s="71"/>
      <c r="AO487" s="71"/>
      <c r="AP487" s="71">
        <v>1800528611.1933398</v>
      </c>
      <c r="AQ487" s="72"/>
      <c r="AR487" s="71">
        <v>4529</v>
      </c>
      <c r="AS487" s="71">
        <v>382</v>
      </c>
      <c r="AT487" s="71">
        <v>0</v>
      </c>
      <c r="AU487" s="71">
        <v>1</v>
      </c>
      <c r="AV487" s="71">
        <v>0</v>
      </c>
      <c r="AW487" s="71">
        <v>2</v>
      </c>
      <c r="AX487" s="71"/>
      <c r="AY487" s="72"/>
      <c r="AZ487" s="71">
        <v>17524.199999999979</v>
      </c>
      <c r="BA487" s="71">
        <v>7808.7999999999975</v>
      </c>
      <c r="BB487" s="71">
        <v>0</v>
      </c>
      <c r="BC487" s="71">
        <v>120</v>
      </c>
      <c r="BD487" s="71">
        <v>0</v>
      </c>
      <c r="BE487" s="71">
        <v>7428.8</v>
      </c>
      <c r="BF487" s="71"/>
      <c r="BG487" s="72"/>
      <c r="BH487" s="71">
        <v>0</v>
      </c>
      <c r="BI487" s="71">
        <v>0</v>
      </c>
      <c r="BJ487" s="71">
        <v>38.21</v>
      </c>
      <c r="BK487" s="71">
        <v>4.1680000000000001</v>
      </c>
      <c r="BL487" s="71">
        <v>173.58800000000002</v>
      </c>
      <c r="BM487" s="71">
        <v>0</v>
      </c>
      <c r="BN487" s="72"/>
      <c r="BO487" s="71">
        <v>0</v>
      </c>
      <c r="BP487" s="71">
        <v>0</v>
      </c>
      <c r="BQ487" s="71">
        <v>6</v>
      </c>
      <c r="BR487" s="71">
        <v>1</v>
      </c>
      <c r="BS487" s="71">
        <v>22</v>
      </c>
      <c r="BT487" s="71">
        <v>0</v>
      </c>
      <c r="BU487"/>
      <c r="BV487" s="70">
        <v>133.125</v>
      </c>
      <c r="BW487" s="70">
        <v>0</v>
      </c>
      <c r="BX487" s="70">
        <v>70.045000000000002</v>
      </c>
      <c r="BY487" s="70">
        <v>2.661</v>
      </c>
      <c r="BZ487" s="70">
        <v>10.135</v>
      </c>
      <c r="CA487" s="70">
        <v>0</v>
      </c>
      <c r="CB487" s="70">
        <v>0</v>
      </c>
      <c r="CC487" s="70">
        <v>0</v>
      </c>
      <c r="CD487" s="70">
        <v>0</v>
      </c>
    </row>
    <row r="488" spans="1:82">
      <c r="A488" s="70" t="s">
        <v>2229</v>
      </c>
      <c r="B488" s="70">
        <v>425</v>
      </c>
      <c r="C488" s="70">
        <v>18</v>
      </c>
      <c r="D488" s="70">
        <v>25</v>
      </c>
      <c r="E488" s="70">
        <v>2021</v>
      </c>
      <c r="F488" s="70" t="s">
        <v>160</v>
      </c>
      <c r="G488" s="70" t="s">
        <v>2211</v>
      </c>
      <c r="H488" s="70" t="s">
        <v>2212</v>
      </c>
      <c r="I488" s="148"/>
      <c r="J488" s="71">
        <v>152.61013907437047</v>
      </c>
      <c r="K488" s="71">
        <v>12.470289806839848</v>
      </c>
      <c r="L488" s="71">
        <v>5.2885614329291259</v>
      </c>
      <c r="M488" s="71">
        <v>335.81615076746925</v>
      </c>
      <c r="N488" s="71">
        <v>381.45644800594562</v>
      </c>
      <c r="O488" s="71">
        <v>163.09492093405049</v>
      </c>
      <c r="P488" s="71">
        <v>98.656821431364563</v>
      </c>
      <c r="Q488" s="71">
        <v>23.8687662782866</v>
      </c>
      <c r="R488" s="71">
        <v>0</v>
      </c>
      <c r="S488" s="71">
        <v>43.781253609459853</v>
      </c>
      <c r="T488" s="72"/>
      <c r="U488" s="71">
        <v>31897572</v>
      </c>
      <c r="V488" s="71">
        <v>7563</v>
      </c>
      <c r="W488" s="71">
        <v>80</v>
      </c>
      <c r="X488" s="71">
        <v>118926</v>
      </c>
      <c r="Y488" s="71">
        <v>195622</v>
      </c>
      <c r="Z488" s="71">
        <v>119999</v>
      </c>
      <c r="AA488" s="71">
        <v>21232</v>
      </c>
      <c r="AB488" s="71">
        <v>408802</v>
      </c>
      <c r="AC488" s="71">
        <v>0</v>
      </c>
      <c r="AD488" s="71">
        <v>43.781253609459853</v>
      </c>
      <c r="AE488" s="72"/>
      <c r="AF488" s="71">
        <v>216771591.08505952</v>
      </c>
      <c r="AG488" s="71">
        <v>10983435.915814348</v>
      </c>
      <c r="AH488" s="71">
        <v>1131081.6384081088</v>
      </c>
      <c r="AI488" s="71">
        <v>743139656.02791893</v>
      </c>
      <c r="AJ488" s="71">
        <v>793901298.39337718</v>
      </c>
      <c r="AK488" s="71">
        <v>0</v>
      </c>
      <c r="AL488" s="71">
        <v>0</v>
      </c>
      <c r="AM488" s="71">
        <v>53660939.863605447</v>
      </c>
      <c r="AN488" s="71">
        <v>0</v>
      </c>
      <c r="AO488" s="71">
        <v>0</v>
      </c>
      <c r="AP488" s="71">
        <v>1819588002.9241836</v>
      </c>
      <c r="AQ488" s="72"/>
      <c r="AR488" s="71">
        <v>4841</v>
      </c>
      <c r="AS488" s="71">
        <v>383</v>
      </c>
      <c r="AT488" s="71">
        <v>0</v>
      </c>
      <c r="AU488" s="71">
        <v>2</v>
      </c>
      <c r="AV488" s="71">
        <v>0</v>
      </c>
      <c r="AW488" s="71">
        <v>2</v>
      </c>
      <c r="AX488" s="71"/>
      <c r="AY488" s="72"/>
      <c r="AZ488" s="71">
        <v>19104.79999999997</v>
      </c>
      <c r="BA488" s="71">
        <v>7818.7999999999975</v>
      </c>
      <c r="BB488" s="71">
        <v>0</v>
      </c>
      <c r="BC488" s="71">
        <v>167</v>
      </c>
      <c r="BD488" s="71">
        <v>0</v>
      </c>
      <c r="BE488" s="71">
        <v>7428.8</v>
      </c>
      <c r="BF488" s="71"/>
      <c r="BG488" s="72"/>
      <c r="BH488" s="71">
        <v>0</v>
      </c>
      <c r="BI488" s="71">
        <v>0</v>
      </c>
      <c r="BJ488" s="71">
        <v>46.511000000000003</v>
      </c>
      <c r="BK488" s="71">
        <v>4.4210000000000003</v>
      </c>
      <c r="BL488" s="71">
        <v>167.42500000000001</v>
      </c>
      <c r="BM488" s="71">
        <v>0</v>
      </c>
      <c r="BN488" s="72"/>
      <c r="BO488" s="71">
        <v>0</v>
      </c>
      <c r="BP488" s="71">
        <v>0</v>
      </c>
      <c r="BQ488" s="71">
        <v>7</v>
      </c>
      <c r="BR488" s="71">
        <v>1</v>
      </c>
      <c r="BS488" s="71">
        <v>20</v>
      </c>
      <c r="BT488" s="71">
        <v>0</v>
      </c>
      <c r="BU488"/>
      <c r="BV488" s="70">
        <v>139.268</v>
      </c>
      <c r="BW488" s="70">
        <v>0</v>
      </c>
      <c r="BX488" s="70">
        <v>66.507000000000005</v>
      </c>
      <c r="BY488" s="70">
        <v>2.6469999999999998</v>
      </c>
      <c r="BZ488" s="70">
        <v>9.9350000000000005</v>
      </c>
      <c r="CA488" s="70">
        <v>0</v>
      </c>
      <c r="CB488" s="70">
        <v>0</v>
      </c>
      <c r="CC488" s="70">
        <v>0</v>
      </c>
      <c r="CD488" s="70">
        <v>0</v>
      </c>
    </row>
    <row r="489" spans="1:82">
      <c r="A489" s="70" t="s">
        <v>2230</v>
      </c>
      <c r="B489" s="70">
        <v>425</v>
      </c>
      <c r="C489" s="70">
        <v>19</v>
      </c>
      <c r="D489" s="70">
        <v>25</v>
      </c>
      <c r="E489" s="70">
        <v>2022</v>
      </c>
      <c r="F489" s="70" t="s">
        <v>161</v>
      </c>
      <c r="G489" s="70" t="s">
        <v>2211</v>
      </c>
      <c r="H489" s="70" t="s">
        <v>2212</v>
      </c>
      <c r="I489" s="148"/>
      <c r="J489" s="71">
        <v>157.72247955855806</v>
      </c>
      <c r="K489" s="71">
        <v>12.760273467661872</v>
      </c>
      <c r="L489" s="71">
        <v>4.8774262731219187</v>
      </c>
      <c r="M489" s="71">
        <v>361.85980939529185</v>
      </c>
      <c r="N489" s="71">
        <v>471.26274815102215</v>
      </c>
      <c r="O489" s="71">
        <v>172.02844491144288</v>
      </c>
      <c r="P489" s="71">
        <v>98.942097835975346</v>
      </c>
      <c r="Q489" s="71">
        <v>24.000940440925721</v>
      </c>
      <c r="R489" s="71">
        <v>0</v>
      </c>
      <c r="S489" s="71">
        <v>42.530704376153153</v>
      </c>
      <c r="T489" s="72"/>
      <c r="U489" s="71">
        <v>34260375</v>
      </c>
      <c r="V489" s="71">
        <v>7563</v>
      </c>
      <c r="W489" s="71">
        <v>80</v>
      </c>
      <c r="X489" s="71">
        <v>118926</v>
      </c>
      <c r="Y489" s="71">
        <v>196465</v>
      </c>
      <c r="Z489" s="71">
        <v>120257</v>
      </c>
      <c r="AA489" s="71">
        <v>21618</v>
      </c>
      <c r="AB489" s="71">
        <v>407695</v>
      </c>
      <c r="AC489" s="71">
        <v>0</v>
      </c>
      <c r="AD489" s="71">
        <v>42.530704376153153</v>
      </c>
      <c r="AE489" s="72"/>
      <c r="AF489" s="71">
        <v>194252725.9724336</v>
      </c>
      <c r="AG489" s="71">
        <v>11349257.898595078</v>
      </c>
      <c r="AH489" s="71">
        <v>1225639.2231714439</v>
      </c>
      <c r="AI489" s="71">
        <v>712552156.9380486</v>
      </c>
      <c r="AJ489" s="71">
        <v>920354191.58306217</v>
      </c>
      <c r="AK489" s="71">
        <v>0</v>
      </c>
      <c r="AL489" s="71">
        <v>0</v>
      </c>
      <c r="AM489" s="71">
        <v>52644552.293308973</v>
      </c>
      <c r="AN489" s="71">
        <v>0</v>
      </c>
      <c r="AO489" s="71">
        <v>0</v>
      </c>
      <c r="AP489" s="71">
        <v>1892378523.9086199</v>
      </c>
      <c r="AQ489" s="72"/>
      <c r="AR489" s="71">
        <v>5182</v>
      </c>
      <c r="AS489" s="71">
        <v>385</v>
      </c>
      <c r="AT489" s="71">
        <v>0</v>
      </c>
      <c r="AU489" s="71">
        <v>2</v>
      </c>
      <c r="AV489" s="71">
        <v>0</v>
      </c>
      <c r="AW489" s="71">
        <v>2</v>
      </c>
      <c r="AX489" s="71"/>
      <c r="AY489" s="72"/>
      <c r="AZ489" s="71">
        <v>20834.49999999996</v>
      </c>
      <c r="BA489" s="71">
        <v>7937.7999999999965</v>
      </c>
      <c r="BB489" s="71">
        <v>0</v>
      </c>
      <c r="BC489" s="71">
        <v>167</v>
      </c>
      <c r="BD489" s="71">
        <v>0</v>
      </c>
      <c r="BE489" s="71">
        <v>7428.8</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2231</v>
      </c>
      <c r="B490" s="70">
        <v>425</v>
      </c>
      <c r="C490" s="70">
        <v>20</v>
      </c>
      <c r="D490" s="70">
        <v>25</v>
      </c>
      <c r="E490" s="70">
        <v>2023</v>
      </c>
      <c r="F490" s="70" t="s">
        <v>1539</v>
      </c>
      <c r="G490" s="70" t="s">
        <v>2211</v>
      </c>
      <c r="H490" s="70" t="s">
        <v>2212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5611</v>
      </c>
      <c r="AS490" s="71">
        <v>385</v>
      </c>
      <c r="AT490" s="71">
        <v>0</v>
      </c>
      <c r="AU490" s="71">
        <v>2</v>
      </c>
      <c r="AV490" s="71">
        <v>0</v>
      </c>
      <c r="AW490" s="71">
        <v>2</v>
      </c>
      <c r="AX490" s="71"/>
      <c r="AY490" s="72"/>
      <c r="AZ490" s="71">
        <v>22859.599999999969</v>
      </c>
      <c r="BA490" s="71">
        <v>7937.4999999999964</v>
      </c>
      <c r="BB490" s="71">
        <v>0</v>
      </c>
      <c r="BC490" s="71">
        <v>167</v>
      </c>
      <c r="BD490" s="71">
        <v>0</v>
      </c>
      <c r="BE490" s="71">
        <v>7428.8</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2232</v>
      </c>
      <c r="B491" s="70">
        <v>425</v>
      </c>
      <c r="C491" s="70">
        <v>21</v>
      </c>
      <c r="D491" s="70">
        <v>25</v>
      </c>
      <c r="E491" s="70">
        <v>2024</v>
      </c>
      <c r="F491" s="70" t="s">
        <v>1554</v>
      </c>
      <c r="G491" s="70" t="s">
        <v>2211</v>
      </c>
      <c r="H491" s="70" t="s">
        <v>2212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2233</v>
      </c>
      <c r="B492" s="70">
        <v>375</v>
      </c>
      <c r="C492" s="70">
        <v>1</v>
      </c>
      <c r="D492" s="70">
        <v>23</v>
      </c>
      <c r="E492" s="70">
        <v>1990</v>
      </c>
      <c r="F492" s="70" t="s">
        <v>787</v>
      </c>
      <c r="G492" s="70" t="s">
        <v>2234</v>
      </c>
      <c r="H492" s="70" t="s">
        <v>2235</v>
      </c>
      <c r="I492" s="148"/>
      <c r="J492" s="71">
        <v>1590.943378204573</v>
      </c>
      <c r="K492" s="71">
        <v>78.164930509743783</v>
      </c>
      <c r="L492" s="71">
        <v>46.949603034381212</v>
      </c>
      <c r="M492" s="71">
        <v>391.86167187388901</v>
      </c>
      <c r="N492" s="71">
        <v>531.29650228583273</v>
      </c>
      <c r="O492" s="71">
        <v>345.64054988721182</v>
      </c>
      <c r="P492" s="71">
        <v>384.04752718700968</v>
      </c>
      <c r="Q492" s="71">
        <v>25.1864182169329</v>
      </c>
      <c r="R492" s="71">
        <v>5.7829961000916787</v>
      </c>
      <c r="S492" s="71">
        <v>26.225689609225821</v>
      </c>
      <c r="T492" s="72"/>
      <c r="U492" s="71">
        <v>108299987</v>
      </c>
      <c r="V492" s="71">
        <v>24612</v>
      </c>
      <c r="W492" s="71">
        <v>435</v>
      </c>
      <c r="X492" s="71">
        <v>156229</v>
      </c>
      <c r="Y492" s="71">
        <v>124210</v>
      </c>
      <c r="Z492" s="71">
        <v>142166</v>
      </c>
      <c r="AA492" s="71">
        <v>93251</v>
      </c>
      <c r="AB492" s="71">
        <v>408942</v>
      </c>
      <c r="AC492" s="71">
        <v>1001625.333333333</v>
      </c>
      <c r="AD492" s="71">
        <v>26.225689609225821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2236</v>
      </c>
      <c r="B493" s="70">
        <v>376</v>
      </c>
      <c r="C493" s="70">
        <v>2</v>
      </c>
      <c r="D493" s="70">
        <v>23</v>
      </c>
      <c r="E493" s="70">
        <v>2005</v>
      </c>
      <c r="F493" s="70" t="s">
        <v>789</v>
      </c>
      <c r="G493" s="70" t="s">
        <v>2234</v>
      </c>
      <c r="H493" s="70" t="s">
        <v>2235</v>
      </c>
      <c r="I493" s="148"/>
      <c r="J493" s="71">
        <v>1717.838054343104</v>
      </c>
      <c r="K493" s="71">
        <v>57.631753086325951</v>
      </c>
      <c r="L493" s="71">
        <v>63.845005606230593</v>
      </c>
      <c r="M493" s="71">
        <v>678.86999789755885</v>
      </c>
      <c r="N493" s="71">
        <v>794.66023267714536</v>
      </c>
      <c r="O493" s="71">
        <v>534.12002300024142</v>
      </c>
      <c r="P493" s="71">
        <v>331.87167687622639</v>
      </c>
      <c r="Q493" s="71">
        <v>24.6268914529226</v>
      </c>
      <c r="R493" s="71">
        <v>5.0753487301273026</v>
      </c>
      <c r="S493" s="71">
        <v>55.64357407915162</v>
      </c>
      <c r="T493" s="72"/>
      <c r="U493" s="71">
        <v>117253294</v>
      </c>
      <c r="V493" s="71">
        <v>22145</v>
      </c>
      <c r="W493" s="71">
        <v>563</v>
      </c>
      <c r="X493" s="71">
        <v>143547</v>
      </c>
      <c r="Y493" s="71">
        <v>153479</v>
      </c>
      <c r="Z493" s="71">
        <v>254223</v>
      </c>
      <c r="AA493" s="71">
        <v>65996</v>
      </c>
      <c r="AB493" s="71">
        <v>418012</v>
      </c>
      <c r="AC493" s="71">
        <v>897470.33333333337</v>
      </c>
      <c r="AD493" s="71">
        <v>55.64357407915162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2237</v>
      </c>
      <c r="B494" s="70">
        <v>377</v>
      </c>
      <c r="C494" s="70">
        <v>3</v>
      </c>
      <c r="D494" s="70">
        <v>23</v>
      </c>
      <c r="E494" s="70">
        <v>2006</v>
      </c>
      <c r="F494" s="70" t="s">
        <v>790</v>
      </c>
      <c r="G494" s="70" t="s">
        <v>2234</v>
      </c>
      <c r="H494" s="70" t="s">
        <v>2235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2238</v>
      </c>
      <c r="B495" s="70">
        <v>378</v>
      </c>
      <c r="C495" s="70">
        <v>4</v>
      </c>
      <c r="D495" s="70">
        <v>23</v>
      </c>
      <c r="E495" s="70">
        <v>2007</v>
      </c>
      <c r="F495" s="70" t="s">
        <v>791</v>
      </c>
      <c r="G495" s="70" t="s">
        <v>2234</v>
      </c>
      <c r="H495" s="70" t="s">
        <v>2235</v>
      </c>
      <c r="I495" s="148"/>
      <c r="J495" s="71">
        <v>1857.7981450639279</v>
      </c>
      <c r="K495" s="71">
        <v>65.998963916360523</v>
      </c>
      <c r="L495" s="71">
        <v>96.840249206610011</v>
      </c>
      <c r="M495" s="71">
        <v>1007.5870372366491</v>
      </c>
      <c r="N495" s="71">
        <v>1041.923345049694</v>
      </c>
      <c r="O495" s="71">
        <v>519.93842745046857</v>
      </c>
      <c r="P495" s="71">
        <v>328.96082085718098</v>
      </c>
      <c r="Q495" s="71">
        <v>25.956453312878299</v>
      </c>
      <c r="R495" s="71">
        <v>4.4424560476800279</v>
      </c>
      <c r="S495" s="71">
        <v>56.989792172134699</v>
      </c>
      <c r="T495" s="72"/>
      <c r="U495" s="71">
        <v>134182685</v>
      </c>
      <c r="V495" s="71">
        <v>20245</v>
      </c>
      <c r="W495" s="71">
        <v>810</v>
      </c>
      <c r="X495" s="71">
        <v>176757</v>
      </c>
      <c r="Y495" s="71">
        <v>156774</v>
      </c>
      <c r="Z495" s="71">
        <v>257261</v>
      </c>
      <c r="AA495" s="71">
        <v>64420</v>
      </c>
      <c r="AB495" s="71">
        <v>417282</v>
      </c>
      <c r="AC495" s="71">
        <v>808096</v>
      </c>
      <c r="AD495" s="71">
        <v>56.989792172134699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2239</v>
      </c>
      <c r="B496" s="70">
        <v>379</v>
      </c>
      <c r="C496" s="70">
        <v>5</v>
      </c>
      <c r="D496" s="70">
        <v>23</v>
      </c>
      <c r="E496" s="70">
        <v>2008</v>
      </c>
      <c r="F496" s="70" t="s">
        <v>792</v>
      </c>
      <c r="G496" s="70" t="s">
        <v>2234</v>
      </c>
      <c r="H496" s="70" t="s">
        <v>2235</v>
      </c>
      <c r="I496" s="148"/>
      <c r="J496" s="71">
        <v>1620.8415414276681</v>
      </c>
      <c r="K496" s="71">
        <v>46.156082474899243</v>
      </c>
      <c r="L496" s="71">
        <v>81.72723371250089</v>
      </c>
      <c r="M496" s="71">
        <v>974.08307127780063</v>
      </c>
      <c r="N496" s="71">
        <v>892.00361640308313</v>
      </c>
      <c r="O496" s="71">
        <v>505.33469912876711</v>
      </c>
      <c r="P496" s="71">
        <v>321.5265777028423</v>
      </c>
      <c r="Q496" s="71">
        <v>25.538024564146699</v>
      </c>
      <c r="R496" s="71">
        <v>4.3886291691943571</v>
      </c>
      <c r="S496" s="71">
        <v>54.625616879289069</v>
      </c>
      <c r="T496" s="72"/>
      <c r="U496" s="71">
        <v>137252664</v>
      </c>
      <c r="V496" s="71">
        <v>20245</v>
      </c>
      <c r="W496" s="71">
        <v>810</v>
      </c>
      <c r="X496" s="71">
        <v>176757</v>
      </c>
      <c r="Y496" s="71">
        <v>158728</v>
      </c>
      <c r="Z496" s="71">
        <v>258811</v>
      </c>
      <c r="AA496" s="71">
        <v>63036</v>
      </c>
      <c r="AB496" s="71">
        <v>417308</v>
      </c>
      <c r="AC496" s="71">
        <v>828951.66666666663</v>
      </c>
      <c r="AD496" s="71">
        <v>54.625616879289069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2240</v>
      </c>
      <c r="B497" s="70">
        <v>380</v>
      </c>
      <c r="C497" s="70">
        <v>6</v>
      </c>
      <c r="D497" s="70">
        <v>23</v>
      </c>
      <c r="E497" s="70">
        <v>2009</v>
      </c>
      <c r="F497" s="70" t="s">
        <v>176</v>
      </c>
      <c r="G497" s="70" t="s">
        <v>2234</v>
      </c>
      <c r="H497" s="70" t="s">
        <v>2235</v>
      </c>
      <c r="I497" s="148"/>
      <c r="J497" s="71">
        <v>1052.76763159899</v>
      </c>
      <c r="K497" s="71">
        <v>39.800612575316748</v>
      </c>
      <c r="L497" s="71">
        <v>91.120823097057311</v>
      </c>
      <c r="M497" s="71">
        <v>863.52702280941844</v>
      </c>
      <c r="N497" s="71">
        <v>713.43441832170845</v>
      </c>
      <c r="O497" s="71">
        <v>515.86627188293096</v>
      </c>
      <c r="P497" s="71">
        <v>305.38620202956349</v>
      </c>
      <c r="Q497" s="71">
        <v>24.3287701840907</v>
      </c>
      <c r="R497" s="71">
        <v>3.696900050708404</v>
      </c>
      <c r="S497" s="71">
        <v>52.742498091699119</v>
      </c>
      <c r="T497" s="72"/>
      <c r="U497" s="71">
        <v>89111789</v>
      </c>
      <c r="V497" s="71">
        <v>20426</v>
      </c>
      <c r="W497" s="71">
        <v>1384</v>
      </c>
      <c r="X497" s="71">
        <v>185233</v>
      </c>
      <c r="Y497" s="71">
        <v>160394</v>
      </c>
      <c r="Z497" s="71">
        <v>260783</v>
      </c>
      <c r="AA497" s="71">
        <v>61465</v>
      </c>
      <c r="AB497" s="71">
        <v>417322</v>
      </c>
      <c r="AC497" s="71">
        <v>681241.33333333337</v>
      </c>
      <c r="AD497" s="71">
        <v>52.742498091699119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1163.1659999999999</v>
      </c>
      <c r="BK497" s="71">
        <v>37.6</v>
      </c>
      <c r="BL497" s="71">
        <v>167.82000000000002</v>
      </c>
      <c r="BM497" s="71">
        <v>0</v>
      </c>
      <c r="BN497" s="72"/>
      <c r="BO497" s="71">
        <v>0</v>
      </c>
      <c r="BP497" s="71">
        <v>0</v>
      </c>
      <c r="BQ497" s="71">
        <v>57</v>
      </c>
      <c r="BR497" s="71">
        <v>1</v>
      </c>
      <c r="BS497" s="71">
        <v>19</v>
      </c>
      <c r="BT497" s="71">
        <v>0</v>
      </c>
      <c r="BU497"/>
      <c r="BV497" s="70">
        <v>1147.9829999999999</v>
      </c>
      <c r="BW497" s="70">
        <v>0</v>
      </c>
      <c r="BX497" s="70">
        <v>57.317</v>
      </c>
      <c r="BY497" s="70">
        <v>0</v>
      </c>
      <c r="BZ497" s="70">
        <v>163.286</v>
      </c>
      <c r="CA497" s="70">
        <v>0</v>
      </c>
      <c r="CB497" s="70">
        <v>0</v>
      </c>
      <c r="CC497" s="70">
        <v>0</v>
      </c>
      <c r="CD497" s="70">
        <v>0</v>
      </c>
    </row>
    <row r="498" spans="1:82">
      <c r="A498" s="70" t="s">
        <v>2241</v>
      </c>
      <c r="B498" s="70">
        <v>381</v>
      </c>
      <c r="C498" s="70">
        <v>7</v>
      </c>
      <c r="D498" s="70">
        <v>23</v>
      </c>
      <c r="E498" s="70">
        <v>2010</v>
      </c>
      <c r="F498" s="70" t="s">
        <v>177</v>
      </c>
      <c r="G498" s="70" t="s">
        <v>2234</v>
      </c>
      <c r="H498" s="70" t="s">
        <v>2235</v>
      </c>
      <c r="I498" s="148"/>
      <c r="J498" s="71">
        <v>1151.869593802367</v>
      </c>
      <c r="K498" s="71">
        <v>44.691072316998067</v>
      </c>
      <c r="L498" s="71">
        <v>85.240853316284799</v>
      </c>
      <c r="M498" s="71">
        <v>1001.172441111341</v>
      </c>
      <c r="N498" s="71">
        <v>860.83091225377609</v>
      </c>
      <c r="O498" s="71">
        <v>517.48910450941082</v>
      </c>
      <c r="P498" s="71">
        <v>308.20417268809962</v>
      </c>
      <c r="Q498" s="71">
        <v>25.3726474982784</v>
      </c>
      <c r="R498" s="71">
        <v>4.4945376643055441</v>
      </c>
      <c r="S498" s="71">
        <v>55.352036691446457</v>
      </c>
      <c r="T498" s="72"/>
      <c r="U498" s="71">
        <v>99558009</v>
      </c>
      <c r="V498" s="71">
        <v>20426</v>
      </c>
      <c r="W498" s="71">
        <v>1384</v>
      </c>
      <c r="X498" s="71">
        <v>185233</v>
      </c>
      <c r="Y498" s="71">
        <v>161948</v>
      </c>
      <c r="Z498" s="71">
        <v>262819</v>
      </c>
      <c r="AA498" s="71">
        <v>60483</v>
      </c>
      <c r="AB498" s="71">
        <v>417046</v>
      </c>
      <c r="AC498" s="71">
        <v>784874.66666666663</v>
      </c>
      <c r="AD498" s="71">
        <v>55.352036691446457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1093.3030000000001</v>
      </c>
      <c r="BK498" s="71">
        <v>35</v>
      </c>
      <c r="BL498" s="71">
        <v>145.81899999999999</v>
      </c>
      <c r="BM498" s="71">
        <v>0</v>
      </c>
      <c r="BN498" s="72"/>
      <c r="BO498" s="71">
        <v>0</v>
      </c>
      <c r="BP498" s="71">
        <v>0</v>
      </c>
      <c r="BQ498" s="71">
        <v>59</v>
      </c>
      <c r="BR498" s="71">
        <v>1</v>
      </c>
      <c r="BS498" s="71">
        <v>20</v>
      </c>
      <c r="BT498" s="71">
        <v>0</v>
      </c>
      <c r="BU498"/>
      <c r="BV498" s="70">
        <v>1026.5989999999999</v>
      </c>
      <c r="BW498" s="70">
        <v>28.091999999999999</v>
      </c>
      <c r="BX498" s="70">
        <v>58.317</v>
      </c>
      <c r="BY498" s="70">
        <v>0</v>
      </c>
      <c r="BZ498" s="70">
        <v>161.114</v>
      </c>
      <c r="CA498" s="70">
        <v>0</v>
      </c>
      <c r="CB498" s="70">
        <v>0</v>
      </c>
      <c r="CC498" s="70">
        <v>0</v>
      </c>
      <c r="CD498" s="70">
        <v>0</v>
      </c>
    </row>
    <row r="499" spans="1:82">
      <c r="A499" s="70" t="s">
        <v>2242</v>
      </c>
      <c r="B499" s="70">
        <v>382</v>
      </c>
      <c r="C499" s="70">
        <v>8</v>
      </c>
      <c r="D499" s="70">
        <v>23</v>
      </c>
      <c r="E499" s="70">
        <v>2011</v>
      </c>
      <c r="F499" s="70" t="s">
        <v>178</v>
      </c>
      <c r="G499" s="70" t="s">
        <v>2234</v>
      </c>
      <c r="H499" s="70" t="s">
        <v>2235</v>
      </c>
      <c r="I499" s="148"/>
      <c r="J499" s="71">
        <v>1593.114561137842</v>
      </c>
      <c r="K499" s="71">
        <v>61.689956792344582</v>
      </c>
      <c r="L499" s="71">
        <v>76.016261952987762</v>
      </c>
      <c r="M499" s="71">
        <v>1265.7432247293721</v>
      </c>
      <c r="N499" s="71">
        <v>1093.9705153773659</v>
      </c>
      <c r="O499" s="71">
        <v>512.84329676557627</v>
      </c>
      <c r="P499" s="71">
        <v>297.16973255171558</v>
      </c>
      <c r="Q499" s="71">
        <v>29.209298870638602</v>
      </c>
      <c r="R499" s="71">
        <v>4.7814377238782351</v>
      </c>
      <c r="S499" s="71">
        <v>52.63914433418973</v>
      </c>
      <c r="T499" s="72"/>
      <c r="U499" s="71">
        <v>110756393</v>
      </c>
      <c r="V499" s="71">
        <v>20426</v>
      </c>
      <c r="W499" s="71">
        <v>1384</v>
      </c>
      <c r="X499" s="71">
        <v>185233</v>
      </c>
      <c r="Y499" s="71">
        <v>163473</v>
      </c>
      <c r="Z499" s="71">
        <v>266118</v>
      </c>
      <c r="AA499" s="71">
        <v>60053</v>
      </c>
      <c r="AB499" s="71">
        <v>416223</v>
      </c>
      <c r="AC499" s="71">
        <v>833594.66666666663</v>
      </c>
      <c r="AD499" s="71">
        <v>52.63914433418973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1193.231</v>
      </c>
      <c r="BK499" s="71">
        <v>42.3</v>
      </c>
      <c r="BL499" s="71">
        <v>209.96100000000001</v>
      </c>
      <c r="BM499" s="71">
        <v>0</v>
      </c>
      <c r="BN499" s="72"/>
      <c r="BO499" s="71">
        <v>0</v>
      </c>
      <c r="BP499" s="71">
        <v>0</v>
      </c>
      <c r="BQ499" s="71">
        <v>61</v>
      </c>
      <c r="BR499" s="71">
        <v>1</v>
      </c>
      <c r="BS499" s="71">
        <v>23</v>
      </c>
      <c r="BT499" s="71">
        <v>0</v>
      </c>
      <c r="BU499"/>
      <c r="BV499" s="70">
        <v>1070.433</v>
      </c>
      <c r="BW499" s="70">
        <v>33.729999999999997</v>
      </c>
      <c r="BX499" s="70">
        <v>116.46599999999999</v>
      </c>
      <c r="BY499" s="70">
        <v>0</v>
      </c>
      <c r="BZ499" s="70">
        <v>175.09399999999999</v>
      </c>
      <c r="CA499" s="70">
        <v>0</v>
      </c>
      <c r="CB499" s="70">
        <v>0</v>
      </c>
      <c r="CC499" s="70">
        <v>49.768999999999998</v>
      </c>
      <c r="CD499" s="70">
        <v>0</v>
      </c>
    </row>
    <row r="500" spans="1:82">
      <c r="A500" s="70" t="s">
        <v>2243</v>
      </c>
      <c r="B500" s="70">
        <v>383</v>
      </c>
      <c r="C500" s="70">
        <v>9</v>
      </c>
      <c r="D500" s="70">
        <v>23</v>
      </c>
      <c r="E500" s="70">
        <v>2012</v>
      </c>
      <c r="F500" s="70" t="s">
        <v>179</v>
      </c>
      <c r="G500" s="70" t="s">
        <v>2234</v>
      </c>
      <c r="H500" s="70" t="s">
        <v>2235</v>
      </c>
      <c r="I500" s="148"/>
      <c r="J500" s="71">
        <v>1558.135028011284</v>
      </c>
      <c r="K500" s="71">
        <v>55.780408621430873</v>
      </c>
      <c r="L500" s="71">
        <v>73.967769029335571</v>
      </c>
      <c r="M500" s="71">
        <v>1224.37522370842</v>
      </c>
      <c r="N500" s="71">
        <v>1174.8713887275831</v>
      </c>
      <c r="O500" s="71">
        <v>515.86088420714952</v>
      </c>
      <c r="P500" s="71">
        <v>293.2568158982009</v>
      </c>
      <c r="Q500" s="71">
        <v>32.061113565423</v>
      </c>
      <c r="R500" s="71">
        <v>5.0164578615666793</v>
      </c>
      <c r="S500" s="71">
        <v>57.075452076795763</v>
      </c>
      <c r="T500" s="72"/>
      <c r="U500" s="71">
        <v>106721933</v>
      </c>
      <c r="V500" s="71">
        <v>20426</v>
      </c>
      <c r="W500" s="71">
        <v>1384</v>
      </c>
      <c r="X500" s="71">
        <v>185233</v>
      </c>
      <c r="Y500" s="71">
        <v>167942</v>
      </c>
      <c r="Z500" s="71">
        <v>269807</v>
      </c>
      <c r="AA500" s="71">
        <v>58927</v>
      </c>
      <c r="AB500" s="71">
        <v>420496</v>
      </c>
      <c r="AC500" s="71">
        <v>851916</v>
      </c>
      <c r="AD500" s="71">
        <v>57.075452076795763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1351.8050000000001</v>
      </c>
      <c r="BK500" s="71">
        <v>55.76</v>
      </c>
      <c r="BL500" s="71">
        <v>275.80300000000005</v>
      </c>
      <c r="BM500" s="71">
        <v>0</v>
      </c>
      <c r="BN500" s="72"/>
      <c r="BO500" s="71">
        <v>0</v>
      </c>
      <c r="BP500" s="71">
        <v>0</v>
      </c>
      <c r="BQ500" s="71">
        <v>63</v>
      </c>
      <c r="BR500" s="71">
        <v>2</v>
      </c>
      <c r="BS500" s="71">
        <v>24</v>
      </c>
      <c r="BT500" s="71">
        <v>0</v>
      </c>
      <c r="BU500"/>
      <c r="BV500" s="70">
        <v>1360.7170000000001</v>
      </c>
      <c r="BW500" s="70">
        <v>35.75</v>
      </c>
      <c r="BX500" s="70">
        <v>122.83199999999999</v>
      </c>
      <c r="BY500" s="70">
        <v>0</v>
      </c>
      <c r="BZ500" s="70">
        <v>144.035</v>
      </c>
      <c r="CA500" s="70">
        <v>0</v>
      </c>
      <c r="CB500" s="70">
        <v>20.033999999999999</v>
      </c>
      <c r="CC500" s="70">
        <v>0</v>
      </c>
      <c r="CD500" s="70">
        <v>0</v>
      </c>
    </row>
    <row r="501" spans="1:82">
      <c r="A501" s="70" t="s">
        <v>2244</v>
      </c>
      <c r="B501" s="70">
        <v>384</v>
      </c>
      <c r="C501" s="70">
        <v>10</v>
      </c>
      <c r="D501" s="70">
        <v>23</v>
      </c>
      <c r="E501" s="70">
        <v>2013</v>
      </c>
      <c r="F501" s="70" t="s">
        <v>180</v>
      </c>
      <c r="G501" s="1064" t="s">
        <v>2234</v>
      </c>
      <c r="H501" s="70" t="s">
        <v>2235</v>
      </c>
      <c r="I501" s="148"/>
      <c r="J501" s="71">
        <v>1498.5566333603911</v>
      </c>
      <c r="K501" s="71">
        <v>44.594747627470078</v>
      </c>
      <c r="L501" s="71">
        <v>67.719221363024261</v>
      </c>
      <c r="M501" s="71">
        <v>1174.944486463168</v>
      </c>
      <c r="N501" s="71">
        <v>1019.262855770686</v>
      </c>
      <c r="O501" s="71">
        <v>500.53553363788365</v>
      </c>
      <c r="P501" s="71">
        <v>292.55348796820152</v>
      </c>
      <c r="Q501" s="71">
        <v>32.522627419068897</v>
      </c>
      <c r="R501" s="71">
        <v>5.0847065094197799</v>
      </c>
      <c r="S501" s="71">
        <v>51.822130701918738</v>
      </c>
      <c r="T501" s="72"/>
      <c r="U501" s="71">
        <v>107993711</v>
      </c>
      <c r="V501" s="71">
        <v>20426</v>
      </c>
      <c r="W501" s="71">
        <v>1384</v>
      </c>
      <c r="X501" s="71">
        <v>185233</v>
      </c>
      <c r="Y501" s="71">
        <v>169364</v>
      </c>
      <c r="Z501" s="71">
        <v>273480</v>
      </c>
      <c r="AA501" s="71">
        <v>58565</v>
      </c>
      <c r="AB501" s="71">
        <v>420434</v>
      </c>
      <c r="AC501" s="71">
        <v>842901</v>
      </c>
      <c r="AD501" s="71">
        <v>51.822130701918738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1373.6790000000001</v>
      </c>
      <c r="BK501" s="71">
        <v>43.2</v>
      </c>
      <c r="BL501" s="71">
        <v>274.87299999999999</v>
      </c>
      <c r="BM501" s="71">
        <v>0</v>
      </c>
      <c r="BN501" s="72"/>
      <c r="BO501" s="71">
        <v>0</v>
      </c>
      <c r="BP501" s="71">
        <v>0</v>
      </c>
      <c r="BQ501" s="71">
        <v>63</v>
      </c>
      <c r="BR501" s="71">
        <v>1</v>
      </c>
      <c r="BS501" s="71">
        <v>25</v>
      </c>
      <c r="BT501" s="71">
        <v>0</v>
      </c>
      <c r="BU501"/>
      <c r="BV501" s="70">
        <v>1371.173</v>
      </c>
      <c r="BW501" s="70">
        <v>40.072000000000003</v>
      </c>
      <c r="BX501" s="70">
        <v>122.822</v>
      </c>
      <c r="BY501" s="70">
        <v>0</v>
      </c>
      <c r="BZ501" s="70">
        <v>153.27500000000001</v>
      </c>
      <c r="CA501" s="70">
        <v>0</v>
      </c>
      <c r="CB501" s="70">
        <v>4.41</v>
      </c>
      <c r="CC501" s="70">
        <v>0</v>
      </c>
      <c r="CD501" s="70">
        <v>0</v>
      </c>
    </row>
    <row r="502" spans="1:82">
      <c r="A502" s="70" t="s">
        <v>2245</v>
      </c>
      <c r="B502" s="70">
        <v>385</v>
      </c>
      <c r="C502" s="70">
        <v>11</v>
      </c>
      <c r="D502" s="70">
        <v>23</v>
      </c>
      <c r="E502" s="70">
        <v>2014</v>
      </c>
      <c r="F502" s="70" t="s">
        <v>181</v>
      </c>
      <c r="G502" s="1064" t="s">
        <v>2234</v>
      </c>
      <c r="H502" s="70" t="s">
        <v>2235</v>
      </c>
      <c r="I502" s="148"/>
      <c r="J502" s="71">
        <v>1564.452207847673</v>
      </c>
      <c r="K502" s="71">
        <v>46.144042652568309</v>
      </c>
      <c r="L502" s="71">
        <v>66.909995459053476</v>
      </c>
      <c r="M502" s="71">
        <v>1143.680639705831</v>
      </c>
      <c r="N502" s="71">
        <v>1001.755484514171</v>
      </c>
      <c r="O502" s="71">
        <v>479.40040044190755</v>
      </c>
      <c r="P502" s="71">
        <v>290.98099761714241</v>
      </c>
      <c r="Q502" s="71">
        <v>31.1601066667811</v>
      </c>
      <c r="R502" s="71">
        <v>5.0498820648845841</v>
      </c>
      <c r="S502" s="71">
        <v>44.980142370011812</v>
      </c>
      <c r="T502" s="72"/>
      <c r="U502" s="71">
        <v>116613275</v>
      </c>
      <c r="V502" s="71">
        <v>17584</v>
      </c>
      <c r="W502" s="71">
        <v>1566</v>
      </c>
      <c r="X502" s="71">
        <v>178349</v>
      </c>
      <c r="Y502" s="71">
        <v>170794</v>
      </c>
      <c r="Z502" s="71">
        <v>275873</v>
      </c>
      <c r="AA502" s="71">
        <v>57949</v>
      </c>
      <c r="AB502" s="71">
        <v>419849</v>
      </c>
      <c r="AC502" s="71">
        <v>839760.33333333337</v>
      </c>
      <c r="AD502" s="71">
        <v>44.980142370011812</v>
      </c>
      <c r="AE502" s="72"/>
      <c r="AF502" s="71"/>
      <c r="AG502" s="71"/>
      <c r="AH502" s="71"/>
      <c r="AI502" s="71"/>
      <c r="AJ502" s="71"/>
      <c r="AK502" s="71"/>
      <c r="AL502" s="71"/>
      <c r="AM502" s="71"/>
      <c r="AN502" s="71"/>
      <c r="AO502" s="71"/>
      <c r="AP502" s="71"/>
      <c r="AQ502" s="72"/>
      <c r="AR502" s="71">
        <v>3961</v>
      </c>
      <c r="AS502" s="71">
        <v>612</v>
      </c>
      <c r="AT502" s="71">
        <v>0</v>
      </c>
      <c r="AU502" s="71">
        <v>4</v>
      </c>
      <c r="AV502" s="71">
        <v>0</v>
      </c>
      <c r="AW502" s="71">
        <v>0</v>
      </c>
      <c r="AX502" s="71"/>
      <c r="AY502" s="72"/>
      <c r="AZ502" s="71">
        <v>16381.814</v>
      </c>
      <c r="BA502" s="71">
        <v>42446.069000000003</v>
      </c>
      <c r="BB502" s="71">
        <v>0</v>
      </c>
      <c r="BC502" s="71">
        <v>15688</v>
      </c>
      <c r="BD502" s="71">
        <v>0</v>
      </c>
      <c r="BE502" s="71">
        <v>0</v>
      </c>
      <c r="BF502" s="71"/>
      <c r="BG502" s="72"/>
      <c r="BH502" s="71">
        <v>0</v>
      </c>
      <c r="BI502" s="71">
        <v>0</v>
      </c>
      <c r="BJ502" s="71">
        <v>1373.2380000000001</v>
      </c>
      <c r="BK502" s="71">
        <v>48.1</v>
      </c>
      <c r="BL502" s="71">
        <v>278.00099999999998</v>
      </c>
      <c r="BM502" s="71">
        <v>0</v>
      </c>
      <c r="BN502" s="72"/>
      <c r="BO502" s="71">
        <v>0</v>
      </c>
      <c r="BP502" s="71">
        <v>0</v>
      </c>
      <c r="BQ502" s="71">
        <v>65</v>
      </c>
      <c r="BR502" s="71">
        <v>1</v>
      </c>
      <c r="BS502" s="71">
        <v>24</v>
      </c>
      <c r="BT502" s="71">
        <v>0</v>
      </c>
      <c r="BU502"/>
      <c r="BV502" s="70">
        <v>1358.2539999999999</v>
      </c>
      <c r="BW502" s="70">
        <v>41.375</v>
      </c>
      <c r="BX502" s="70">
        <v>127.779</v>
      </c>
      <c r="BY502" s="70">
        <v>0</v>
      </c>
      <c r="BZ502" s="70">
        <v>171.93100000000001</v>
      </c>
      <c r="CA502" s="70">
        <v>0</v>
      </c>
      <c r="CB502" s="70">
        <v>0</v>
      </c>
      <c r="CC502" s="70">
        <v>0</v>
      </c>
      <c r="CD502" s="70">
        <v>0</v>
      </c>
    </row>
    <row r="503" spans="1:82">
      <c r="A503" s="70" t="s">
        <v>2246</v>
      </c>
      <c r="B503" s="70">
        <v>386</v>
      </c>
      <c r="C503" s="70">
        <v>12</v>
      </c>
      <c r="D503" s="70">
        <v>23</v>
      </c>
      <c r="E503" s="70">
        <v>2015</v>
      </c>
      <c r="F503" s="70" t="s">
        <v>182</v>
      </c>
      <c r="G503" s="70" t="s">
        <v>2234</v>
      </c>
      <c r="H503" s="70" t="s">
        <v>2235</v>
      </c>
      <c r="I503" s="148"/>
      <c r="J503" s="71">
        <v>1491.8633567427189</v>
      </c>
      <c r="K503" s="71">
        <v>43.519725181626157</v>
      </c>
      <c r="L503" s="71">
        <v>62.865542505271868</v>
      </c>
      <c r="M503" s="71">
        <v>1031.3950576553541</v>
      </c>
      <c r="N503" s="71">
        <v>959.21632486316855</v>
      </c>
      <c r="O503" s="71">
        <v>478.61901548711745</v>
      </c>
      <c r="P503" s="71">
        <v>288.36154666254964</v>
      </c>
      <c r="Q503" s="71">
        <v>30.450989343906802</v>
      </c>
      <c r="R503" s="71">
        <v>4.4115022823899563</v>
      </c>
      <c r="S503" s="71">
        <v>0</v>
      </c>
      <c r="T503" s="72"/>
      <c r="U503" s="71">
        <v>130799830</v>
      </c>
      <c r="V503" s="71">
        <v>17584</v>
      </c>
      <c r="W503" s="71">
        <v>1566</v>
      </c>
      <c r="X503" s="71">
        <v>178349</v>
      </c>
      <c r="Y503" s="71">
        <v>172446</v>
      </c>
      <c r="Z503" s="71">
        <v>278074</v>
      </c>
      <c r="AA503" s="71">
        <v>57382</v>
      </c>
      <c r="AB503" s="71">
        <v>419123</v>
      </c>
      <c r="AC503" s="71">
        <v>754074.33333333337</v>
      </c>
      <c r="AD503" s="71">
        <v>0</v>
      </c>
      <c r="AE503" s="72"/>
      <c r="AF503" s="71">
        <v>1571504410.721504</v>
      </c>
      <c r="AG503" s="71">
        <v>31164370.968744319</v>
      </c>
      <c r="AH503" s="71">
        <v>8157047.6195176393</v>
      </c>
      <c r="AI503" s="71">
        <v>1088101916.0728519</v>
      </c>
      <c r="AJ503" s="71">
        <v>1272364268.16576</v>
      </c>
      <c r="AK503" s="71">
        <v>0</v>
      </c>
      <c r="AL503" s="71">
        <v>0</v>
      </c>
      <c r="AM503" s="71">
        <v>57439048.995140471</v>
      </c>
      <c r="AN503" s="71">
        <v>0</v>
      </c>
      <c r="AO503" s="71">
        <v>0</v>
      </c>
      <c r="AP503" s="71">
        <v>4028731062.5435185</v>
      </c>
      <c r="AQ503" s="72"/>
      <c r="AR503" s="71">
        <v>4307</v>
      </c>
      <c r="AS503" s="71">
        <v>872</v>
      </c>
      <c r="AT503" s="71">
        <v>0</v>
      </c>
      <c r="AU503" s="71">
        <v>5</v>
      </c>
      <c r="AV503" s="71">
        <v>0</v>
      </c>
      <c r="AW503" s="71">
        <v>1</v>
      </c>
      <c r="AX503" s="71"/>
      <c r="AY503" s="72"/>
      <c r="AZ503" s="71">
        <v>17965.992999999999</v>
      </c>
      <c r="BA503" s="71">
        <v>63656.669000000002</v>
      </c>
      <c r="BB503" s="71">
        <v>0</v>
      </c>
      <c r="BC503" s="71">
        <v>15718.2</v>
      </c>
      <c r="BD503" s="71">
        <v>0</v>
      </c>
      <c r="BE503" s="71">
        <v>195</v>
      </c>
      <c r="BF503" s="71"/>
      <c r="BG503" s="72"/>
      <c r="BH503" s="71">
        <v>0</v>
      </c>
      <c r="BI503" s="71">
        <v>0</v>
      </c>
      <c r="BJ503" s="71">
        <v>1365.34</v>
      </c>
      <c r="BK503" s="71">
        <v>39.799999999999997</v>
      </c>
      <c r="BL503" s="71">
        <v>262.22399999999999</v>
      </c>
      <c r="BM503" s="71">
        <v>0</v>
      </c>
      <c r="BN503" s="72"/>
      <c r="BO503" s="71">
        <v>0</v>
      </c>
      <c r="BP503" s="71">
        <v>0</v>
      </c>
      <c r="BQ503" s="71">
        <v>64</v>
      </c>
      <c r="BR503" s="71">
        <v>1</v>
      </c>
      <c r="BS503" s="71">
        <v>23</v>
      </c>
      <c r="BT503" s="71">
        <v>0</v>
      </c>
      <c r="BU503"/>
      <c r="BV503" s="70">
        <v>1343.6010000000001</v>
      </c>
      <c r="BW503" s="70">
        <v>43.83</v>
      </c>
      <c r="BX503" s="70">
        <v>124.626</v>
      </c>
      <c r="BY503" s="70">
        <v>0</v>
      </c>
      <c r="BZ503" s="70">
        <v>152.11000000000001</v>
      </c>
      <c r="CA503" s="70">
        <v>0</v>
      </c>
      <c r="CB503" s="70">
        <v>3.1970000000000001</v>
      </c>
      <c r="CC503" s="70">
        <v>0</v>
      </c>
      <c r="CD503" s="70">
        <v>0</v>
      </c>
    </row>
    <row r="504" spans="1:82">
      <c r="A504" s="70" t="s">
        <v>2247</v>
      </c>
      <c r="B504" s="70">
        <v>387</v>
      </c>
      <c r="C504" s="70">
        <v>13</v>
      </c>
      <c r="D504" s="70">
        <v>23</v>
      </c>
      <c r="E504" s="70">
        <v>2016</v>
      </c>
      <c r="F504" s="70" t="s">
        <v>155</v>
      </c>
      <c r="G504" s="70" t="s">
        <v>2234</v>
      </c>
      <c r="H504" s="70" t="s">
        <v>2235</v>
      </c>
      <c r="I504" s="148"/>
      <c r="J504" s="71">
        <v>1481.6633238356633</v>
      </c>
      <c r="K504" s="71">
        <v>43.864896144963986</v>
      </c>
      <c r="L504" s="71">
        <v>73.276004530266121</v>
      </c>
      <c r="M504" s="71">
        <v>861.31035710818708</v>
      </c>
      <c r="N504" s="71">
        <v>940.45663082377064</v>
      </c>
      <c r="O504" s="71">
        <v>477.3041860461683</v>
      </c>
      <c r="P504" s="71">
        <v>287.96673158791066</v>
      </c>
      <c r="Q504" s="71">
        <v>29.545659778312739</v>
      </c>
      <c r="R504" s="71">
        <v>3.9414293511591643</v>
      </c>
      <c r="S504" s="71">
        <v>47.944965396288616</v>
      </c>
      <c r="T504" s="72"/>
      <c r="U504" s="71">
        <v>125504444</v>
      </c>
      <c r="V504" s="71">
        <v>17584</v>
      </c>
      <c r="W504" s="71">
        <v>1566</v>
      </c>
      <c r="X504" s="71">
        <v>178349</v>
      </c>
      <c r="Y504" s="71">
        <v>174164</v>
      </c>
      <c r="Z504" s="71">
        <v>280719</v>
      </c>
      <c r="AA504" s="71">
        <v>59268</v>
      </c>
      <c r="AB504" s="71">
        <v>418304</v>
      </c>
      <c r="AC504" s="71">
        <v>673157.33579680882</v>
      </c>
      <c r="AD504" s="71">
        <v>47.944965396288623</v>
      </c>
      <c r="AE504" s="72"/>
      <c r="AF504" s="71">
        <v>1582050891.4178009</v>
      </c>
      <c r="AG504" s="71">
        <v>29534873.883357059</v>
      </c>
      <c r="AH504" s="71">
        <v>7484300.8655412123</v>
      </c>
      <c r="AI504" s="71">
        <v>1045231040.175658</v>
      </c>
      <c r="AJ504" s="71">
        <v>1211521796.2661901</v>
      </c>
      <c r="AK504" s="71">
        <v>0</v>
      </c>
      <c r="AL504" s="71">
        <v>0</v>
      </c>
      <c r="AM504" s="71">
        <v>57371345.786049753</v>
      </c>
      <c r="AN504" s="71">
        <v>0</v>
      </c>
      <c r="AO504" s="71">
        <v>0</v>
      </c>
      <c r="AP504" s="71">
        <v>3933194248.3945971</v>
      </c>
      <c r="AQ504" s="72"/>
      <c r="AR504" s="71">
        <v>4821</v>
      </c>
      <c r="AS504" s="71">
        <v>1001</v>
      </c>
      <c r="AT504" s="71">
        <v>0</v>
      </c>
      <c r="AU504" s="71">
        <v>5</v>
      </c>
      <c r="AV504" s="71">
        <v>0</v>
      </c>
      <c r="AW504" s="71">
        <v>1</v>
      </c>
      <c r="AX504" s="71"/>
      <c r="AY504" s="72"/>
      <c r="AZ504" s="71">
        <v>20455.328000000001</v>
      </c>
      <c r="BA504" s="71">
        <v>75778.869000000006</v>
      </c>
      <c r="BB504" s="71">
        <v>0</v>
      </c>
      <c r="BC504" s="71">
        <v>15718.2</v>
      </c>
      <c r="BD504" s="71">
        <v>0</v>
      </c>
      <c r="BE504" s="71">
        <v>195</v>
      </c>
      <c r="BF504" s="71"/>
      <c r="BG504" s="72"/>
      <c r="BH504" s="71">
        <v>10.856999999999999</v>
      </c>
      <c r="BI504" s="71">
        <v>0</v>
      </c>
      <c r="BJ504" s="71">
        <v>1245.4068910000001</v>
      </c>
      <c r="BK504" s="71">
        <v>46.7</v>
      </c>
      <c r="BL504" s="71">
        <v>254.98699999999999</v>
      </c>
      <c r="BM504" s="71">
        <v>0</v>
      </c>
      <c r="BN504" s="72"/>
      <c r="BO504" s="71">
        <v>2</v>
      </c>
      <c r="BP504" s="71">
        <v>0</v>
      </c>
      <c r="BQ504" s="71">
        <v>60</v>
      </c>
      <c r="BR504" s="71">
        <v>1</v>
      </c>
      <c r="BS504" s="71">
        <v>22</v>
      </c>
      <c r="BT504" s="71">
        <v>0</v>
      </c>
      <c r="BU504"/>
      <c r="BV504" s="70">
        <v>1236.861891</v>
      </c>
      <c r="BW504" s="70">
        <v>39.631999999999998</v>
      </c>
      <c r="BX504" s="70">
        <v>111.676</v>
      </c>
      <c r="BY504" s="70">
        <v>0</v>
      </c>
      <c r="BZ504" s="70">
        <v>155.00899999999999</v>
      </c>
      <c r="CA504" s="70">
        <v>0</v>
      </c>
      <c r="CB504" s="70">
        <v>14.772</v>
      </c>
      <c r="CC504" s="70">
        <v>0</v>
      </c>
      <c r="CD504" s="70">
        <v>0</v>
      </c>
    </row>
    <row r="505" spans="1:82">
      <c r="A505" s="70" t="s">
        <v>2248</v>
      </c>
      <c r="B505" s="70">
        <v>388</v>
      </c>
      <c r="C505" s="70">
        <v>14</v>
      </c>
      <c r="D505" s="70">
        <v>23</v>
      </c>
      <c r="E505" s="70">
        <v>2017</v>
      </c>
      <c r="F505" s="70" t="s">
        <v>156</v>
      </c>
      <c r="G505" s="70" t="s">
        <v>2234</v>
      </c>
      <c r="H505" s="70" t="s">
        <v>2235</v>
      </c>
      <c r="I505" s="148"/>
      <c r="J505" s="71">
        <v>1442.6152831193533</v>
      </c>
      <c r="K505" s="71">
        <v>40.738159641159776</v>
      </c>
      <c r="L505" s="71">
        <v>66.56272358482039</v>
      </c>
      <c r="M505" s="71">
        <v>830.63397953894275</v>
      </c>
      <c r="N505" s="71">
        <v>968.14635529518421</v>
      </c>
      <c r="O505" s="71">
        <v>472.28545684210752</v>
      </c>
      <c r="P505" s="71">
        <v>284.43830105854983</v>
      </c>
      <c r="Q505" s="71">
        <v>28.553620251874399</v>
      </c>
      <c r="R505" s="71">
        <v>4.0582736455075894</v>
      </c>
      <c r="S505" s="71">
        <v>49.206595119174501</v>
      </c>
      <c r="T505" s="72"/>
      <c r="U505" s="71">
        <v>136910358</v>
      </c>
      <c r="V505" s="71">
        <v>17584</v>
      </c>
      <c r="W505" s="71">
        <v>1566</v>
      </c>
      <c r="X505" s="71">
        <v>178349</v>
      </c>
      <c r="Y505" s="71">
        <v>176403</v>
      </c>
      <c r="Z505" s="71">
        <v>282375</v>
      </c>
      <c r="AA505" s="71">
        <v>58915</v>
      </c>
      <c r="AB505" s="71">
        <v>418045</v>
      </c>
      <c r="AC505" s="71">
        <v>706865.99999999988</v>
      </c>
      <c r="AD505" s="71">
        <v>49.206595119174501</v>
      </c>
      <c r="AE505" s="72"/>
      <c r="AF505" s="71">
        <v>1668428169.6224689</v>
      </c>
      <c r="AG505" s="71">
        <v>28662991.96849275</v>
      </c>
      <c r="AH505" s="71">
        <v>9741583.930806065</v>
      </c>
      <c r="AI505" s="71">
        <v>1099694283.237442</v>
      </c>
      <c r="AJ505" s="71">
        <v>1291195615.5511789</v>
      </c>
      <c r="AK505" s="71">
        <v>0</v>
      </c>
      <c r="AL505" s="71">
        <v>0</v>
      </c>
      <c r="AM505" s="71">
        <v>57425538.259027258</v>
      </c>
      <c r="AN505" s="71">
        <v>0</v>
      </c>
      <c r="AO505" s="71">
        <v>0</v>
      </c>
      <c r="AP505" s="71">
        <v>4155148182.569416</v>
      </c>
      <c r="AQ505" s="72"/>
      <c r="AR505" s="71">
        <v>5191</v>
      </c>
      <c r="AS505" s="71">
        <v>1058</v>
      </c>
      <c r="AT505" s="71">
        <v>0</v>
      </c>
      <c r="AU505" s="71">
        <v>9</v>
      </c>
      <c r="AV505" s="71">
        <v>0</v>
      </c>
      <c r="AW505" s="71">
        <v>1</v>
      </c>
      <c r="AX505" s="71"/>
      <c r="AY505" s="72"/>
      <c r="AZ505" s="71">
        <v>22304.362000000001</v>
      </c>
      <c r="BA505" s="71">
        <v>77708.66899999998</v>
      </c>
      <c r="BB505" s="71">
        <v>0</v>
      </c>
      <c r="BC505" s="71">
        <v>15737.2</v>
      </c>
      <c r="BD505" s="71">
        <v>0</v>
      </c>
      <c r="BE505" s="71">
        <v>195</v>
      </c>
      <c r="BF505" s="71"/>
      <c r="BG505" s="72"/>
      <c r="BH505" s="71">
        <v>13.537000000000001</v>
      </c>
      <c r="BI505" s="71">
        <v>0</v>
      </c>
      <c r="BJ505" s="71">
        <v>1313.5889999999999</v>
      </c>
      <c r="BK505" s="71">
        <v>44.8</v>
      </c>
      <c r="BL505" s="71">
        <v>243.11399999999998</v>
      </c>
      <c r="BM505" s="71">
        <v>0</v>
      </c>
      <c r="BN505" s="72"/>
      <c r="BO505" s="71">
        <v>2</v>
      </c>
      <c r="BP505" s="71">
        <v>0</v>
      </c>
      <c r="BQ505" s="71">
        <v>64</v>
      </c>
      <c r="BR505" s="71">
        <v>1</v>
      </c>
      <c r="BS505" s="71">
        <v>22</v>
      </c>
      <c r="BT505" s="71">
        <v>0</v>
      </c>
      <c r="BU505"/>
      <c r="BV505" s="70">
        <v>1358.22</v>
      </c>
      <c r="BW505" s="70">
        <v>36.619999999999997</v>
      </c>
      <c r="BX505" s="70">
        <v>95.929000000000002</v>
      </c>
      <c r="BY505" s="70">
        <v>0</v>
      </c>
      <c r="BZ505" s="70">
        <v>124.271</v>
      </c>
      <c r="CA505" s="70">
        <v>0</v>
      </c>
      <c r="CB505" s="70">
        <v>0</v>
      </c>
      <c r="CC505" s="70">
        <v>0</v>
      </c>
      <c r="CD505" s="70">
        <v>0</v>
      </c>
    </row>
    <row r="506" spans="1:82">
      <c r="A506" s="70" t="s">
        <v>2249</v>
      </c>
      <c r="B506" s="70">
        <v>389</v>
      </c>
      <c r="C506" s="70">
        <v>15</v>
      </c>
      <c r="D506" s="70">
        <v>23</v>
      </c>
      <c r="E506" s="70">
        <v>2018</v>
      </c>
      <c r="F506" s="70" t="s">
        <v>183</v>
      </c>
      <c r="G506" s="70" t="s">
        <v>2234</v>
      </c>
      <c r="H506" s="70" t="s">
        <v>2235</v>
      </c>
      <c r="I506" s="148"/>
      <c r="J506" s="71">
        <v>1343.9510897354294</v>
      </c>
      <c r="K506" s="71">
        <v>37.265864364258846</v>
      </c>
      <c r="L506" s="71">
        <v>61.550816114172008</v>
      </c>
      <c r="M506" s="71">
        <v>807.19823286018072</v>
      </c>
      <c r="N506" s="71">
        <v>911.72419986332557</v>
      </c>
      <c r="O506" s="71">
        <v>465.12721788531786</v>
      </c>
      <c r="P506" s="71">
        <v>280.87561226565487</v>
      </c>
      <c r="Q506" s="71">
        <v>26.444638634554</v>
      </c>
      <c r="R506" s="71">
        <v>4.3047724189614707</v>
      </c>
      <c r="S506" s="71">
        <v>51.501233561032137</v>
      </c>
      <c r="T506" s="72"/>
      <c r="U506" s="71">
        <v>145782580</v>
      </c>
      <c r="V506" s="71">
        <v>17584</v>
      </c>
      <c r="W506" s="71">
        <v>1566</v>
      </c>
      <c r="X506" s="71">
        <v>178349</v>
      </c>
      <c r="Y506" s="71">
        <v>178550</v>
      </c>
      <c r="Z506" s="71">
        <v>283420</v>
      </c>
      <c r="AA506" s="71">
        <v>58762</v>
      </c>
      <c r="AB506" s="71">
        <v>417234</v>
      </c>
      <c r="AC506" s="71">
        <v>746862.33333333326</v>
      </c>
      <c r="AD506" s="71">
        <v>51.501233561032137</v>
      </c>
      <c r="AE506" s="72"/>
      <c r="AF506" s="71">
        <v>1627918939.263504</v>
      </c>
      <c r="AG506" s="71">
        <v>25544270.929280821</v>
      </c>
      <c r="AH506" s="71">
        <v>9256904.9719278868</v>
      </c>
      <c r="AI506" s="71">
        <v>1073255422.27905</v>
      </c>
      <c r="AJ506" s="71">
        <v>1292871839.4928989</v>
      </c>
      <c r="AK506" s="71">
        <v>0</v>
      </c>
      <c r="AL506" s="71">
        <v>0</v>
      </c>
      <c r="AM506" s="71">
        <v>57432723.526664101</v>
      </c>
      <c r="AN506" s="71">
        <v>0</v>
      </c>
      <c r="AO506" s="71">
        <v>0</v>
      </c>
      <c r="AP506" s="71">
        <v>4086280100.463326</v>
      </c>
      <c r="AQ506" s="72"/>
      <c r="AR506" s="71">
        <v>5502</v>
      </c>
      <c r="AS506" s="71">
        <v>1148</v>
      </c>
      <c r="AT506" s="71">
        <v>0</v>
      </c>
      <c r="AU506" s="71">
        <v>10</v>
      </c>
      <c r="AV506" s="71">
        <v>0</v>
      </c>
      <c r="AW506" s="71">
        <v>1</v>
      </c>
      <c r="AX506" s="71"/>
      <c r="AY506" s="72"/>
      <c r="AZ506" s="71">
        <v>23838.589</v>
      </c>
      <c r="BA506" s="71">
        <v>83847.769</v>
      </c>
      <c r="BB506" s="71">
        <v>0</v>
      </c>
      <c r="BC506" s="71">
        <v>16207</v>
      </c>
      <c r="BD506" s="71">
        <v>0</v>
      </c>
      <c r="BE506" s="71">
        <v>195</v>
      </c>
      <c r="BF506" s="71"/>
      <c r="BG506" s="72"/>
      <c r="BH506" s="71">
        <v>5.7610000000000001</v>
      </c>
      <c r="BI506" s="71">
        <v>0</v>
      </c>
      <c r="BJ506" s="71">
        <v>1217.5940000000001</v>
      </c>
      <c r="BK506" s="71">
        <v>36.5</v>
      </c>
      <c r="BL506" s="71">
        <v>225.03000000000003</v>
      </c>
      <c r="BM506" s="71">
        <v>0</v>
      </c>
      <c r="BN506" s="72"/>
      <c r="BO506" s="71">
        <v>1</v>
      </c>
      <c r="BP506" s="71">
        <v>0</v>
      </c>
      <c r="BQ506" s="71">
        <v>63</v>
      </c>
      <c r="BR506" s="71">
        <v>1</v>
      </c>
      <c r="BS506" s="71">
        <v>20</v>
      </c>
      <c r="BT506" s="71">
        <v>0</v>
      </c>
      <c r="BU506"/>
      <c r="BV506" s="70">
        <v>1258.298</v>
      </c>
      <c r="BW506" s="70">
        <v>34.267000000000003</v>
      </c>
      <c r="BX506" s="70">
        <v>78.644999999999996</v>
      </c>
      <c r="BY506" s="70">
        <v>0</v>
      </c>
      <c r="BZ506" s="70">
        <v>113.675</v>
      </c>
      <c r="CA506" s="70">
        <v>0</v>
      </c>
      <c r="CB506" s="70">
        <v>0</v>
      </c>
      <c r="CC506" s="70">
        <v>0</v>
      </c>
      <c r="CD506" s="70">
        <v>0</v>
      </c>
    </row>
    <row r="507" spans="1:82">
      <c r="A507" s="70" t="s">
        <v>2250</v>
      </c>
      <c r="B507" s="70">
        <v>390</v>
      </c>
      <c r="C507" s="70">
        <v>16</v>
      </c>
      <c r="D507" s="70">
        <v>23</v>
      </c>
      <c r="E507" s="70">
        <v>2019</v>
      </c>
      <c r="F507" s="70" t="s">
        <v>158</v>
      </c>
      <c r="G507" s="70" t="s">
        <v>2234</v>
      </c>
      <c r="H507" s="70" t="s">
        <v>2235</v>
      </c>
      <c r="I507" s="148"/>
      <c r="J507" s="71">
        <v>1233.042812145012</v>
      </c>
      <c r="K507" s="71">
        <v>33.539291091188581</v>
      </c>
      <c r="L507" s="71">
        <v>61.920202308533668</v>
      </c>
      <c r="M507" s="71">
        <v>716.09261387836625</v>
      </c>
      <c r="N507" s="71">
        <v>841.69787167750258</v>
      </c>
      <c r="O507" s="71">
        <v>454.03605916217765</v>
      </c>
      <c r="P507" s="71">
        <v>270.94437722656676</v>
      </c>
      <c r="Q507" s="71">
        <v>25.6569494287005</v>
      </c>
      <c r="R507" s="71">
        <v>3.4472032646249002</v>
      </c>
      <c r="S507" s="71">
        <v>46.37228100291756</v>
      </c>
      <c r="T507" s="72"/>
      <c r="U507" s="71">
        <v>138301530</v>
      </c>
      <c r="V507" s="71">
        <v>17584</v>
      </c>
      <c r="W507" s="71">
        <v>1566</v>
      </c>
      <c r="X507" s="71">
        <v>178349</v>
      </c>
      <c r="Y507" s="71">
        <v>180034</v>
      </c>
      <c r="Z507" s="71">
        <v>284257</v>
      </c>
      <c r="AA507" s="71">
        <v>56260</v>
      </c>
      <c r="AB507" s="71">
        <v>415765</v>
      </c>
      <c r="AC507" s="71">
        <v>607873</v>
      </c>
      <c r="AD507" s="71">
        <v>46.37228100291756</v>
      </c>
      <c r="AE507" s="72"/>
      <c r="AF507" s="71">
        <v>1572999283.083571</v>
      </c>
      <c r="AG507" s="71">
        <v>24645618.622944359</v>
      </c>
      <c r="AH507" s="71">
        <v>9910450.4532822836</v>
      </c>
      <c r="AI507" s="71">
        <v>1051556000.175046</v>
      </c>
      <c r="AJ507" s="71">
        <v>1195737391.9379289</v>
      </c>
      <c r="AK507" s="71">
        <v>0</v>
      </c>
      <c r="AL507" s="71">
        <v>0</v>
      </c>
      <c r="AM507" s="71">
        <v>56624063.122755729</v>
      </c>
      <c r="AN507" s="71">
        <v>0</v>
      </c>
      <c r="AO507" s="71">
        <v>0</v>
      </c>
      <c r="AP507" s="71">
        <v>3911472807.3955283</v>
      </c>
      <c r="AQ507" s="72"/>
      <c r="AR507" s="71">
        <v>5968</v>
      </c>
      <c r="AS507" s="71">
        <v>1203</v>
      </c>
      <c r="AT507" s="71">
        <v>0</v>
      </c>
      <c r="AU507" s="71">
        <v>11</v>
      </c>
      <c r="AV507" s="71">
        <v>0</v>
      </c>
      <c r="AW507" s="71">
        <v>2</v>
      </c>
      <c r="AX507" s="71"/>
      <c r="AY507" s="72"/>
      <c r="AZ507" s="71">
        <v>26015.21399999996</v>
      </c>
      <c r="BA507" s="71">
        <v>93005.869000000006</v>
      </c>
      <c r="BB507" s="71">
        <v>0</v>
      </c>
      <c r="BC507" s="71">
        <v>16208.1</v>
      </c>
      <c r="BD507" s="71">
        <v>0</v>
      </c>
      <c r="BE507" s="71">
        <v>1070</v>
      </c>
      <c r="BF507" s="71"/>
      <c r="BG507" s="72"/>
      <c r="BH507" s="71">
        <v>5.0380000000000003</v>
      </c>
      <c r="BI507" s="71">
        <v>0</v>
      </c>
      <c r="BJ507" s="71">
        <v>1097.0509999999999</v>
      </c>
      <c r="BK507" s="71">
        <v>29.2</v>
      </c>
      <c r="BL507" s="71">
        <v>216.14599999999999</v>
      </c>
      <c r="BM507" s="71">
        <v>0</v>
      </c>
      <c r="BN507" s="72"/>
      <c r="BO507" s="71">
        <v>1</v>
      </c>
      <c r="BP507" s="71">
        <v>0</v>
      </c>
      <c r="BQ507" s="71">
        <v>63</v>
      </c>
      <c r="BR507" s="71">
        <v>1</v>
      </c>
      <c r="BS507" s="71">
        <v>19</v>
      </c>
      <c r="BT507" s="71">
        <v>0</v>
      </c>
      <c r="BU507"/>
      <c r="BV507" s="70">
        <v>1140.962</v>
      </c>
      <c r="BW507" s="70">
        <v>30.85</v>
      </c>
      <c r="BX507" s="70">
        <v>85.792000000000002</v>
      </c>
      <c r="BY507" s="70">
        <v>0</v>
      </c>
      <c r="BZ507" s="70">
        <v>89.831000000000003</v>
      </c>
      <c r="CA507" s="70">
        <v>0</v>
      </c>
      <c r="CB507" s="70">
        <v>0</v>
      </c>
      <c r="CC507" s="70">
        <v>0</v>
      </c>
      <c r="CD507" s="70">
        <v>0</v>
      </c>
    </row>
    <row r="508" spans="1:82">
      <c r="A508" s="70" t="s">
        <v>2251</v>
      </c>
      <c r="B508" s="70">
        <v>391</v>
      </c>
      <c r="C508" s="70">
        <v>17</v>
      </c>
      <c r="D508" s="70">
        <v>23</v>
      </c>
      <c r="E508" s="70">
        <v>2020</v>
      </c>
      <c r="F508" s="70" t="s">
        <v>159</v>
      </c>
      <c r="G508" s="70" t="s">
        <v>2234</v>
      </c>
      <c r="H508" s="70" t="s">
        <v>2235</v>
      </c>
      <c r="I508" s="148"/>
      <c r="J508" s="71">
        <v>1176.5838537748859</v>
      </c>
      <c r="K508" s="71">
        <v>37.042080512477291</v>
      </c>
      <c r="L508" s="71">
        <v>57.687672957707051</v>
      </c>
      <c r="M508" s="71">
        <v>656.69632783628424</v>
      </c>
      <c r="N508" s="71">
        <v>804.59230350617247</v>
      </c>
      <c r="O508" s="71">
        <v>398.79617998778798</v>
      </c>
      <c r="P508" s="71">
        <v>254.49493659040246</v>
      </c>
      <c r="Q508" s="71">
        <v>24.4157534809395</v>
      </c>
      <c r="R508" s="71">
        <v>2.6439345841960304</v>
      </c>
      <c r="S508" s="71">
        <v>59.927780832997257</v>
      </c>
      <c r="T508" s="72"/>
      <c r="U508" s="71">
        <v>135090124</v>
      </c>
      <c r="V508" s="71">
        <v>16902</v>
      </c>
      <c r="W508" s="71">
        <v>2122</v>
      </c>
      <c r="X508" s="71">
        <v>175475</v>
      </c>
      <c r="Y508" s="71">
        <v>181636</v>
      </c>
      <c r="Z508" s="71">
        <v>284969</v>
      </c>
      <c r="AA508" s="71">
        <v>56168</v>
      </c>
      <c r="AB508" s="71">
        <v>414102</v>
      </c>
      <c r="AC508" s="71">
        <v>468689.66666666663</v>
      </c>
      <c r="AD508" s="71">
        <v>59.927780832997257</v>
      </c>
      <c r="AE508" s="72"/>
      <c r="AF508" s="71">
        <v>1577861734.8948209</v>
      </c>
      <c r="AG508" s="71">
        <v>26361285.692074958</v>
      </c>
      <c r="AH508" s="71">
        <v>8732794.944086628</v>
      </c>
      <c r="AI508" s="71">
        <v>1008534464.8860568</v>
      </c>
      <c r="AJ508" s="71">
        <v>1321500759.896383</v>
      </c>
      <c r="AK508" s="71"/>
      <c r="AL508" s="71"/>
      <c r="AM508" s="71">
        <v>54044911.769178458</v>
      </c>
      <c r="AN508" s="71"/>
      <c r="AO508" s="71"/>
      <c r="AP508" s="71">
        <v>3997035952.0826006</v>
      </c>
      <c r="AQ508" s="72"/>
      <c r="AR508" s="71">
        <v>6334</v>
      </c>
      <c r="AS508" s="71">
        <v>1230</v>
      </c>
      <c r="AT508" s="71">
        <v>0</v>
      </c>
      <c r="AU508" s="71">
        <v>14</v>
      </c>
      <c r="AV508" s="71">
        <v>0</v>
      </c>
      <c r="AW508" s="71">
        <v>2</v>
      </c>
      <c r="AX508" s="71"/>
      <c r="AY508" s="72"/>
      <c r="AZ508" s="71">
        <v>27828.544999999958</v>
      </c>
      <c r="BA508" s="71">
        <v>97643.769000000015</v>
      </c>
      <c r="BB508" s="71">
        <v>0</v>
      </c>
      <c r="BC508" s="71">
        <v>17638.099999999999</v>
      </c>
      <c r="BD508" s="71">
        <v>0</v>
      </c>
      <c r="BE508" s="71">
        <v>1070</v>
      </c>
      <c r="BF508" s="71"/>
      <c r="BG508" s="72"/>
      <c r="BH508" s="71">
        <v>5.0730000000000004</v>
      </c>
      <c r="BI508" s="71">
        <v>0</v>
      </c>
      <c r="BJ508" s="71">
        <v>1011.381</v>
      </c>
      <c r="BK508" s="71">
        <v>25</v>
      </c>
      <c r="BL508" s="71">
        <v>204.73599999999999</v>
      </c>
      <c r="BM508" s="71">
        <v>0</v>
      </c>
      <c r="BN508" s="72"/>
      <c r="BO508" s="71">
        <v>1</v>
      </c>
      <c r="BP508" s="71">
        <v>0</v>
      </c>
      <c r="BQ508" s="71">
        <v>62</v>
      </c>
      <c r="BR508" s="71">
        <v>1</v>
      </c>
      <c r="BS508" s="71">
        <v>18</v>
      </c>
      <c r="BT508" s="71">
        <v>0</v>
      </c>
      <c r="BU508"/>
      <c r="BV508" s="70">
        <v>994.10699999999997</v>
      </c>
      <c r="BW508" s="70">
        <v>26.135000000000002</v>
      </c>
      <c r="BX508" s="70">
        <v>94.378</v>
      </c>
      <c r="BY508" s="70">
        <v>0</v>
      </c>
      <c r="BZ508" s="70">
        <v>90.536000000000001</v>
      </c>
      <c r="CA508" s="70">
        <v>0</v>
      </c>
      <c r="CB508" s="70">
        <v>41.033999999999999</v>
      </c>
      <c r="CC508" s="70">
        <v>0</v>
      </c>
      <c r="CD508" s="70">
        <v>0</v>
      </c>
    </row>
    <row r="509" spans="1:82">
      <c r="A509" s="70" t="s">
        <v>2252</v>
      </c>
      <c r="B509" s="70">
        <v>391</v>
      </c>
      <c r="C509" s="70">
        <v>18</v>
      </c>
      <c r="D509" s="70">
        <v>23</v>
      </c>
      <c r="E509" s="70">
        <v>2021</v>
      </c>
      <c r="F509" s="70" t="s">
        <v>160</v>
      </c>
      <c r="G509" s="70" t="s">
        <v>2234</v>
      </c>
      <c r="H509" s="70" t="s">
        <v>2235</v>
      </c>
      <c r="I509" s="148"/>
      <c r="J509" s="71">
        <v>1163.9412729730948</v>
      </c>
      <c r="K509" s="71">
        <v>38.846976308659805</v>
      </c>
      <c r="L509" s="71">
        <v>51.392232168014267</v>
      </c>
      <c r="M509" s="71">
        <v>710.79533752251814</v>
      </c>
      <c r="N509" s="71">
        <v>860.94944107335004</v>
      </c>
      <c r="O509" s="71">
        <v>387.38492528592633</v>
      </c>
      <c r="P509" s="71">
        <v>262.16173064984872</v>
      </c>
      <c r="Q509" s="71">
        <v>24.010063078188399</v>
      </c>
      <c r="R509" s="71">
        <v>2.9177946231968273</v>
      </c>
      <c r="S509" s="71">
        <v>50.460492869187497</v>
      </c>
      <c r="T509" s="72"/>
      <c r="U509" s="71">
        <v>144832002</v>
      </c>
      <c r="V509" s="71">
        <v>16902</v>
      </c>
      <c r="W509" s="71">
        <v>2122</v>
      </c>
      <c r="X509" s="71">
        <v>175475</v>
      </c>
      <c r="Y509" s="71">
        <v>182338</v>
      </c>
      <c r="Z509" s="71">
        <v>285023</v>
      </c>
      <c r="AA509" s="71">
        <v>56420</v>
      </c>
      <c r="AB509" s="71">
        <v>411222</v>
      </c>
      <c r="AC509" s="71">
        <v>501780.33333333326</v>
      </c>
      <c r="AD509" s="71">
        <v>50.460492869187497</v>
      </c>
      <c r="AE509" s="72"/>
      <c r="AF509" s="71">
        <v>1569415587.9620128</v>
      </c>
      <c r="AG509" s="71">
        <v>27270223.249945506</v>
      </c>
      <c r="AH509" s="71">
        <v>7551680.1357093938</v>
      </c>
      <c r="AI509" s="71">
        <v>1094766230.7214735</v>
      </c>
      <c r="AJ509" s="71">
        <v>1336291707.6438429</v>
      </c>
      <c r="AK509" s="71">
        <v>0</v>
      </c>
      <c r="AL509" s="71">
        <v>0</v>
      </c>
      <c r="AM509" s="71">
        <v>53978598.472100332</v>
      </c>
      <c r="AN509" s="71">
        <v>0</v>
      </c>
      <c r="AO509" s="71">
        <v>0</v>
      </c>
      <c r="AP509" s="71">
        <v>4089274028.1850843</v>
      </c>
      <c r="AQ509" s="72"/>
      <c r="AR509" s="71">
        <v>6639</v>
      </c>
      <c r="AS509" s="71">
        <v>1242</v>
      </c>
      <c r="AT509" s="71">
        <v>0</v>
      </c>
      <c r="AU509" s="71">
        <v>16</v>
      </c>
      <c r="AV509" s="71">
        <v>0</v>
      </c>
      <c r="AW509" s="71">
        <v>2</v>
      </c>
      <c r="AX509" s="71"/>
      <c r="AY509" s="72"/>
      <c r="AZ509" s="71">
        <v>29447.107000000022</v>
      </c>
      <c r="BA509" s="71">
        <v>99598.269000000015</v>
      </c>
      <c r="BB509" s="71">
        <v>0</v>
      </c>
      <c r="BC509" s="71">
        <v>18248.099999999999</v>
      </c>
      <c r="BD509" s="71">
        <v>0</v>
      </c>
      <c r="BE509" s="71">
        <v>1070</v>
      </c>
      <c r="BF509" s="71"/>
      <c r="BG509" s="72"/>
      <c r="BH509" s="71">
        <v>4.798</v>
      </c>
      <c r="BI509" s="71">
        <v>0</v>
      </c>
      <c r="BJ509" s="71">
        <v>1077.8009999999999</v>
      </c>
      <c r="BK509" s="71">
        <v>36.799999999999997</v>
      </c>
      <c r="BL509" s="71">
        <v>191.14600000000002</v>
      </c>
      <c r="BM509" s="71">
        <v>0</v>
      </c>
      <c r="BN509" s="72"/>
      <c r="BO509" s="71">
        <v>1</v>
      </c>
      <c r="BP509" s="71">
        <v>0</v>
      </c>
      <c r="BQ509" s="71">
        <v>61</v>
      </c>
      <c r="BR509" s="71">
        <v>1</v>
      </c>
      <c r="BS509" s="71">
        <v>18</v>
      </c>
      <c r="BT509" s="71">
        <v>0</v>
      </c>
      <c r="BU509"/>
      <c r="BV509" s="70">
        <v>1056.6220000000001</v>
      </c>
      <c r="BW509" s="70">
        <v>27.440999999999999</v>
      </c>
      <c r="BX509" s="70">
        <v>95.471000000000004</v>
      </c>
      <c r="BY509" s="70">
        <v>0</v>
      </c>
      <c r="BZ509" s="70">
        <v>99.682000000000002</v>
      </c>
      <c r="CA509" s="70">
        <v>0</v>
      </c>
      <c r="CB509" s="70">
        <v>31.329000000000001</v>
      </c>
      <c r="CC509" s="70">
        <v>0</v>
      </c>
      <c r="CD509" s="70">
        <v>0</v>
      </c>
    </row>
    <row r="510" spans="1:82">
      <c r="A510" s="70" t="s">
        <v>2253</v>
      </c>
      <c r="B510" s="70">
        <v>391</v>
      </c>
      <c r="C510" s="70">
        <v>19</v>
      </c>
      <c r="D510" s="70">
        <v>23</v>
      </c>
      <c r="E510" s="70">
        <v>2022</v>
      </c>
      <c r="F510" s="70" t="s">
        <v>161</v>
      </c>
      <c r="G510" s="70" t="s">
        <v>2234</v>
      </c>
      <c r="H510" s="70" t="s">
        <v>2235</v>
      </c>
      <c r="I510" s="148"/>
      <c r="J510" s="71">
        <v>1105.0568460344209</v>
      </c>
      <c r="K510" s="71">
        <v>36.812821566533643</v>
      </c>
      <c r="L510" s="71">
        <v>49.225431835976742</v>
      </c>
      <c r="M510" s="71">
        <v>736.02301064357391</v>
      </c>
      <c r="N510" s="71">
        <v>838.30283395867525</v>
      </c>
      <c r="O510" s="71">
        <v>408.84024700545734</v>
      </c>
      <c r="P510" s="71">
        <v>260.75165130498596</v>
      </c>
      <c r="Q510" s="71">
        <v>24.082180823585496</v>
      </c>
      <c r="R510" s="71">
        <v>2.9068695091971661</v>
      </c>
      <c r="S510" s="71">
        <v>54.112841639576061</v>
      </c>
      <c r="T510" s="72"/>
      <c r="U510" s="71">
        <v>152067908</v>
      </c>
      <c r="V510" s="71">
        <v>16902</v>
      </c>
      <c r="W510" s="71">
        <v>2122</v>
      </c>
      <c r="X510" s="71">
        <v>175475</v>
      </c>
      <c r="Y510" s="71">
        <v>184036</v>
      </c>
      <c r="Z510" s="71">
        <v>285801</v>
      </c>
      <c r="AA510" s="71">
        <v>56972</v>
      </c>
      <c r="AB510" s="71">
        <v>409075</v>
      </c>
      <c r="AC510" s="71">
        <v>506180</v>
      </c>
      <c r="AD510" s="71">
        <v>54.112841639576061</v>
      </c>
      <c r="AE510" s="72"/>
      <c r="AF510" s="71">
        <v>1447571541.7659755</v>
      </c>
      <c r="AG510" s="71">
        <v>27454976.24314161</v>
      </c>
      <c r="AH510" s="71">
        <v>8630315.9407381453</v>
      </c>
      <c r="AI510" s="71">
        <v>1042475736.1678492</v>
      </c>
      <c r="AJ510" s="71">
        <v>1395968338.8079205</v>
      </c>
      <c r="AK510" s="71">
        <v>0</v>
      </c>
      <c r="AL510" s="71">
        <v>0</v>
      </c>
      <c r="AM510" s="71">
        <v>52822747.9595908</v>
      </c>
      <c r="AN510" s="71">
        <v>0</v>
      </c>
      <c r="AO510" s="71">
        <v>0</v>
      </c>
      <c r="AP510" s="71">
        <v>3974923656.8852158</v>
      </c>
      <c r="AQ510" s="72"/>
      <c r="AR510" s="71">
        <v>7024</v>
      </c>
      <c r="AS510" s="71">
        <v>1247</v>
      </c>
      <c r="AT510" s="71">
        <v>0</v>
      </c>
      <c r="AU510" s="71">
        <v>16</v>
      </c>
      <c r="AV510" s="71">
        <v>0</v>
      </c>
      <c r="AW510" s="71">
        <v>2</v>
      </c>
      <c r="AX510" s="71"/>
      <c r="AY510" s="72"/>
      <c r="AZ510" s="71">
        <v>31468.949000000055</v>
      </c>
      <c r="BA510" s="71">
        <v>99783.869000000021</v>
      </c>
      <c r="BB510" s="71">
        <v>0</v>
      </c>
      <c r="BC510" s="71">
        <v>18248.099999999999</v>
      </c>
      <c r="BD510" s="71">
        <v>0</v>
      </c>
      <c r="BE510" s="71">
        <v>1070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2254</v>
      </c>
      <c r="B511" s="70">
        <v>391</v>
      </c>
      <c r="C511" s="70">
        <v>20</v>
      </c>
      <c r="D511" s="70">
        <v>23</v>
      </c>
      <c r="E511" s="70">
        <v>2023</v>
      </c>
      <c r="F511" s="70" t="s">
        <v>1539</v>
      </c>
      <c r="G511" s="70" t="s">
        <v>2234</v>
      </c>
      <c r="H511" s="70" t="s">
        <v>2235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7515</v>
      </c>
      <c r="AS511" s="71">
        <v>1250</v>
      </c>
      <c r="AT511" s="71">
        <v>0</v>
      </c>
      <c r="AU511" s="71">
        <v>18</v>
      </c>
      <c r="AV511" s="71">
        <v>0</v>
      </c>
      <c r="AW511" s="71">
        <v>2</v>
      </c>
      <c r="AX511" s="71"/>
      <c r="AY511" s="72"/>
      <c r="AZ511" s="71">
        <v>33712.131000000118</v>
      </c>
      <c r="BA511" s="71">
        <v>100495.36900000001</v>
      </c>
      <c r="BB511" s="71">
        <v>0</v>
      </c>
      <c r="BC511" s="71">
        <v>18458.599999999999</v>
      </c>
      <c r="BD511" s="71">
        <v>0</v>
      </c>
      <c r="BE511" s="71">
        <v>1070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2255</v>
      </c>
      <c r="B512" s="70">
        <v>391</v>
      </c>
      <c r="C512" s="70">
        <v>21</v>
      </c>
      <c r="D512" s="70">
        <v>23</v>
      </c>
      <c r="E512" s="70">
        <v>2024</v>
      </c>
      <c r="F512" s="70" t="s">
        <v>1554</v>
      </c>
      <c r="G512" s="70" t="s">
        <v>2234</v>
      </c>
      <c r="H512" s="70" t="s">
        <v>2235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2256</v>
      </c>
      <c r="B513" s="70">
        <v>392</v>
      </c>
      <c r="C513" s="70">
        <v>1</v>
      </c>
      <c r="D513" s="70">
        <v>24</v>
      </c>
      <c r="E513" s="70">
        <v>1990</v>
      </c>
      <c r="F513" s="70" t="s">
        <v>787</v>
      </c>
      <c r="G513" s="70" t="s">
        <v>2257</v>
      </c>
      <c r="H513" s="70" t="s">
        <v>2258</v>
      </c>
      <c r="I513" s="148"/>
      <c r="J513" s="71">
        <v>617.06320838991621</v>
      </c>
      <c r="K513" s="71">
        <v>61.892694468348843</v>
      </c>
      <c r="L513" s="71">
        <v>47.036787617934621</v>
      </c>
      <c r="M513" s="71">
        <v>487.56105407440191</v>
      </c>
      <c r="N513" s="71">
        <v>475.14793019298628</v>
      </c>
      <c r="O513" s="71">
        <v>390.56025501865071</v>
      </c>
      <c r="P513" s="71">
        <v>322.82709532424258</v>
      </c>
      <c r="Q513" s="71">
        <v>25.938237807911801</v>
      </c>
      <c r="R513" s="71">
        <v>0</v>
      </c>
      <c r="S513" s="71">
        <v>25.676713693858691</v>
      </c>
      <c r="T513" s="72"/>
      <c r="U513" s="71">
        <v>51600183</v>
      </c>
      <c r="V513" s="71">
        <v>16614</v>
      </c>
      <c r="W513" s="71">
        <v>622</v>
      </c>
      <c r="X513" s="71">
        <v>171561</v>
      </c>
      <c r="Y513" s="71">
        <v>137025</v>
      </c>
      <c r="Z513" s="71">
        <v>160642</v>
      </c>
      <c r="AA513" s="71">
        <v>78386</v>
      </c>
      <c r="AB513" s="71">
        <v>421149</v>
      </c>
      <c r="AC513" s="71">
        <v>0</v>
      </c>
      <c r="AD513" s="71">
        <v>25.676713693858691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2259</v>
      </c>
      <c r="B514" s="70">
        <v>393</v>
      </c>
      <c r="C514" s="70">
        <v>2</v>
      </c>
      <c r="D514" s="70">
        <v>24</v>
      </c>
      <c r="E514" s="70">
        <v>2005</v>
      </c>
      <c r="F514" s="70" t="s">
        <v>789</v>
      </c>
      <c r="G514" s="70" t="s">
        <v>2257</v>
      </c>
      <c r="H514" s="70" t="s">
        <v>2258</v>
      </c>
      <c r="I514" s="148"/>
      <c r="J514" s="71">
        <v>325.03186587634548</v>
      </c>
      <c r="K514" s="71">
        <v>41.045610299784911</v>
      </c>
      <c r="L514" s="71">
        <v>32.58245787911379</v>
      </c>
      <c r="M514" s="71">
        <v>809.34276871191139</v>
      </c>
      <c r="N514" s="71">
        <v>640.22287644807795</v>
      </c>
      <c r="O514" s="71">
        <v>499.40326149535798</v>
      </c>
      <c r="P514" s="71">
        <v>295.86644615870142</v>
      </c>
      <c r="Q514" s="71">
        <v>24.3321431252694</v>
      </c>
      <c r="R514" s="71">
        <v>0</v>
      </c>
      <c r="S514" s="71">
        <v>67.502630704388395</v>
      </c>
      <c r="T514" s="72"/>
      <c r="U514" s="71">
        <v>28393671</v>
      </c>
      <c r="V514" s="71">
        <v>14929</v>
      </c>
      <c r="W514" s="71">
        <v>452</v>
      </c>
      <c r="X514" s="71">
        <v>151010</v>
      </c>
      <c r="Y514" s="71">
        <v>157883</v>
      </c>
      <c r="Z514" s="71">
        <v>237699</v>
      </c>
      <c r="AA514" s="71">
        <v>58836</v>
      </c>
      <c r="AB514" s="71">
        <v>413009</v>
      </c>
      <c r="AC514" s="71">
        <v>0</v>
      </c>
      <c r="AD514" s="71">
        <v>67.502630704388395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2260</v>
      </c>
      <c r="B515" s="70">
        <v>394</v>
      </c>
      <c r="C515" s="70">
        <v>3</v>
      </c>
      <c r="D515" s="70">
        <v>24</v>
      </c>
      <c r="E515" s="70">
        <v>2006</v>
      </c>
      <c r="F515" s="70" t="s">
        <v>790</v>
      </c>
      <c r="G515" s="70" t="s">
        <v>2257</v>
      </c>
      <c r="H515" s="70" t="s">
        <v>2258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2261</v>
      </c>
      <c r="B516" s="70">
        <v>395</v>
      </c>
      <c r="C516" s="70">
        <v>4</v>
      </c>
      <c r="D516" s="70">
        <v>24</v>
      </c>
      <c r="E516" s="70">
        <v>2007</v>
      </c>
      <c r="F516" s="70" t="s">
        <v>791</v>
      </c>
      <c r="G516" s="70" t="s">
        <v>2257</v>
      </c>
      <c r="H516" s="70" t="s">
        <v>2258</v>
      </c>
      <c r="I516" s="148"/>
      <c r="J516" s="71">
        <v>274.98491585434311</v>
      </c>
      <c r="K516" s="71">
        <v>38.227018667576708</v>
      </c>
      <c r="L516" s="71">
        <v>20.93857719548371</v>
      </c>
      <c r="M516" s="71">
        <v>777.38540408738788</v>
      </c>
      <c r="N516" s="71">
        <v>691.00367167749198</v>
      </c>
      <c r="O516" s="71">
        <v>480.96846014839031</v>
      </c>
      <c r="P516" s="71">
        <v>291.59144353596332</v>
      </c>
      <c r="Q516" s="71">
        <v>25.655512172048599</v>
      </c>
      <c r="R516" s="71">
        <v>0</v>
      </c>
      <c r="S516" s="71">
        <v>51.118671951317388</v>
      </c>
      <c r="T516" s="72"/>
      <c r="U516" s="71">
        <v>29510226</v>
      </c>
      <c r="V516" s="71">
        <v>13708</v>
      </c>
      <c r="W516" s="71">
        <v>352</v>
      </c>
      <c r="X516" s="71">
        <v>174152</v>
      </c>
      <c r="Y516" s="71">
        <v>161042</v>
      </c>
      <c r="Z516" s="71">
        <v>237979</v>
      </c>
      <c r="AA516" s="71">
        <v>57102</v>
      </c>
      <c r="AB516" s="71">
        <v>412444</v>
      </c>
      <c r="AC516" s="71">
        <v>0</v>
      </c>
      <c r="AD516" s="71">
        <v>51.118671951317388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2262</v>
      </c>
      <c r="B517" s="70">
        <v>396</v>
      </c>
      <c r="C517" s="70">
        <v>5</v>
      </c>
      <c r="D517" s="70">
        <v>24</v>
      </c>
      <c r="E517" s="70">
        <v>2008</v>
      </c>
      <c r="F517" s="70" t="s">
        <v>792</v>
      </c>
      <c r="G517" s="70" t="s">
        <v>2257</v>
      </c>
      <c r="H517" s="70" t="s">
        <v>2258</v>
      </c>
      <c r="I517" s="148"/>
      <c r="J517" s="71">
        <v>242.97424704442921</v>
      </c>
      <c r="K517" s="71">
        <v>28.447846349435601</v>
      </c>
      <c r="L517" s="71">
        <v>18.118179827737251</v>
      </c>
      <c r="M517" s="71">
        <v>823.68795342216004</v>
      </c>
      <c r="N517" s="71">
        <v>720.50698810650613</v>
      </c>
      <c r="O517" s="71">
        <v>465.30990884767158</v>
      </c>
      <c r="P517" s="71">
        <v>283.07253764158003</v>
      </c>
      <c r="Q517" s="71">
        <v>25.206091686665498</v>
      </c>
      <c r="R517" s="71">
        <v>0</v>
      </c>
      <c r="S517" s="71">
        <v>59.280377619447037</v>
      </c>
      <c r="T517" s="72"/>
      <c r="U517" s="71">
        <v>28308976</v>
      </c>
      <c r="V517" s="71">
        <v>13708</v>
      </c>
      <c r="W517" s="71">
        <v>352</v>
      </c>
      <c r="X517" s="71">
        <v>174152</v>
      </c>
      <c r="Y517" s="71">
        <v>162432</v>
      </c>
      <c r="Z517" s="71">
        <v>238312</v>
      </c>
      <c r="AA517" s="71">
        <v>55497</v>
      </c>
      <c r="AB517" s="71">
        <v>411884</v>
      </c>
      <c r="AC517" s="71">
        <v>0</v>
      </c>
      <c r="AD517" s="71">
        <v>59.280377619447037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2263</v>
      </c>
      <c r="B518" s="70">
        <v>397</v>
      </c>
      <c r="C518" s="70">
        <v>6</v>
      </c>
      <c r="D518" s="70">
        <v>24</v>
      </c>
      <c r="E518" s="70">
        <v>2009</v>
      </c>
      <c r="F518" s="70" t="s">
        <v>176</v>
      </c>
      <c r="G518" s="70" t="s">
        <v>2257</v>
      </c>
      <c r="H518" s="70" t="s">
        <v>2258</v>
      </c>
      <c r="I518" s="148"/>
      <c r="J518" s="71">
        <v>249.88482945300311</v>
      </c>
      <c r="K518" s="71">
        <v>31.675761431236179</v>
      </c>
      <c r="L518" s="71">
        <v>19.235497216131641</v>
      </c>
      <c r="M518" s="71">
        <v>871.75599337228755</v>
      </c>
      <c r="N518" s="71">
        <v>668.05274023357583</v>
      </c>
      <c r="O518" s="71">
        <v>473.01769925643242</v>
      </c>
      <c r="P518" s="71">
        <v>269.31520509253221</v>
      </c>
      <c r="Q518" s="71">
        <v>23.958523661167899</v>
      </c>
      <c r="R518" s="71">
        <v>0</v>
      </c>
      <c r="S518" s="71">
        <v>45.817688305132528</v>
      </c>
      <c r="T518" s="72"/>
      <c r="U518" s="71">
        <v>25288722</v>
      </c>
      <c r="V518" s="71">
        <v>14962</v>
      </c>
      <c r="W518" s="71">
        <v>496</v>
      </c>
      <c r="X518" s="71">
        <v>188911</v>
      </c>
      <c r="Y518" s="71">
        <v>163700</v>
      </c>
      <c r="Z518" s="71">
        <v>239122</v>
      </c>
      <c r="AA518" s="71">
        <v>54205</v>
      </c>
      <c r="AB518" s="71">
        <v>410971</v>
      </c>
      <c r="AC518" s="71">
        <v>0</v>
      </c>
      <c r="AD518" s="71">
        <v>45.817688305132528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114.205</v>
      </c>
      <c r="BK518" s="71">
        <v>0</v>
      </c>
      <c r="BL518" s="71">
        <v>95.734999999999999</v>
      </c>
      <c r="BM518" s="71">
        <v>0</v>
      </c>
      <c r="BN518" s="72"/>
      <c r="BO518" s="71">
        <v>0</v>
      </c>
      <c r="BP518" s="71">
        <v>0</v>
      </c>
      <c r="BQ518" s="71">
        <v>6</v>
      </c>
      <c r="BR518" s="71">
        <v>0</v>
      </c>
      <c r="BS518" s="71">
        <v>17</v>
      </c>
      <c r="BT518" s="71">
        <v>0</v>
      </c>
      <c r="BU518"/>
      <c r="BV518" s="70">
        <v>209.94</v>
      </c>
      <c r="BW518" s="70">
        <v>0</v>
      </c>
      <c r="BX518" s="70">
        <v>0</v>
      </c>
      <c r="BY518" s="70">
        <v>0</v>
      </c>
      <c r="BZ518" s="70">
        <v>0</v>
      </c>
      <c r="CA518" s="70">
        <v>0</v>
      </c>
      <c r="CB518" s="70">
        <v>0</v>
      </c>
      <c r="CC518" s="70">
        <v>0</v>
      </c>
      <c r="CD518" s="70">
        <v>0</v>
      </c>
    </row>
    <row r="519" spans="1:82">
      <c r="A519" s="70" t="s">
        <v>2264</v>
      </c>
      <c r="B519" s="70">
        <v>398</v>
      </c>
      <c r="C519" s="70">
        <v>7</v>
      </c>
      <c r="D519" s="70">
        <v>24</v>
      </c>
      <c r="E519" s="70">
        <v>2010</v>
      </c>
      <c r="F519" s="70" t="s">
        <v>177</v>
      </c>
      <c r="G519" s="70" t="s">
        <v>2257</v>
      </c>
      <c r="H519" s="70" t="s">
        <v>2258</v>
      </c>
      <c r="I519" s="148"/>
      <c r="J519" s="71">
        <v>251.99819285903689</v>
      </c>
      <c r="K519" s="71">
        <v>33.526727049794523</v>
      </c>
      <c r="L519" s="71">
        <v>22.90842982374047</v>
      </c>
      <c r="M519" s="71">
        <v>891.3194144674743</v>
      </c>
      <c r="N519" s="71">
        <v>753.60815922085055</v>
      </c>
      <c r="O519" s="71">
        <v>471.42251461635828</v>
      </c>
      <c r="P519" s="71">
        <v>269.77228487807622</v>
      </c>
      <c r="Q519" s="71">
        <v>24.969893542027499</v>
      </c>
      <c r="R519" s="71">
        <v>0</v>
      </c>
      <c r="S519" s="71">
        <v>57.134362860945139</v>
      </c>
      <c r="T519" s="72"/>
      <c r="U519" s="71">
        <v>23925396</v>
      </c>
      <c r="V519" s="71">
        <v>14962</v>
      </c>
      <c r="W519" s="71">
        <v>496</v>
      </c>
      <c r="X519" s="71">
        <v>188911</v>
      </c>
      <c r="Y519" s="71">
        <v>164903</v>
      </c>
      <c r="Z519" s="71">
        <v>239423</v>
      </c>
      <c r="AA519" s="71">
        <v>52941</v>
      </c>
      <c r="AB519" s="71">
        <v>410426</v>
      </c>
      <c r="AC519" s="71">
        <v>0</v>
      </c>
      <c r="AD519" s="71">
        <v>57.134362860945139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124.075</v>
      </c>
      <c r="BK519" s="71">
        <v>0</v>
      </c>
      <c r="BL519" s="71">
        <v>105.649</v>
      </c>
      <c r="BM519" s="71">
        <v>0</v>
      </c>
      <c r="BN519" s="72"/>
      <c r="BO519" s="71">
        <v>0</v>
      </c>
      <c r="BP519" s="71">
        <v>0</v>
      </c>
      <c r="BQ519" s="71">
        <v>7</v>
      </c>
      <c r="BR519" s="71">
        <v>0</v>
      </c>
      <c r="BS519" s="71">
        <v>17</v>
      </c>
      <c r="BT519" s="71">
        <v>0</v>
      </c>
      <c r="BU519"/>
      <c r="BV519" s="70">
        <v>229.72399999999999</v>
      </c>
      <c r="BW519" s="70">
        <v>0</v>
      </c>
      <c r="BX519" s="70">
        <v>0</v>
      </c>
      <c r="BY519" s="70">
        <v>0</v>
      </c>
      <c r="BZ519" s="70">
        <v>0</v>
      </c>
      <c r="CA519" s="70">
        <v>0</v>
      </c>
      <c r="CB519" s="70">
        <v>0</v>
      </c>
      <c r="CC519" s="70">
        <v>0</v>
      </c>
      <c r="CD519" s="70">
        <v>0</v>
      </c>
    </row>
    <row r="520" spans="1:82">
      <c r="A520" s="70" t="s">
        <v>2265</v>
      </c>
      <c r="B520" s="70">
        <v>399</v>
      </c>
      <c r="C520" s="70">
        <v>8</v>
      </c>
      <c r="D520" s="70">
        <v>24</v>
      </c>
      <c r="E520" s="70">
        <v>2011</v>
      </c>
      <c r="F520" s="70" t="s">
        <v>178</v>
      </c>
      <c r="G520" s="1064" t="s">
        <v>2257</v>
      </c>
      <c r="H520" s="70" t="s">
        <v>2258</v>
      </c>
      <c r="I520" s="148"/>
      <c r="J520" s="71">
        <v>273.29492569100739</v>
      </c>
      <c r="K520" s="71">
        <v>43.705985096255098</v>
      </c>
      <c r="L520" s="71">
        <v>19.30918091363143</v>
      </c>
      <c r="M520" s="71">
        <v>1020.320390478277</v>
      </c>
      <c r="N520" s="71">
        <v>751.49798452958589</v>
      </c>
      <c r="O520" s="71">
        <v>465.70768701505489</v>
      </c>
      <c r="P520" s="71">
        <v>260.32846469086729</v>
      </c>
      <c r="Q520" s="71">
        <v>28.7483760600723</v>
      </c>
      <c r="R520" s="71">
        <v>0</v>
      </c>
      <c r="S520" s="71">
        <v>52.897792145760583</v>
      </c>
      <c r="T520" s="72"/>
      <c r="U520" s="71">
        <v>25793840</v>
      </c>
      <c r="V520" s="71">
        <v>14962</v>
      </c>
      <c r="W520" s="71">
        <v>496</v>
      </c>
      <c r="X520" s="71">
        <v>188911</v>
      </c>
      <c r="Y520" s="71">
        <v>166288</v>
      </c>
      <c r="Z520" s="71">
        <v>241659</v>
      </c>
      <c r="AA520" s="71">
        <v>52608</v>
      </c>
      <c r="AB520" s="71">
        <v>409655</v>
      </c>
      <c r="AC520" s="71">
        <v>0</v>
      </c>
      <c r="AD520" s="71">
        <v>52.897792145760583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137.31299999999999</v>
      </c>
      <c r="BK520" s="71">
        <v>0</v>
      </c>
      <c r="BL520" s="71">
        <v>133.708</v>
      </c>
      <c r="BM520" s="71">
        <v>0</v>
      </c>
      <c r="BN520" s="72"/>
      <c r="BO520" s="71">
        <v>0</v>
      </c>
      <c r="BP520" s="71">
        <v>0</v>
      </c>
      <c r="BQ520" s="71">
        <v>10</v>
      </c>
      <c r="BR520" s="71">
        <v>0</v>
      </c>
      <c r="BS520" s="71">
        <v>21</v>
      </c>
      <c r="BT520" s="71">
        <v>0</v>
      </c>
      <c r="BU520"/>
      <c r="BV520" s="70">
        <v>252.58600000000001</v>
      </c>
      <c r="BW520" s="70">
        <v>0</v>
      </c>
      <c r="BX520" s="70">
        <v>18.434999999999999</v>
      </c>
      <c r="BY520" s="70">
        <v>0</v>
      </c>
      <c r="BZ520" s="70">
        <v>0</v>
      </c>
      <c r="CA520" s="70">
        <v>0</v>
      </c>
      <c r="CB520" s="70">
        <v>0</v>
      </c>
      <c r="CC520" s="70">
        <v>0</v>
      </c>
      <c r="CD520" s="70">
        <v>0</v>
      </c>
    </row>
    <row r="521" spans="1:82">
      <c r="A521" s="70" t="s">
        <v>2266</v>
      </c>
      <c r="B521" s="70">
        <v>400</v>
      </c>
      <c r="C521" s="70">
        <v>9</v>
      </c>
      <c r="D521" s="70">
        <v>24</v>
      </c>
      <c r="E521" s="70">
        <v>2012</v>
      </c>
      <c r="F521" s="70" t="s">
        <v>179</v>
      </c>
      <c r="G521" s="1064" t="s">
        <v>2257</v>
      </c>
      <c r="H521" s="70" t="s">
        <v>2258</v>
      </c>
      <c r="I521" s="148"/>
      <c r="J521" s="71">
        <v>250.06235905940301</v>
      </c>
      <c r="K521" s="71">
        <v>39.449182067424147</v>
      </c>
      <c r="L521" s="71">
        <v>18.760377310891158</v>
      </c>
      <c r="M521" s="71">
        <v>991.77182510289776</v>
      </c>
      <c r="N521" s="71">
        <v>747.89730536274101</v>
      </c>
      <c r="O521" s="71">
        <v>466.41370830969208</v>
      </c>
      <c r="P521" s="71">
        <v>255.65353555257317</v>
      </c>
      <c r="Q521" s="71">
        <v>31.775496267241699</v>
      </c>
      <c r="R521" s="71">
        <v>0</v>
      </c>
      <c r="S521" s="71">
        <v>52.703966748660328</v>
      </c>
      <c r="T521" s="72"/>
      <c r="U521" s="71">
        <v>25520003</v>
      </c>
      <c r="V521" s="71">
        <v>14962</v>
      </c>
      <c r="W521" s="71">
        <v>496</v>
      </c>
      <c r="X521" s="71">
        <v>188911</v>
      </c>
      <c r="Y521" s="71">
        <v>172111</v>
      </c>
      <c r="Z521" s="71">
        <v>243945</v>
      </c>
      <c r="AA521" s="71">
        <v>51371</v>
      </c>
      <c r="AB521" s="71">
        <v>416750</v>
      </c>
      <c r="AC521" s="71">
        <v>0</v>
      </c>
      <c r="AD521" s="71">
        <v>52.703966748660328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137.21100000000001</v>
      </c>
      <c r="BK521" s="71">
        <v>0</v>
      </c>
      <c r="BL521" s="71">
        <v>133.768</v>
      </c>
      <c r="BM521" s="71">
        <v>0</v>
      </c>
      <c r="BN521" s="72"/>
      <c r="BO521" s="71">
        <v>0</v>
      </c>
      <c r="BP521" s="71">
        <v>0</v>
      </c>
      <c r="BQ521" s="71">
        <v>9</v>
      </c>
      <c r="BR521" s="71">
        <v>0</v>
      </c>
      <c r="BS521" s="71">
        <v>21</v>
      </c>
      <c r="BT521" s="71">
        <v>0</v>
      </c>
      <c r="BU521"/>
      <c r="BV521" s="70">
        <v>255.87</v>
      </c>
      <c r="BW521" s="70">
        <v>0</v>
      </c>
      <c r="BX521" s="70">
        <v>15.109</v>
      </c>
      <c r="BY521" s="70">
        <v>0</v>
      </c>
      <c r="BZ521" s="70">
        <v>0</v>
      </c>
      <c r="CA521" s="70">
        <v>0</v>
      </c>
      <c r="CB521" s="70">
        <v>0</v>
      </c>
      <c r="CC521" s="70">
        <v>0</v>
      </c>
      <c r="CD521" s="70">
        <v>0</v>
      </c>
    </row>
    <row r="522" spans="1:82">
      <c r="A522" s="70" t="s">
        <v>2267</v>
      </c>
      <c r="B522" s="70">
        <v>401</v>
      </c>
      <c r="C522" s="70">
        <v>10</v>
      </c>
      <c r="D522" s="70">
        <v>24</v>
      </c>
      <c r="E522" s="70">
        <v>2013</v>
      </c>
      <c r="F522" s="70" t="s">
        <v>180</v>
      </c>
      <c r="G522" s="70" t="s">
        <v>2257</v>
      </c>
      <c r="H522" s="70" t="s">
        <v>2258</v>
      </c>
      <c r="I522" s="148"/>
      <c r="J522" s="71">
        <v>272.18235056546911</v>
      </c>
      <c r="K522" s="71">
        <v>31.848782173453529</v>
      </c>
      <c r="L522" s="71">
        <v>18.187689635625912</v>
      </c>
      <c r="M522" s="71">
        <v>1011.002937142715</v>
      </c>
      <c r="N522" s="71">
        <v>704.50280928237657</v>
      </c>
      <c r="O522" s="71">
        <v>451.04386563619431</v>
      </c>
      <c r="P522" s="71">
        <v>253.20001100732912</v>
      </c>
      <c r="Q522" s="71">
        <v>32.227982628592301</v>
      </c>
      <c r="R522" s="71">
        <v>0</v>
      </c>
      <c r="S522" s="71">
        <v>74.847246468769811</v>
      </c>
      <c r="T522" s="72"/>
      <c r="U522" s="71">
        <v>24385084</v>
      </c>
      <c r="V522" s="71">
        <v>14962</v>
      </c>
      <c r="W522" s="71">
        <v>496</v>
      </c>
      <c r="X522" s="71">
        <v>188911</v>
      </c>
      <c r="Y522" s="71">
        <v>173172</v>
      </c>
      <c r="Z522" s="71">
        <v>246439</v>
      </c>
      <c r="AA522" s="71">
        <v>50687</v>
      </c>
      <c r="AB522" s="71">
        <v>416625</v>
      </c>
      <c r="AC522" s="71">
        <v>0</v>
      </c>
      <c r="AD522" s="71">
        <v>74.847246468769811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139.53200000000001</v>
      </c>
      <c r="BK522" s="71">
        <v>0</v>
      </c>
      <c r="BL522" s="71">
        <v>129.893</v>
      </c>
      <c r="BM522" s="71">
        <v>0</v>
      </c>
      <c r="BN522" s="72"/>
      <c r="BO522" s="71">
        <v>0</v>
      </c>
      <c r="BP522" s="71">
        <v>0</v>
      </c>
      <c r="BQ522" s="71">
        <v>8</v>
      </c>
      <c r="BR522" s="71">
        <v>0</v>
      </c>
      <c r="BS522" s="71">
        <v>21</v>
      </c>
      <c r="BT522" s="71">
        <v>0</v>
      </c>
      <c r="BU522"/>
      <c r="BV522" s="70">
        <v>253.08699999999999</v>
      </c>
      <c r="BW522" s="70">
        <v>0</v>
      </c>
      <c r="BX522" s="70">
        <v>16.338000000000001</v>
      </c>
      <c r="BY522" s="70">
        <v>0</v>
      </c>
      <c r="BZ522" s="70">
        <v>0</v>
      </c>
      <c r="CA522" s="70">
        <v>0</v>
      </c>
      <c r="CB522" s="70">
        <v>0</v>
      </c>
      <c r="CC522" s="70">
        <v>0</v>
      </c>
      <c r="CD522" s="70">
        <v>0</v>
      </c>
    </row>
    <row r="523" spans="1:82">
      <c r="A523" s="70" t="s">
        <v>2268</v>
      </c>
      <c r="B523" s="70">
        <v>402</v>
      </c>
      <c r="C523" s="70">
        <v>11</v>
      </c>
      <c r="D523" s="70">
        <v>24</v>
      </c>
      <c r="E523" s="70">
        <v>2014</v>
      </c>
      <c r="F523" s="70" t="s">
        <v>181</v>
      </c>
      <c r="G523" s="70" t="s">
        <v>2257</v>
      </c>
      <c r="H523" s="70" t="s">
        <v>2258</v>
      </c>
      <c r="I523" s="148"/>
      <c r="J523" s="71">
        <v>243.228054702337</v>
      </c>
      <c r="K523" s="71">
        <v>32.56415132563027</v>
      </c>
      <c r="L523" s="71">
        <v>20.135100553790078</v>
      </c>
      <c r="M523" s="71">
        <v>899.93101995723259</v>
      </c>
      <c r="N523" s="71">
        <v>699.93561171433896</v>
      </c>
      <c r="O523" s="71">
        <v>430.80748487004269</v>
      </c>
      <c r="P523" s="71">
        <v>250.704917238066</v>
      </c>
      <c r="Q523" s="71">
        <v>30.838819485531399</v>
      </c>
      <c r="R523" s="71">
        <v>0</v>
      </c>
      <c r="S523" s="71">
        <v>74.00911722492431</v>
      </c>
      <c r="T523" s="72"/>
      <c r="U523" s="71">
        <v>26419429</v>
      </c>
      <c r="V523" s="71">
        <v>13133</v>
      </c>
      <c r="W523" s="71">
        <v>692</v>
      </c>
      <c r="X523" s="71">
        <v>179962</v>
      </c>
      <c r="Y523" s="71">
        <v>174377</v>
      </c>
      <c r="Z523" s="71">
        <v>247910</v>
      </c>
      <c r="AA523" s="71">
        <v>49928</v>
      </c>
      <c r="AB523" s="71">
        <v>415520</v>
      </c>
      <c r="AC523" s="71">
        <v>0</v>
      </c>
      <c r="AD523" s="71">
        <v>74.00911722492431</v>
      </c>
      <c r="AE523" s="72"/>
      <c r="AF523" s="71"/>
      <c r="AG523" s="71"/>
      <c r="AH523" s="71"/>
      <c r="AI523" s="71"/>
      <c r="AJ523" s="71"/>
      <c r="AK523" s="71"/>
      <c r="AL523" s="71"/>
      <c r="AM523" s="71"/>
      <c r="AN523" s="71"/>
      <c r="AO523" s="71"/>
      <c r="AP523" s="71"/>
      <c r="AQ523" s="72"/>
      <c r="AR523" s="71">
        <v>7399</v>
      </c>
      <c r="AS523" s="71">
        <v>1447</v>
      </c>
      <c r="AT523" s="71">
        <v>0</v>
      </c>
      <c r="AU523" s="71">
        <v>0</v>
      </c>
      <c r="AV523" s="71">
        <v>0</v>
      </c>
      <c r="AW523" s="71">
        <v>1</v>
      </c>
      <c r="AX523" s="71"/>
      <c r="AY523" s="72"/>
      <c r="AZ523" s="71">
        <v>31592.2</v>
      </c>
      <c r="BA523" s="71">
        <v>34204.6</v>
      </c>
      <c r="BB523" s="71">
        <v>0</v>
      </c>
      <c r="BC523" s="71">
        <v>0</v>
      </c>
      <c r="BD523" s="71">
        <v>0</v>
      </c>
      <c r="BE523" s="71">
        <v>3850</v>
      </c>
      <c r="BF523" s="71"/>
      <c r="BG523" s="72"/>
      <c r="BH523" s="71">
        <v>0</v>
      </c>
      <c r="BI523" s="71">
        <v>0</v>
      </c>
      <c r="BJ523" s="71">
        <v>136.947</v>
      </c>
      <c r="BK523" s="71">
        <v>0</v>
      </c>
      <c r="BL523" s="71">
        <v>120.34299999999999</v>
      </c>
      <c r="BM523" s="71">
        <v>0</v>
      </c>
      <c r="BN523" s="72"/>
      <c r="BO523" s="71">
        <v>0</v>
      </c>
      <c r="BP523" s="71">
        <v>0</v>
      </c>
      <c r="BQ523" s="71">
        <v>8</v>
      </c>
      <c r="BR523" s="71">
        <v>0</v>
      </c>
      <c r="BS523" s="71">
        <v>20</v>
      </c>
      <c r="BT523" s="71">
        <v>0</v>
      </c>
      <c r="BU523"/>
      <c r="BV523" s="70">
        <v>243.214</v>
      </c>
      <c r="BW523" s="70">
        <v>0</v>
      </c>
      <c r="BX523" s="70">
        <v>14.076000000000001</v>
      </c>
      <c r="BY523" s="70">
        <v>0</v>
      </c>
      <c r="BZ523" s="70">
        <v>0</v>
      </c>
      <c r="CA523" s="70">
        <v>0</v>
      </c>
      <c r="CB523" s="70">
        <v>0</v>
      </c>
      <c r="CC523" s="70">
        <v>0</v>
      </c>
      <c r="CD523" s="70">
        <v>0</v>
      </c>
    </row>
    <row r="524" spans="1:82">
      <c r="A524" s="70" t="s">
        <v>2269</v>
      </c>
      <c r="B524" s="70">
        <v>403</v>
      </c>
      <c r="C524" s="70">
        <v>12</v>
      </c>
      <c r="D524" s="70">
        <v>24</v>
      </c>
      <c r="E524" s="70">
        <v>2015</v>
      </c>
      <c r="F524" s="70" t="s">
        <v>182</v>
      </c>
      <c r="G524" s="70" t="s">
        <v>2257</v>
      </c>
      <c r="H524" s="70" t="s">
        <v>2258</v>
      </c>
      <c r="I524" s="148"/>
      <c r="J524" s="71">
        <v>212.0092460192177</v>
      </c>
      <c r="K524" s="71">
        <v>32.070170494452732</v>
      </c>
      <c r="L524" s="71">
        <v>17.967017386426491</v>
      </c>
      <c r="M524" s="71">
        <v>1173.8912049481889</v>
      </c>
      <c r="N524" s="71">
        <v>669.02644768498521</v>
      </c>
      <c r="O524" s="71">
        <v>428.84555701974375</v>
      </c>
      <c r="P524" s="71">
        <v>246.887777107532</v>
      </c>
      <c r="Q524" s="71">
        <v>30.07841930276</v>
      </c>
      <c r="R524" s="71">
        <v>0</v>
      </c>
      <c r="S524" s="71">
        <v>72.865040671756702</v>
      </c>
      <c r="T524" s="72"/>
      <c r="U524" s="71">
        <v>24910778</v>
      </c>
      <c r="V524" s="71">
        <v>13133</v>
      </c>
      <c r="W524" s="71">
        <v>692</v>
      </c>
      <c r="X524" s="71">
        <v>179962</v>
      </c>
      <c r="Y524" s="71">
        <v>175357</v>
      </c>
      <c r="Z524" s="71">
        <v>249156</v>
      </c>
      <c r="AA524" s="71">
        <v>49129</v>
      </c>
      <c r="AB524" s="71">
        <v>413995</v>
      </c>
      <c r="AC524" s="71">
        <v>0</v>
      </c>
      <c r="AD524" s="71">
        <v>72.865040671756702</v>
      </c>
      <c r="AE524" s="72"/>
      <c r="AF524" s="71">
        <v>238749820.80097651</v>
      </c>
      <c r="AG524" s="71">
        <v>24623681.44493027</v>
      </c>
      <c r="AH524" s="71">
        <v>3735225.9265905349</v>
      </c>
      <c r="AI524" s="71">
        <v>1157904447.0668249</v>
      </c>
      <c r="AJ524" s="71">
        <v>999515492.98325777</v>
      </c>
      <c r="AK524" s="71">
        <v>0</v>
      </c>
      <c r="AL524" s="71">
        <v>0</v>
      </c>
      <c r="AM524" s="71">
        <v>56736278.106291421</v>
      </c>
      <c r="AN524" s="71">
        <v>0</v>
      </c>
      <c r="AO524" s="71">
        <v>0</v>
      </c>
      <c r="AP524" s="71">
        <v>2481264946.3288713</v>
      </c>
      <c r="AQ524" s="72"/>
      <c r="AR524" s="71">
        <v>8166</v>
      </c>
      <c r="AS524" s="71">
        <v>2099</v>
      </c>
      <c r="AT524" s="71">
        <v>0</v>
      </c>
      <c r="AU524" s="71">
        <v>0</v>
      </c>
      <c r="AV524" s="71">
        <v>0</v>
      </c>
      <c r="AW524" s="71">
        <v>1</v>
      </c>
      <c r="AX524" s="71"/>
      <c r="AY524" s="72"/>
      <c r="AZ524" s="71">
        <v>35401.1</v>
      </c>
      <c r="BA524" s="71">
        <v>47197.8</v>
      </c>
      <c r="BB524" s="71">
        <v>0</v>
      </c>
      <c r="BC524" s="71">
        <v>0</v>
      </c>
      <c r="BD524" s="71">
        <v>0</v>
      </c>
      <c r="BE524" s="71">
        <v>3850</v>
      </c>
      <c r="BF524" s="71"/>
      <c r="BG524" s="72"/>
      <c r="BH524" s="71">
        <v>0</v>
      </c>
      <c r="BI524" s="71">
        <v>0</v>
      </c>
      <c r="BJ524" s="71">
        <v>129.57499999999999</v>
      </c>
      <c r="BK524" s="71">
        <v>0</v>
      </c>
      <c r="BL524" s="71">
        <v>123.57300000000001</v>
      </c>
      <c r="BM524" s="71">
        <v>0</v>
      </c>
      <c r="BN524" s="72"/>
      <c r="BO524" s="71">
        <v>0</v>
      </c>
      <c r="BP524" s="71">
        <v>0</v>
      </c>
      <c r="BQ524" s="71">
        <v>8</v>
      </c>
      <c r="BR524" s="71">
        <v>0</v>
      </c>
      <c r="BS524" s="71">
        <v>18</v>
      </c>
      <c r="BT524" s="71">
        <v>0</v>
      </c>
      <c r="BU524"/>
      <c r="BV524" s="70">
        <v>232.46700000000001</v>
      </c>
      <c r="BW524" s="70">
        <v>0</v>
      </c>
      <c r="BX524" s="70">
        <v>20.681000000000001</v>
      </c>
      <c r="BY524" s="70">
        <v>0</v>
      </c>
      <c r="BZ524" s="70">
        <v>0</v>
      </c>
      <c r="CA524" s="70">
        <v>0</v>
      </c>
      <c r="CB524" s="70">
        <v>0</v>
      </c>
      <c r="CC524" s="70">
        <v>0</v>
      </c>
      <c r="CD524" s="70">
        <v>0</v>
      </c>
    </row>
    <row r="525" spans="1:82">
      <c r="A525" s="70" t="s">
        <v>2270</v>
      </c>
      <c r="B525" s="70">
        <v>404</v>
      </c>
      <c r="C525" s="70">
        <v>13</v>
      </c>
      <c r="D525" s="70">
        <v>24</v>
      </c>
      <c r="E525" s="70">
        <v>2016</v>
      </c>
      <c r="F525" s="70" t="s">
        <v>155</v>
      </c>
      <c r="G525" s="70" t="s">
        <v>2257</v>
      </c>
      <c r="H525" s="70" t="s">
        <v>2258</v>
      </c>
      <c r="I525" s="148"/>
      <c r="J525" s="71">
        <v>213.48162965908182</v>
      </c>
      <c r="K525" s="71">
        <v>31.883604719033169</v>
      </c>
      <c r="L525" s="71">
        <v>17.078218856024453</v>
      </c>
      <c r="M525" s="71">
        <v>781.11983929347275</v>
      </c>
      <c r="N525" s="71">
        <v>662.00161853841996</v>
      </c>
      <c r="O525" s="71">
        <v>427.28160419927411</v>
      </c>
      <c r="P525" s="71">
        <v>239.12199998479826</v>
      </c>
      <c r="Q525" s="71">
        <v>29.178867657680907</v>
      </c>
      <c r="R525" s="71">
        <v>0</v>
      </c>
      <c r="S525" s="71">
        <v>62.444566792510003</v>
      </c>
      <c r="T525" s="72"/>
      <c r="U525" s="71">
        <v>24683201</v>
      </c>
      <c r="V525" s="71">
        <v>13133</v>
      </c>
      <c r="W525" s="71">
        <v>692</v>
      </c>
      <c r="X525" s="71">
        <v>179962</v>
      </c>
      <c r="Y525" s="71">
        <v>176762</v>
      </c>
      <c r="Z525" s="71">
        <v>251299</v>
      </c>
      <c r="AA525" s="71">
        <v>49215</v>
      </c>
      <c r="AB525" s="71">
        <v>413111</v>
      </c>
      <c r="AC525" s="71">
        <v>0</v>
      </c>
      <c r="AD525" s="71">
        <v>62.444566792510003</v>
      </c>
      <c r="AE525" s="72"/>
      <c r="AF525" s="71">
        <v>246291850.61601871</v>
      </c>
      <c r="AG525" s="71">
        <v>23598135.834823899</v>
      </c>
      <c r="AH525" s="71">
        <v>2725718.1897548521</v>
      </c>
      <c r="AI525" s="71">
        <v>1150545530.928462</v>
      </c>
      <c r="AJ525" s="71">
        <v>991273697.48067868</v>
      </c>
      <c r="AK525" s="71">
        <v>0</v>
      </c>
      <c r="AL525" s="71">
        <v>0</v>
      </c>
      <c r="AM525" s="71">
        <v>56659114.015215717</v>
      </c>
      <c r="AN525" s="71">
        <v>0</v>
      </c>
      <c r="AO525" s="71">
        <v>0</v>
      </c>
      <c r="AP525" s="71">
        <v>2471094047.0649538</v>
      </c>
      <c r="AQ525" s="72"/>
      <c r="AR525" s="71">
        <v>8854</v>
      </c>
      <c r="AS525" s="71">
        <v>2478</v>
      </c>
      <c r="AT525" s="71">
        <v>0</v>
      </c>
      <c r="AU525" s="71">
        <v>0</v>
      </c>
      <c r="AV525" s="71">
        <v>0</v>
      </c>
      <c r="AW525" s="71">
        <v>1</v>
      </c>
      <c r="AX525" s="71"/>
      <c r="AY525" s="72"/>
      <c r="AZ525" s="71">
        <v>38774.800000000003</v>
      </c>
      <c r="BA525" s="71">
        <v>54049.1</v>
      </c>
      <c r="BB525" s="71">
        <v>0</v>
      </c>
      <c r="BC525" s="71">
        <v>0</v>
      </c>
      <c r="BD525" s="71">
        <v>0</v>
      </c>
      <c r="BE525" s="71">
        <v>3850</v>
      </c>
      <c r="BF525" s="71"/>
      <c r="BG525" s="72"/>
      <c r="BH525" s="71">
        <v>0</v>
      </c>
      <c r="BI525" s="71">
        <v>0</v>
      </c>
      <c r="BJ525" s="71">
        <v>129.39500000000001</v>
      </c>
      <c r="BK525" s="71">
        <v>0</v>
      </c>
      <c r="BL525" s="71">
        <v>96.714000000000013</v>
      </c>
      <c r="BM525" s="71">
        <v>0</v>
      </c>
      <c r="BN525" s="72"/>
      <c r="BO525" s="71">
        <v>0</v>
      </c>
      <c r="BP525" s="71">
        <v>0</v>
      </c>
      <c r="BQ525" s="71">
        <v>8</v>
      </c>
      <c r="BR525" s="71">
        <v>0</v>
      </c>
      <c r="BS525" s="71">
        <v>17</v>
      </c>
      <c r="BT525" s="71">
        <v>0</v>
      </c>
      <c r="BU525"/>
      <c r="BV525" s="70">
        <v>226.10900000000001</v>
      </c>
      <c r="BW525" s="70">
        <v>0</v>
      </c>
      <c r="BX525" s="70">
        <v>0</v>
      </c>
      <c r="BY525" s="70">
        <v>0</v>
      </c>
      <c r="BZ525" s="70">
        <v>0</v>
      </c>
      <c r="CA525" s="70">
        <v>0</v>
      </c>
      <c r="CB525" s="70">
        <v>0</v>
      </c>
      <c r="CC525" s="70">
        <v>0</v>
      </c>
      <c r="CD525" s="70">
        <v>0</v>
      </c>
    </row>
    <row r="526" spans="1:82">
      <c r="A526" s="70" t="s">
        <v>2271</v>
      </c>
      <c r="B526" s="70">
        <v>405</v>
      </c>
      <c r="C526" s="70">
        <v>14</v>
      </c>
      <c r="D526" s="70">
        <v>24</v>
      </c>
      <c r="E526" s="70">
        <v>2017</v>
      </c>
      <c r="F526" s="70" t="s">
        <v>156</v>
      </c>
      <c r="G526" s="70" t="s">
        <v>2257</v>
      </c>
      <c r="H526" s="70" t="s">
        <v>2258</v>
      </c>
      <c r="I526" s="148"/>
      <c r="J526" s="71">
        <v>222.76235226738038</v>
      </c>
      <c r="K526" s="71">
        <v>31.73892156269288</v>
      </c>
      <c r="L526" s="71">
        <v>18.333836000146242</v>
      </c>
      <c r="M526" s="71">
        <v>691.67275803493192</v>
      </c>
      <c r="N526" s="71">
        <v>645.00847224559743</v>
      </c>
      <c r="O526" s="71">
        <v>422.77137569344444</v>
      </c>
      <c r="P526" s="71">
        <v>235.57951116272494</v>
      </c>
      <c r="Q526" s="71">
        <v>28.110267146216099</v>
      </c>
      <c r="R526" s="71">
        <v>0</v>
      </c>
      <c r="S526" s="71">
        <v>66.131042800321993</v>
      </c>
      <c r="T526" s="72"/>
      <c r="U526" s="71">
        <v>26202018</v>
      </c>
      <c r="V526" s="71">
        <v>13133</v>
      </c>
      <c r="W526" s="71">
        <v>692</v>
      </c>
      <c r="X526" s="71">
        <v>179962</v>
      </c>
      <c r="Y526" s="71">
        <v>178235</v>
      </c>
      <c r="Z526" s="71">
        <v>252771</v>
      </c>
      <c r="AA526" s="71">
        <v>48795</v>
      </c>
      <c r="AB526" s="71">
        <v>411554</v>
      </c>
      <c r="AC526" s="71">
        <v>0</v>
      </c>
      <c r="AD526" s="71">
        <v>66.131042800321993</v>
      </c>
      <c r="AE526" s="72"/>
      <c r="AF526" s="71">
        <v>260473558.0698989</v>
      </c>
      <c r="AG526" s="71">
        <v>23750279.425550099</v>
      </c>
      <c r="AH526" s="71">
        <v>3756132.4997385452</v>
      </c>
      <c r="AI526" s="71">
        <v>1086370665.4028471</v>
      </c>
      <c r="AJ526" s="71">
        <v>932939941.83372295</v>
      </c>
      <c r="AK526" s="71">
        <v>0</v>
      </c>
      <c r="AL526" s="71">
        <v>0</v>
      </c>
      <c r="AM526" s="71">
        <v>56533889.826826543</v>
      </c>
      <c r="AN526" s="71">
        <v>0</v>
      </c>
      <c r="AO526" s="71">
        <v>0</v>
      </c>
      <c r="AP526" s="71">
        <v>2363824467.0585842</v>
      </c>
      <c r="AQ526" s="72"/>
      <c r="AR526" s="71">
        <v>9505</v>
      </c>
      <c r="AS526" s="71">
        <v>2803</v>
      </c>
      <c r="AT526" s="71">
        <v>0</v>
      </c>
      <c r="AU526" s="71">
        <v>0</v>
      </c>
      <c r="AV526" s="71">
        <v>0</v>
      </c>
      <c r="AW526" s="71">
        <v>1</v>
      </c>
      <c r="AX526" s="71"/>
      <c r="AY526" s="72"/>
      <c r="AZ526" s="71">
        <v>41930.1</v>
      </c>
      <c r="BA526" s="71">
        <v>60948.999999999942</v>
      </c>
      <c r="BB526" s="71">
        <v>0</v>
      </c>
      <c r="BC526" s="71">
        <v>0</v>
      </c>
      <c r="BD526" s="71">
        <v>0</v>
      </c>
      <c r="BE526" s="71">
        <v>3850</v>
      </c>
      <c r="BF526" s="71"/>
      <c r="BG526" s="72"/>
      <c r="BH526" s="71">
        <v>0</v>
      </c>
      <c r="BI526" s="71">
        <v>0</v>
      </c>
      <c r="BJ526" s="71">
        <v>131.90600000000001</v>
      </c>
      <c r="BK526" s="71">
        <v>0</v>
      </c>
      <c r="BL526" s="71">
        <v>97.962999999999994</v>
      </c>
      <c r="BM526" s="71">
        <v>0</v>
      </c>
      <c r="BN526" s="72"/>
      <c r="BO526" s="71">
        <v>0</v>
      </c>
      <c r="BP526" s="71">
        <v>0</v>
      </c>
      <c r="BQ526" s="71">
        <v>8</v>
      </c>
      <c r="BR526" s="71">
        <v>0</v>
      </c>
      <c r="BS526" s="71">
        <v>15</v>
      </c>
      <c r="BT526" s="71">
        <v>0</v>
      </c>
      <c r="BU526"/>
      <c r="BV526" s="70">
        <v>229.869</v>
      </c>
      <c r="BW526" s="70">
        <v>0</v>
      </c>
      <c r="BX526" s="70">
        <v>0</v>
      </c>
      <c r="BY526" s="70">
        <v>0</v>
      </c>
      <c r="BZ526" s="70">
        <v>0</v>
      </c>
      <c r="CA526" s="70">
        <v>0</v>
      </c>
      <c r="CB526" s="70">
        <v>0</v>
      </c>
      <c r="CC526" s="70">
        <v>0</v>
      </c>
      <c r="CD526" s="70">
        <v>0</v>
      </c>
    </row>
    <row r="527" spans="1:82">
      <c r="A527" s="70" t="s">
        <v>2272</v>
      </c>
      <c r="B527" s="70">
        <v>406</v>
      </c>
      <c r="C527" s="70">
        <v>15</v>
      </c>
      <c r="D527" s="70">
        <v>24</v>
      </c>
      <c r="E527" s="70">
        <v>2018</v>
      </c>
      <c r="F527" s="70" t="s">
        <v>183</v>
      </c>
      <c r="G527" s="70" t="s">
        <v>2257</v>
      </c>
      <c r="H527" s="70" t="s">
        <v>2258</v>
      </c>
      <c r="I527" s="148"/>
      <c r="J527" s="71">
        <v>212.72837261841886</v>
      </c>
      <c r="K527" s="71">
        <v>29.897885372420234</v>
      </c>
      <c r="L527" s="71">
        <v>16.24209060649379</v>
      </c>
      <c r="M527" s="71">
        <v>715.1754732439955</v>
      </c>
      <c r="N527" s="71">
        <v>583.4646835291893</v>
      </c>
      <c r="O527" s="71">
        <v>417.63474537673267</v>
      </c>
      <c r="P527" s="71">
        <v>232.25462033266683</v>
      </c>
      <c r="Q527" s="71">
        <v>25.979803602543601</v>
      </c>
      <c r="R527" s="71">
        <v>0</v>
      </c>
      <c r="S527" s="71">
        <v>73.475853797159999</v>
      </c>
      <c r="T527" s="72"/>
      <c r="U527" s="71">
        <v>26684397</v>
      </c>
      <c r="V527" s="71">
        <v>13133</v>
      </c>
      <c r="W527" s="71">
        <v>692</v>
      </c>
      <c r="X527" s="71">
        <v>179962</v>
      </c>
      <c r="Y527" s="71">
        <v>179597</v>
      </c>
      <c r="Z527" s="71">
        <v>254481</v>
      </c>
      <c r="AA527" s="71">
        <v>48590</v>
      </c>
      <c r="AB527" s="71">
        <v>409900</v>
      </c>
      <c r="AC527" s="71">
        <v>0</v>
      </c>
      <c r="AD527" s="71">
        <v>73.475853797159999</v>
      </c>
      <c r="AE527" s="72"/>
      <c r="AF527" s="71">
        <v>252617572.56710479</v>
      </c>
      <c r="AG527" s="71">
        <v>21192653.93069813</v>
      </c>
      <c r="AH527" s="71">
        <v>3539386.8885945319</v>
      </c>
      <c r="AI527" s="71">
        <v>1106384230.36113</v>
      </c>
      <c r="AJ527" s="71">
        <v>892311271.78329146</v>
      </c>
      <c r="AK527" s="71">
        <v>0</v>
      </c>
      <c r="AL527" s="71">
        <v>0</v>
      </c>
      <c r="AM527" s="71">
        <v>56423190.280704871</v>
      </c>
      <c r="AN527" s="71">
        <v>0</v>
      </c>
      <c r="AO527" s="71">
        <v>0</v>
      </c>
      <c r="AP527" s="71">
        <v>2332468305.8115239</v>
      </c>
      <c r="AQ527" s="72"/>
      <c r="AR527" s="71">
        <v>10071</v>
      </c>
      <c r="AS527" s="71">
        <v>3164</v>
      </c>
      <c r="AT527" s="71">
        <v>0</v>
      </c>
      <c r="AU527" s="71">
        <v>0</v>
      </c>
      <c r="AV527" s="71">
        <v>0</v>
      </c>
      <c r="AW527" s="71">
        <v>1</v>
      </c>
      <c r="AX527" s="71"/>
      <c r="AY527" s="72"/>
      <c r="AZ527" s="71">
        <v>44731.900000000009</v>
      </c>
      <c r="BA527" s="71">
        <v>69933</v>
      </c>
      <c r="BB527" s="71">
        <v>0</v>
      </c>
      <c r="BC527" s="71">
        <v>0</v>
      </c>
      <c r="BD527" s="71">
        <v>0</v>
      </c>
      <c r="BE527" s="71">
        <v>3850</v>
      </c>
      <c r="BF527" s="71"/>
      <c r="BG527" s="72"/>
      <c r="BH527" s="71">
        <v>0</v>
      </c>
      <c r="BI527" s="71">
        <v>0</v>
      </c>
      <c r="BJ527" s="71">
        <v>142.75800000000001</v>
      </c>
      <c r="BK527" s="71">
        <v>0</v>
      </c>
      <c r="BL527" s="71">
        <v>88.772999999999996</v>
      </c>
      <c r="BM527" s="71">
        <v>0</v>
      </c>
      <c r="BN527" s="72"/>
      <c r="BO527" s="71">
        <v>0</v>
      </c>
      <c r="BP527" s="71">
        <v>0</v>
      </c>
      <c r="BQ527" s="71">
        <v>9</v>
      </c>
      <c r="BR527" s="71">
        <v>0</v>
      </c>
      <c r="BS527" s="71">
        <v>14</v>
      </c>
      <c r="BT527" s="71">
        <v>0</v>
      </c>
      <c r="BU527"/>
      <c r="BV527" s="70">
        <v>231.53100000000001</v>
      </c>
      <c r="BW527" s="70">
        <v>0</v>
      </c>
      <c r="BX527" s="70">
        <v>0</v>
      </c>
      <c r="BY527" s="70">
        <v>0</v>
      </c>
      <c r="BZ527" s="70">
        <v>0</v>
      </c>
      <c r="CA527" s="70">
        <v>0</v>
      </c>
      <c r="CB527" s="70">
        <v>0</v>
      </c>
      <c r="CC527" s="70">
        <v>0</v>
      </c>
      <c r="CD527" s="70">
        <v>0</v>
      </c>
    </row>
    <row r="528" spans="1:82">
      <c r="A528" s="70" t="s">
        <v>2273</v>
      </c>
      <c r="B528" s="70">
        <v>407</v>
      </c>
      <c r="C528" s="70">
        <v>16</v>
      </c>
      <c r="D528" s="70">
        <v>24</v>
      </c>
      <c r="E528" s="70">
        <v>2019</v>
      </c>
      <c r="F528" s="70" t="s">
        <v>158</v>
      </c>
      <c r="G528" s="70" t="s">
        <v>2257</v>
      </c>
      <c r="H528" s="70" t="s">
        <v>2258</v>
      </c>
      <c r="I528" s="148"/>
      <c r="J528" s="71">
        <v>195.03234263628718</v>
      </c>
      <c r="K528" s="71">
        <v>27.183100869588866</v>
      </c>
      <c r="L528" s="71">
        <v>16.316074205224297</v>
      </c>
      <c r="M528" s="71">
        <v>734.32370168735702</v>
      </c>
      <c r="N528" s="71">
        <v>559.37712871324402</v>
      </c>
      <c r="O528" s="71">
        <v>406.35426262556001</v>
      </c>
      <c r="P528" s="71">
        <v>229.85965482841814</v>
      </c>
      <c r="Q528" s="71">
        <v>25.2273845904549</v>
      </c>
      <c r="R528" s="71">
        <v>0</v>
      </c>
      <c r="S528" s="71">
        <v>65.244181758119993</v>
      </c>
      <c r="T528" s="72"/>
      <c r="U528" s="71">
        <v>25715098</v>
      </c>
      <c r="V528" s="71">
        <v>13133</v>
      </c>
      <c r="W528" s="71">
        <v>692</v>
      </c>
      <c r="X528" s="71">
        <v>179962</v>
      </c>
      <c r="Y528" s="71">
        <v>181244</v>
      </c>
      <c r="Z528" s="71">
        <v>254405</v>
      </c>
      <c r="AA528" s="71">
        <v>47729</v>
      </c>
      <c r="AB528" s="71">
        <v>408804</v>
      </c>
      <c r="AC528" s="71">
        <v>0</v>
      </c>
      <c r="AD528" s="71">
        <v>65.244181758119993</v>
      </c>
      <c r="AE528" s="72"/>
      <c r="AF528" s="71">
        <v>244896447.00030351</v>
      </c>
      <c r="AG528" s="71">
        <v>20568295.041587438</v>
      </c>
      <c r="AH528" s="71">
        <v>3730857.5332584488</v>
      </c>
      <c r="AI528" s="71">
        <v>1228266603.0792711</v>
      </c>
      <c r="AJ528" s="71">
        <v>837695236.7755512</v>
      </c>
      <c r="AK528" s="71">
        <v>0</v>
      </c>
      <c r="AL528" s="71">
        <v>0</v>
      </c>
      <c r="AM528" s="71">
        <v>55676027.325135671</v>
      </c>
      <c r="AN528" s="71">
        <v>0</v>
      </c>
      <c r="AO528" s="71">
        <v>0</v>
      </c>
      <c r="AP528" s="71">
        <v>2390833466.7551074</v>
      </c>
      <c r="AQ528" s="72"/>
      <c r="AR528" s="71">
        <v>10885</v>
      </c>
      <c r="AS528" s="71">
        <v>3417</v>
      </c>
      <c r="AT528" s="71">
        <v>0</v>
      </c>
      <c r="AU528" s="71">
        <v>0</v>
      </c>
      <c r="AV528" s="71">
        <v>0</v>
      </c>
      <c r="AW528" s="71">
        <v>1</v>
      </c>
      <c r="AX528" s="71"/>
      <c r="AY528" s="72"/>
      <c r="AZ528" s="71">
        <v>48826.400000000169</v>
      </c>
      <c r="BA528" s="71">
        <v>75552.5</v>
      </c>
      <c r="BB528" s="71">
        <v>0</v>
      </c>
      <c r="BC528" s="71">
        <v>0</v>
      </c>
      <c r="BD528" s="71">
        <v>0</v>
      </c>
      <c r="BE528" s="71">
        <v>3850</v>
      </c>
      <c r="BF528" s="71"/>
      <c r="BG528" s="72"/>
      <c r="BH528" s="71">
        <v>0</v>
      </c>
      <c r="BI528" s="71">
        <v>0</v>
      </c>
      <c r="BJ528" s="71">
        <v>134.374</v>
      </c>
      <c r="BK528" s="71">
        <v>0</v>
      </c>
      <c r="BL528" s="71">
        <v>86.614000000000004</v>
      </c>
      <c r="BM528" s="71">
        <v>0</v>
      </c>
      <c r="BN528" s="72"/>
      <c r="BO528" s="71">
        <v>0</v>
      </c>
      <c r="BP528" s="71">
        <v>0</v>
      </c>
      <c r="BQ528" s="71">
        <v>9</v>
      </c>
      <c r="BR528" s="71">
        <v>0</v>
      </c>
      <c r="BS528" s="71">
        <v>14</v>
      </c>
      <c r="BT528" s="71">
        <v>0</v>
      </c>
      <c r="BU528"/>
      <c r="BV528" s="70">
        <v>220.988</v>
      </c>
      <c r="BW528" s="70">
        <v>0</v>
      </c>
      <c r="BX528" s="70">
        <v>0</v>
      </c>
      <c r="BY528" s="70">
        <v>0</v>
      </c>
      <c r="BZ528" s="70">
        <v>0</v>
      </c>
      <c r="CA528" s="70">
        <v>0</v>
      </c>
      <c r="CB528" s="70">
        <v>0</v>
      </c>
      <c r="CC528" s="70">
        <v>0</v>
      </c>
      <c r="CD528" s="70">
        <v>0</v>
      </c>
    </row>
    <row r="529" spans="1:82">
      <c r="A529" s="70" t="s">
        <v>2274</v>
      </c>
      <c r="B529" s="70">
        <v>408</v>
      </c>
      <c r="C529" s="70">
        <v>17</v>
      </c>
      <c r="D529" s="70">
        <v>24</v>
      </c>
      <c r="E529" s="70">
        <v>2020</v>
      </c>
      <c r="F529" s="70" t="s">
        <v>159</v>
      </c>
      <c r="G529" s="70" t="s">
        <v>2257</v>
      </c>
      <c r="H529" s="70" t="s">
        <v>2258</v>
      </c>
      <c r="I529" s="148"/>
      <c r="J529" s="71">
        <v>193.26765766677511</v>
      </c>
      <c r="K529" s="71">
        <v>29.260270392207538</v>
      </c>
      <c r="L529" s="71">
        <v>12.27011687402633</v>
      </c>
      <c r="M529" s="71">
        <v>652.75706917568357</v>
      </c>
      <c r="N529" s="71">
        <v>547.75959759780676</v>
      </c>
      <c r="O529" s="71">
        <v>356.9278219808657</v>
      </c>
      <c r="P529" s="71">
        <v>215.88663017595263</v>
      </c>
      <c r="Q529" s="71">
        <v>24.019832223315699</v>
      </c>
      <c r="R529" s="71">
        <v>0</v>
      </c>
      <c r="S529" s="71">
        <v>62.930777074027198</v>
      </c>
      <c r="T529" s="72"/>
      <c r="U529" s="71">
        <v>24463576</v>
      </c>
      <c r="V529" s="71">
        <v>12823</v>
      </c>
      <c r="W529" s="71">
        <v>614</v>
      </c>
      <c r="X529" s="71">
        <v>182040</v>
      </c>
      <c r="Y529" s="71">
        <v>182894</v>
      </c>
      <c r="Z529" s="71">
        <v>255051</v>
      </c>
      <c r="AA529" s="71">
        <v>47647</v>
      </c>
      <c r="AB529" s="71">
        <v>407387</v>
      </c>
      <c r="AC529" s="71">
        <v>0</v>
      </c>
      <c r="AD529" s="71">
        <v>62.930777074027198</v>
      </c>
      <c r="AE529" s="72"/>
      <c r="AF529" s="71">
        <v>242659189.96521401</v>
      </c>
      <c r="AG529" s="71">
        <v>21591392.54268638</v>
      </c>
      <c r="AH529" s="71">
        <v>2978405.2361097774</v>
      </c>
      <c r="AI529" s="71">
        <v>1152393012.9904573</v>
      </c>
      <c r="AJ529" s="71">
        <v>989300572.7841301</v>
      </c>
      <c r="AK529" s="71"/>
      <c r="AL529" s="71"/>
      <c r="AM529" s="71">
        <v>53168529.663972415</v>
      </c>
      <c r="AN529" s="71"/>
      <c r="AO529" s="71"/>
      <c r="AP529" s="71">
        <v>2462091103.18257</v>
      </c>
      <c r="AQ529" s="72"/>
      <c r="AR529" s="71">
        <v>11590</v>
      </c>
      <c r="AS529" s="71">
        <v>3509</v>
      </c>
      <c r="AT529" s="71">
        <v>0</v>
      </c>
      <c r="AU529" s="71">
        <v>0</v>
      </c>
      <c r="AV529" s="71">
        <v>0</v>
      </c>
      <c r="AW529" s="71">
        <v>1</v>
      </c>
      <c r="AX529" s="71"/>
      <c r="AY529" s="72"/>
      <c r="AZ529" s="71">
        <v>52790.300000000338</v>
      </c>
      <c r="BA529" s="71">
        <v>79100.399999999936</v>
      </c>
      <c r="BB529" s="71">
        <v>0</v>
      </c>
      <c r="BC529" s="71">
        <v>0</v>
      </c>
      <c r="BD529" s="71">
        <v>0</v>
      </c>
      <c r="BE529" s="71">
        <v>3850</v>
      </c>
      <c r="BF529" s="71"/>
      <c r="BG529" s="72"/>
      <c r="BH529" s="71">
        <v>0</v>
      </c>
      <c r="BI529" s="71">
        <v>0</v>
      </c>
      <c r="BJ529" s="71">
        <v>84.924000000000007</v>
      </c>
      <c r="BK529" s="71">
        <v>0</v>
      </c>
      <c r="BL529" s="71">
        <v>78.912999999999997</v>
      </c>
      <c r="BM529" s="71">
        <v>0</v>
      </c>
      <c r="BN529" s="72"/>
      <c r="BO529" s="71">
        <v>0</v>
      </c>
      <c r="BP529" s="71">
        <v>0</v>
      </c>
      <c r="BQ529" s="71">
        <v>7</v>
      </c>
      <c r="BR529" s="71">
        <v>0</v>
      </c>
      <c r="BS529" s="71">
        <v>14</v>
      </c>
      <c r="BT529" s="71">
        <v>0</v>
      </c>
      <c r="BU529"/>
      <c r="BV529" s="70">
        <v>163.83699999999999</v>
      </c>
      <c r="BW529" s="70">
        <v>0</v>
      </c>
      <c r="BX529" s="70">
        <v>0</v>
      </c>
      <c r="BY529" s="70">
        <v>0</v>
      </c>
      <c r="BZ529" s="70">
        <v>0</v>
      </c>
      <c r="CA529" s="70">
        <v>0</v>
      </c>
      <c r="CB529" s="70">
        <v>0</v>
      </c>
      <c r="CC529" s="70">
        <v>0</v>
      </c>
      <c r="CD529" s="70">
        <v>0</v>
      </c>
    </row>
    <row r="530" spans="1:82">
      <c r="A530" s="70" t="s">
        <v>2275</v>
      </c>
      <c r="B530" s="70">
        <v>408</v>
      </c>
      <c r="C530" s="70">
        <v>18</v>
      </c>
      <c r="D530" s="70">
        <v>24</v>
      </c>
      <c r="E530" s="70">
        <v>2021</v>
      </c>
      <c r="F530" s="70" t="s">
        <v>160</v>
      </c>
      <c r="G530" s="70" t="s">
        <v>2257</v>
      </c>
      <c r="H530" s="70" t="s">
        <v>2258</v>
      </c>
      <c r="I530" s="148"/>
      <c r="J530" s="71">
        <v>199.04173896238004</v>
      </c>
      <c r="K530" s="71">
        <v>31.901943171821451</v>
      </c>
      <c r="L530" s="71">
        <v>13.816177255880822</v>
      </c>
      <c r="M530" s="71">
        <v>745.43024824054271</v>
      </c>
      <c r="N530" s="71">
        <v>569.77870309646107</v>
      </c>
      <c r="O530" s="71">
        <v>346.50076527944987</v>
      </c>
      <c r="P530" s="71">
        <v>221.7873372146035</v>
      </c>
      <c r="Q530" s="71">
        <v>23.606141069212899</v>
      </c>
      <c r="R530" s="71">
        <v>0</v>
      </c>
      <c r="S530" s="71">
        <v>57.910013774150009</v>
      </c>
      <c r="T530" s="72"/>
      <c r="U530" s="71">
        <v>27057933</v>
      </c>
      <c r="V530" s="71">
        <v>12823</v>
      </c>
      <c r="W530" s="71">
        <v>614</v>
      </c>
      <c r="X530" s="71">
        <v>182040</v>
      </c>
      <c r="Y530" s="71">
        <v>183288</v>
      </c>
      <c r="Z530" s="71">
        <v>254942</v>
      </c>
      <c r="AA530" s="71">
        <v>47731</v>
      </c>
      <c r="AB530" s="71">
        <v>404304</v>
      </c>
      <c r="AC530" s="71">
        <v>0</v>
      </c>
      <c r="AD530" s="71">
        <v>57.910013774150009</v>
      </c>
      <c r="AE530" s="72"/>
      <c r="AF530" s="71">
        <v>242680515.14827907</v>
      </c>
      <c r="AG530" s="71">
        <v>22012873.012896568</v>
      </c>
      <c r="AH530" s="71">
        <v>3204529.1823602789</v>
      </c>
      <c r="AI530" s="71">
        <v>1144115641.7489059</v>
      </c>
      <c r="AJ530" s="71">
        <v>959431584.29271781</v>
      </c>
      <c r="AK530" s="71">
        <v>0</v>
      </c>
      <c r="AL530" s="71">
        <v>0</v>
      </c>
      <c r="AM530" s="71">
        <v>53070514.896245956</v>
      </c>
      <c r="AN530" s="71">
        <v>0</v>
      </c>
      <c r="AO530" s="71">
        <v>0</v>
      </c>
      <c r="AP530" s="71">
        <v>2424515658.2814054</v>
      </c>
      <c r="AQ530" s="72"/>
      <c r="AR530" s="71">
        <v>12386</v>
      </c>
      <c r="AS530" s="71">
        <v>3549</v>
      </c>
      <c r="AT530" s="71">
        <v>0</v>
      </c>
      <c r="AU530" s="71">
        <v>0</v>
      </c>
      <c r="AV530" s="71">
        <v>0</v>
      </c>
      <c r="AW530" s="71">
        <v>1</v>
      </c>
      <c r="AX530" s="71"/>
      <c r="AY530" s="72"/>
      <c r="AZ530" s="71">
        <v>57254.700000000419</v>
      </c>
      <c r="BA530" s="71">
        <v>80421.299999999959</v>
      </c>
      <c r="BB530" s="71">
        <v>0</v>
      </c>
      <c r="BC530" s="71">
        <v>0</v>
      </c>
      <c r="BD530" s="71">
        <v>0</v>
      </c>
      <c r="BE530" s="71">
        <v>3850</v>
      </c>
      <c r="BF530" s="71"/>
      <c r="BG530" s="72"/>
      <c r="BH530" s="71">
        <v>0</v>
      </c>
      <c r="BI530" s="71">
        <v>0</v>
      </c>
      <c r="BJ530" s="71">
        <v>95.667000000000002</v>
      </c>
      <c r="BK530" s="71">
        <v>0</v>
      </c>
      <c r="BL530" s="71">
        <v>86.716999999999999</v>
      </c>
      <c r="BM530" s="71">
        <v>0</v>
      </c>
      <c r="BN530" s="72"/>
      <c r="BO530" s="71">
        <v>0</v>
      </c>
      <c r="BP530" s="71">
        <v>0</v>
      </c>
      <c r="BQ530" s="71">
        <v>8</v>
      </c>
      <c r="BR530" s="71">
        <v>0</v>
      </c>
      <c r="BS530" s="71">
        <v>14</v>
      </c>
      <c r="BT530" s="71">
        <v>0</v>
      </c>
      <c r="BU530"/>
      <c r="BV530" s="70">
        <v>176.74100000000001</v>
      </c>
      <c r="BW530" s="70">
        <v>0</v>
      </c>
      <c r="BX530" s="70">
        <v>0</v>
      </c>
      <c r="BY530" s="70">
        <v>0.71899999999999997</v>
      </c>
      <c r="BZ530" s="70">
        <v>4.9240000000000004</v>
      </c>
      <c r="CA530" s="70">
        <v>0</v>
      </c>
      <c r="CB530" s="70">
        <v>0</v>
      </c>
      <c r="CC530" s="70">
        <v>0</v>
      </c>
      <c r="CD530" s="70">
        <v>0</v>
      </c>
    </row>
    <row r="531" spans="1:82">
      <c r="A531" s="70" t="s">
        <v>2276</v>
      </c>
      <c r="B531" s="70">
        <v>408</v>
      </c>
      <c r="C531" s="70">
        <v>19</v>
      </c>
      <c r="D531" s="70">
        <v>24</v>
      </c>
      <c r="E531" s="70">
        <v>2022</v>
      </c>
      <c r="F531" s="70" t="s">
        <v>161</v>
      </c>
      <c r="G531" s="70" t="s">
        <v>2257</v>
      </c>
      <c r="H531" s="70" t="s">
        <v>2258</v>
      </c>
      <c r="I531" s="148"/>
      <c r="J531" s="71">
        <v>182.93211541686861</v>
      </c>
      <c r="K531" s="71">
        <v>30.419206888964737</v>
      </c>
      <c r="L531" s="71">
        <v>11.724701719223829</v>
      </c>
      <c r="M531" s="71">
        <v>673.6349435164575</v>
      </c>
      <c r="N531" s="71">
        <v>610.58251776151542</v>
      </c>
      <c r="O531" s="71">
        <v>366.31271315069392</v>
      </c>
      <c r="P531" s="71">
        <v>220.42054916183608</v>
      </c>
      <c r="Q531" s="71">
        <v>23.689224624850706</v>
      </c>
      <c r="R531" s="71">
        <v>0</v>
      </c>
      <c r="S531" s="71">
        <v>51.973220157999997</v>
      </c>
      <c r="T531" s="72"/>
      <c r="U531" s="71">
        <v>28054012</v>
      </c>
      <c r="V531" s="71">
        <v>12823</v>
      </c>
      <c r="W531" s="71">
        <v>614</v>
      </c>
      <c r="X531" s="71">
        <v>182040</v>
      </c>
      <c r="Y531" s="71">
        <v>185060</v>
      </c>
      <c r="Z531" s="71">
        <v>256072</v>
      </c>
      <c r="AA531" s="71">
        <v>48160</v>
      </c>
      <c r="AB531" s="71">
        <v>402400</v>
      </c>
      <c r="AC531" s="71">
        <v>0</v>
      </c>
      <c r="AD531" s="71">
        <v>51.973220157999997</v>
      </c>
      <c r="AE531" s="72"/>
      <c r="AF531" s="71">
        <v>223246252.04352126</v>
      </c>
      <c r="AG531" s="71">
        <v>22324081.913453851</v>
      </c>
      <c r="AH531" s="71">
        <v>3386824.4071828299</v>
      </c>
      <c r="AI531" s="71">
        <v>1103085898.8505642</v>
      </c>
      <c r="AJ531" s="71">
        <v>1038442546.3440834</v>
      </c>
      <c r="AK531" s="71">
        <v>0</v>
      </c>
      <c r="AL531" s="71">
        <v>0</v>
      </c>
      <c r="AM531" s="71">
        <v>51960823.269423299</v>
      </c>
      <c r="AN531" s="71">
        <v>0</v>
      </c>
      <c r="AO531" s="71">
        <v>0</v>
      </c>
      <c r="AP531" s="71">
        <v>2442446426.828229</v>
      </c>
      <c r="AQ531" s="72"/>
      <c r="AR531" s="71">
        <v>13353</v>
      </c>
      <c r="AS531" s="71">
        <v>3583</v>
      </c>
      <c r="AT531" s="71">
        <v>0</v>
      </c>
      <c r="AU531" s="71">
        <v>0</v>
      </c>
      <c r="AV531" s="71">
        <v>0</v>
      </c>
      <c r="AW531" s="71">
        <v>1</v>
      </c>
      <c r="AX531" s="71"/>
      <c r="AY531" s="72"/>
      <c r="AZ531" s="71">
        <v>62660.10000000069</v>
      </c>
      <c r="BA531" s="71">
        <v>81352.5</v>
      </c>
      <c r="BB531" s="71">
        <v>0</v>
      </c>
      <c r="BC531" s="71">
        <v>0</v>
      </c>
      <c r="BD531" s="71">
        <v>0</v>
      </c>
      <c r="BE531" s="71">
        <v>3850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2277</v>
      </c>
      <c r="B532" s="70">
        <v>408</v>
      </c>
      <c r="C532" s="70">
        <v>20</v>
      </c>
      <c r="D532" s="70">
        <v>24</v>
      </c>
      <c r="E532" s="70">
        <v>2023</v>
      </c>
      <c r="F532" s="70" t="s">
        <v>1539</v>
      </c>
      <c r="G532" s="70" t="s">
        <v>2257</v>
      </c>
      <c r="H532" s="70" t="s">
        <v>2258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14542</v>
      </c>
      <c r="AS532" s="71">
        <v>3616</v>
      </c>
      <c r="AT532" s="71">
        <v>0</v>
      </c>
      <c r="AU532" s="71">
        <v>0</v>
      </c>
      <c r="AV532" s="71">
        <v>0</v>
      </c>
      <c r="AW532" s="71">
        <v>1</v>
      </c>
      <c r="AX532" s="71"/>
      <c r="AY532" s="72"/>
      <c r="AZ532" s="71">
        <v>68337.000000001091</v>
      </c>
      <c r="BA532" s="71">
        <v>83192.699999999968</v>
      </c>
      <c r="BB532" s="71">
        <v>0</v>
      </c>
      <c r="BC532" s="71">
        <v>0</v>
      </c>
      <c r="BD532" s="71">
        <v>0</v>
      </c>
      <c r="BE532" s="71">
        <v>3850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2278</v>
      </c>
      <c r="B533" s="70">
        <v>408</v>
      </c>
      <c r="C533" s="70">
        <v>21</v>
      </c>
      <c r="D533" s="70">
        <v>24</v>
      </c>
      <c r="E533" s="70">
        <v>2024</v>
      </c>
      <c r="F533" s="70" t="s">
        <v>1554</v>
      </c>
      <c r="G533" s="70" t="s">
        <v>2257</v>
      </c>
      <c r="H533" s="70" t="s">
        <v>2258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2279</v>
      </c>
      <c r="B534" s="70">
        <v>443</v>
      </c>
      <c r="C534" s="70">
        <v>1</v>
      </c>
      <c r="D534" s="70">
        <v>27</v>
      </c>
      <c r="E534" s="70">
        <v>1990</v>
      </c>
      <c r="F534" s="70" t="s">
        <v>787</v>
      </c>
      <c r="G534" s="70" t="s">
        <v>2280</v>
      </c>
      <c r="H534" s="70" t="s">
        <v>2281</v>
      </c>
      <c r="I534" s="148"/>
      <c r="J534" s="71">
        <v>727.44740154481894</v>
      </c>
      <c r="K534" s="71">
        <v>47.957280934761933</v>
      </c>
      <c r="L534" s="71">
        <v>106.3300300938385</v>
      </c>
      <c r="M534" s="71">
        <v>345.56678669382171</v>
      </c>
      <c r="N534" s="71">
        <v>301.1005809679728</v>
      </c>
      <c r="O534" s="71">
        <v>289.34504369980851</v>
      </c>
      <c r="P534" s="71">
        <v>342.31961493450012</v>
      </c>
      <c r="Q534" s="71">
        <v>22.484991912393099</v>
      </c>
      <c r="R534" s="71">
        <v>16.812273323552681</v>
      </c>
      <c r="S534" s="71">
        <v>20.464902369820699</v>
      </c>
      <c r="T534" s="72"/>
      <c r="U534" s="71">
        <v>25137237</v>
      </c>
      <c r="V534" s="71">
        <v>16265</v>
      </c>
      <c r="W534" s="71">
        <v>1156</v>
      </c>
      <c r="X534" s="71">
        <v>133987</v>
      </c>
      <c r="Y534" s="71">
        <v>129908</v>
      </c>
      <c r="Z534" s="71">
        <v>119011</v>
      </c>
      <c r="AA534" s="71">
        <v>83119</v>
      </c>
      <c r="AB534" s="71">
        <v>365080</v>
      </c>
      <c r="AC534" s="71">
        <v>2911916</v>
      </c>
      <c r="AD534" s="71">
        <v>20.464902369820699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2282</v>
      </c>
      <c r="B535" s="70">
        <v>444</v>
      </c>
      <c r="C535" s="70">
        <v>2</v>
      </c>
      <c r="D535" s="70">
        <v>27</v>
      </c>
      <c r="E535" s="70">
        <v>2005</v>
      </c>
      <c r="F535" s="70" t="s">
        <v>789</v>
      </c>
      <c r="G535" s="70" t="s">
        <v>2280</v>
      </c>
      <c r="H535" s="70" t="s">
        <v>2281</v>
      </c>
      <c r="I535" s="148"/>
      <c r="J535" s="71">
        <v>507.50016559618291</v>
      </c>
      <c r="K535" s="71">
        <v>33.035664081862492</v>
      </c>
      <c r="L535" s="71">
        <v>82.465421524202085</v>
      </c>
      <c r="M535" s="71">
        <v>630.79832406613662</v>
      </c>
      <c r="N535" s="71">
        <v>434.17836160797151</v>
      </c>
      <c r="O535" s="71">
        <v>451.93769166248899</v>
      </c>
      <c r="P535" s="71">
        <v>346.86212279367652</v>
      </c>
      <c r="Q535" s="71">
        <v>23.423448700779499</v>
      </c>
      <c r="R535" s="71">
        <v>59.566306887928192</v>
      </c>
      <c r="S535" s="71">
        <v>5.9445905120000013</v>
      </c>
      <c r="T535" s="72"/>
      <c r="U535" s="71">
        <v>21765554</v>
      </c>
      <c r="V535" s="71">
        <v>14242</v>
      </c>
      <c r="W535" s="71">
        <v>806</v>
      </c>
      <c r="X535" s="71">
        <v>130506</v>
      </c>
      <c r="Y535" s="71">
        <v>171082</v>
      </c>
      <c r="Z535" s="71">
        <v>215107</v>
      </c>
      <c r="AA535" s="71">
        <v>68977</v>
      </c>
      <c r="AB535" s="71">
        <v>397585</v>
      </c>
      <c r="AC535" s="71">
        <v>10533068</v>
      </c>
      <c r="AD535" s="71">
        <v>5.9445905120000013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2283</v>
      </c>
      <c r="B536" s="70">
        <v>445</v>
      </c>
      <c r="C536" s="70">
        <v>3</v>
      </c>
      <c r="D536" s="70">
        <v>27</v>
      </c>
      <c r="E536" s="70">
        <v>2006</v>
      </c>
      <c r="F536" s="70" t="s">
        <v>790</v>
      </c>
      <c r="G536" s="70" t="s">
        <v>2280</v>
      </c>
      <c r="H536" s="70" t="s">
        <v>2281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2284</v>
      </c>
      <c r="B537" s="70">
        <v>446</v>
      </c>
      <c r="C537" s="70">
        <v>4</v>
      </c>
      <c r="D537" s="70">
        <v>27</v>
      </c>
      <c r="E537" s="70">
        <v>2007</v>
      </c>
      <c r="F537" s="70" t="s">
        <v>791</v>
      </c>
      <c r="G537" s="70" t="s">
        <v>2280</v>
      </c>
      <c r="H537" s="70" t="s">
        <v>2281</v>
      </c>
      <c r="I537" s="148"/>
      <c r="J537" s="71">
        <v>456.01278743424763</v>
      </c>
      <c r="K537" s="71">
        <v>32.373054461059333</v>
      </c>
      <c r="L537" s="71">
        <v>89.785833681137177</v>
      </c>
      <c r="M537" s="71">
        <v>596.67236438356713</v>
      </c>
      <c r="N537" s="71">
        <v>485.23461291316403</v>
      </c>
      <c r="O537" s="71">
        <v>444.03167338286909</v>
      </c>
      <c r="P537" s="71">
        <v>343.43264585422003</v>
      </c>
      <c r="Q537" s="71">
        <v>24.842759599481202</v>
      </c>
      <c r="R537" s="71">
        <v>37.206223594205092</v>
      </c>
      <c r="S537" s="71">
        <v>2.918827456719999</v>
      </c>
      <c r="T537" s="72"/>
      <c r="U537" s="71">
        <v>21849765</v>
      </c>
      <c r="V537" s="71">
        <v>14536</v>
      </c>
      <c r="W537" s="71">
        <v>1001</v>
      </c>
      <c r="X537" s="71">
        <v>154336</v>
      </c>
      <c r="Y537" s="71">
        <v>175696</v>
      </c>
      <c r="Z537" s="71">
        <v>219703</v>
      </c>
      <c r="AA537" s="71">
        <v>67254</v>
      </c>
      <c r="AB537" s="71">
        <v>399378</v>
      </c>
      <c r="AC537" s="71">
        <v>6767923</v>
      </c>
      <c r="AD537" s="71">
        <v>2.918827456719999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2285</v>
      </c>
      <c r="B538" s="70">
        <v>447</v>
      </c>
      <c r="C538" s="70">
        <v>5</v>
      </c>
      <c r="D538" s="70">
        <v>27</v>
      </c>
      <c r="E538" s="70">
        <v>2008</v>
      </c>
      <c r="F538" s="70" t="s">
        <v>792</v>
      </c>
      <c r="G538" s="70" t="s">
        <v>2280</v>
      </c>
      <c r="H538" s="70" t="s">
        <v>2281</v>
      </c>
      <c r="I538" s="148"/>
      <c r="J538" s="71">
        <v>424.90627291036981</v>
      </c>
      <c r="K538" s="71">
        <v>23.922426976413121</v>
      </c>
      <c r="L538" s="71">
        <v>79.413725350076419</v>
      </c>
      <c r="M538" s="71">
        <v>625.88834993175578</v>
      </c>
      <c r="N538" s="71">
        <v>414.81063572207438</v>
      </c>
      <c r="O538" s="71">
        <v>431.87488719912892</v>
      </c>
      <c r="P538" s="71">
        <v>336.06352082190278</v>
      </c>
      <c r="Q538" s="71">
        <v>24.480110911304202</v>
      </c>
      <c r="R538" s="71">
        <v>35.618830500162133</v>
      </c>
      <c r="S538" s="71">
        <v>2.1685309628199998</v>
      </c>
      <c r="T538" s="72"/>
      <c r="U538" s="71">
        <v>21975518</v>
      </c>
      <c r="V538" s="71">
        <v>14536</v>
      </c>
      <c r="W538" s="71">
        <v>1001</v>
      </c>
      <c r="X538" s="71">
        <v>154336</v>
      </c>
      <c r="Y538" s="71">
        <v>177684</v>
      </c>
      <c r="Z538" s="71">
        <v>221188</v>
      </c>
      <c r="AA538" s="71">
        <v>65886</v>
      </c>
      <c r="AB538" s="71">
        <v>400021</v>
      </c>
      <c r="AC538" s="71">
        <v>6727907</v>
      </c>
      <c r="AD538" s="71">
        <v>2.1685309628199998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2286</v>
      </c>
      <c r="B539" s="70">
        <v>448</v>
      </c>
      <c r="C539" s="70">
        <v>6</v>
      </c>
      <c r="D539" s="70">
        <v>27</v>
      </c>
      <c r="E539" s="70">
        <v>2009</v>
      </c>
      <c r="F539" s="70" t="s">
        <v>176</v>
      </c>
      <c r="G539" s="1064" t="s">
        <v>2280</v>
      </c>
      <c r="H539" s="70" t="s">
        <v>2281</v>
      </c>
      <c r="I539" s="148"/>
      <c r="J539" s="71">
        <v>425.43397702372363</v>
      </c>
      <c r="K539" s="71">
        <v>25.313523165570611</v>
      </c>
      <c r="L539" s="71">
        <v>94.442284464726612</v>
      </c>
      <c r="M539" s="71">
        <v>632.75536500911358</v>
      </c>
      <c r="N539" s="71">
        <v>401.21477770383319</v>
      </c>
      <c r="O539" s="71">
        <v>441.86589085783118</v>
      </c>
      <c r="P539" s="71">
        <v>320.06302364829497</v>
      </c>
      <c r="Q539" s="71">
        <v>23.371469262517</v>
      </c>
      <c r="R539" s="71">
        <v>35.885235608506328</v>
      </c>
      <c r="S539" s="71">
        <v>0</v>
      </c>
      <c r="T539" s="72"/>
      <c r="U539" s="71">
        <v>19529394</v>
      </c>
      <c r="V539" s="71">
        <v>13910</v>
      </c>
      <c r="W539" s="71">
        <v>1620</v>
      </c>
      <c r="X539" s="71">
        <v>162916</v>
      </c>
      <c r="Y539" s="71">
        <v>179656</v>
      </c>
      <c r="Z539" s="71">
        <v>223374</v>
      </c>
      <c r="AA539" s="71">
        <v>64419</v>
      </c>
      <c r="AB539" s="71">
        <v>400901</v>
      </c>
      <c r="AC539" s="71">
        <v>6612704</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196.36500000000001</v>
      </c>
      <c r="BK539" s="71">
        <v>0</v>
      </c>
      <c r="BL539" s="71">
        <v>77.933999999999997</v>
      </c>
      <c r="BM539" s="71">
        <v>0</v>
      </c>
      <c r="BN539" s="72"/>
      <c r="BO539" s="71">
        <v>0</v>
      </c>
      <c r="BP539" s="71">
        <v>0</v>
      </c>
      <c r="BQ539" s="71">
        <v>13</v>
      </c>
      <c r="BR539" s="71">
        <v>0</v>
      </c>
      <c r="BS539" s="71">
        <v>16</v>
      </c>
      <c r="BT539" s="71">
        <v>0</v>
      </c>
      <c r="BU539"/>
      <c r="BV539" s="70">
        <v>248.619</v>
      </c>
      <c r="BW539" s="70">
        <v>0</v>
      </c>
      <c r="BX539" s="70">
        <v>0</v>
      </c>
      <c r="BY539" s="70">
        <v>0</v>
      </c>
      <c r="BZ539" s="70">
        <v>0</v>
      </c>
      <c r="CA539" s="70">
        <v>0</v>
      </c>
      <c r="CB539" s="70">
        <v>17.5</v>
      </c>
      <c r="CC539" s="70">
        <v>8.18</v>
      </c>
      <c r="CD539" s="70">
        <v>0</v>
      </c>
    </row>
    <row r="540" spans="1:82">
      <c r="A540" s="70" t="s">
        <v>2287</v>
      </c>
      <c r="B540" s="70">
        <v>449</v>
      </c>
      <c r="C540" s="70">
        <v>7</v>
      </c>
      <c r="D540" s="70">
        <v>27</v>
      </c>
      <c r="E540" s="70">
        <v>2010</v>
      </c>
      <c r="F540" s="70" t="s">
        <v>177</v>
      </c>
      <c r="G540" s="1064" t="s">
        <v>2280</v>
      </c>
      <c r="H540" s="70" t="s">
        <v>2281</v>
      </c>
      <c r="I540" s="148"/>
      <c r="J540" s="71">
        <v>409.25261252691467</v>
      </c>
      <c r="K540" s="71">
        <v>27.67078860992007</v>
      </c>
      <c r="L540" s="71">
        <v>85.735975559214609</v>
      </c>
      <c r="M540" s="71">
        <v>675.59924915193085</v>
      </c>
      <c r="N540" s="71">
        <v>490.28047086035508</v>
      </c>
      <c r="O540" s="71">
        <v>443.88612977902119</v>
      </c>
      <c r="P540" s="71">
        <v>322.24286944182728</v>
      </c>
      <c r="Q540" s="71">
        <v>24.436457486376799</v>
      </c>
      <c r="R540" s="71">
        <v>38.413972912866143</v>
      </c>
      <c r="S540" s="71">
        <v>0</v>
      </c>
      <c r="T540" s="72"/>
      <c r="U540" s="71">
        <v>19963299</v>
      </c>
      <c r="V540" s="71">
        <v>13910</v>
      </c>
      <c r="W540" s="71">
        <v>1620</v>
      </c>
      <c r="X540" s="71">
        <v>162916</v>
      </c>
      <c r="Y540" s="71">
        <v>181599</v>
      </c>
      <c r="Z540" s="71">
        <v>225438</v>
      </c>
      <c r="AA540" s="71">
        <v>63238</v>
      </c>
      <c r="AB540" s="71">
        <v>401658</v>
      </c>
      <c r="AC540" s="71">
        <v>6708177</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200.62100000000001</v>
      </c>
      <c r="BK540" s="71">
        <v>0</v>
      </c>
      <c r="BL540" s="71">
        <v>74.959000000000003</v>
      </c>
      <c r="BM540" s="71">
        <v>0</v>
      </c>
      <c r="BN540" s="72"/>
      <c r="BO540" s="71">
        <v>0</v>
      </c>
      <c r="BP540" s="71">
        <v>0</v>
      </c>
      <c r="BQ540" s="71">
        <v>13</v>
      </c>
      <c r="BR540" s="71">
        <v>0</v>
      </c>
      <c r="BS540" s="71">
        <v>15</v>
      </c>
      <c r="BT540" s="71">
        <v>0</v>
      </c>
      <c r="BU540"/>
      <c r="BV540" s="70">
        <v>248.483</v>
      </c>
      <c r="BW540" s="70">
        <v>0</v>
      </c>
      <c r="BX540" s="70">
        <v>0</v>
      </c>
      <c r="BY540" s="70">
        <v>0</v>
      </c>
      <c r="BZ540" s="70">
        <v>0</v>
      </c>
      <c r="CA540" s="70">
        <v>0</v>
      </c>
      <c r="CB540" s="70">
        <v>18.913</v>
      </c>
      <c r="CC540" s="70">
        <v>8.1839999999999993</v>
      </c>
      <c r="CD540" s="70">
        <v>0</v>
      </c>
    </row>
    <row r="541" spans="1:82">
      <c r="A541" s="70" t="s">
        <v>2288</v>
      </c>
      <c r="B541" s="70">
        <v>450</v>
      </c>
      <c r="C541" s="70">
        <v>8</v>
      </c>
      <c r="D541" s="70">
        <v>27</v>
      </c>
      <c r="E541" s="70">
        <v>2011</v>
      </c>
      <c r="F541" s="70" t="s">
        <v>178</v>
      </c>
      <c r="G541" s="70" t="s">
        <v>2280</v>
      </c>
      <c r="H541" s="70" t="s">
        <v>2281</v>
      </c>
      <c r="I541" s="148"/>
      <c r="J541" s="71">
        <v>510.79706651984083</v>
      </c>
      <c r="K541" s="71">
        <v>33.808157728038729</v>
      </c>
      <c r="L541" s="71">
        <v>87.612321393826065</v>
      </c>
      <c r="M541" s="71">
        <v>899.74242345113339</v>
      </c>
      <c r="N541" s="71">
        <v>626.68175841297762</v>
      </c>
      <c r="O541" s="71">
        <v>442.2584004765888</v>
      </c>
      <c r="P541" s="71">
        <v>310.16438257221085</v>
      </c>
      <c r="Q541" s="71">
        <v>28.2711721758075</v>
      </c>
      <c r="R541" s="71">
        <v>35.624388190979602</v>
      </c>
      <c r="S541" s="71">
        <v>0</v>
      </c>
      <c r="T541" s="72"/>
      <c r="U541" s="71">
        <v>22682237</v>
      </c>
      <c r="V541" s="71">
        <v>13910</v>
      </c>
      <c r="W541" s="71">
        <v>1620</v>
      </c>
      <c r="X541" s="71">
        <v>162916</v>
      </c>
      <c r="Y541" s="71">
        <v>183604</v>
      </c>
      <c r="Z541" s="71">
        <v>229491</v>
      </c>
      <c r="AA541" s="71">
        <v>62679</v>
      </c>
      <c r="AB541" s="71">
        <v>402855</v>
      </c>
      <c r="AC541" s="71">
        <v>6210747</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195.55699999999999</v>
      </c>
      <c r="BK541" s="71">
        <v>0</v>
      </c>
      <c r="BL541" s="71">
        <v>80.893000000000001</v>
      </c>
      <c r="BM541" s="71">
        <v>0</v>
      </c>
      <c r="BN541" s="72"/>
      <c r="BO541" s="71">
        <v>0</v>
      </c>
      <c r="BP541" s="71">
        <v>0</v>
      </c>
      <c r="BQ541" s="71">
        <v>14</v>
      </c>
      <c r="BR541" s="71">
        <v>0</v>
      </c>
      <c r="BS541" s="71">
        <v>17</v>
      </c>
      <c r="BT541" s="71">
        <v>0</v>
      </c>
      <c r="BU541"/>
      <c r="BV541" s="70">
        <v>257.60599999999999</v>
      </c>
      <c r="BW541" s="70">
        <v>0</v>
      </c>
      <c r="BX541" s="70">
        <v>0</v>
      </c>
      <c r="BY541" s="70">
        <v>0</v>
      </c>
      <c r="BZ541" s="70">
        <v>0</v>
      </c>
      <c r="CA541" s="70">
        <v>0</v>
      </c>
      <c r="CB541" s="70">
        <v>14.733000000000001</v>
      </c>
      <c r="CC541" s="70">
        <v>4.1109999999999998</v>
      </c>
      <c r="CD541" s="70">
        <v>0</v>
      </c>
    </row>
    <row r="542" spans="1:82">
      <c r="A542" s="70" t="s">
        <v>2289</v>
      </c>
      <c r="B542" s="70">
        <v>451</v>
      </c>
      <c r="C542" s="70">
        <v>9</v>
      </c>
      <c r="D542" s="70">
        <v>27</v>
      </c>
      <c r="E542" s="70">
        <v>2012</v>
      </c>
      <c r="F542" s="70" t="s">
        <v>179</v>
      </c>
      <c r="G542" s="70" t="s">
        <v>2280</v>
      </c>
      <c r="H542" s="70" t="s">
        <v>2281</v>
      </c>
      <c r="I542" s="148"/>
      <c r="J542" s="71">
        <v>474.30842280638927</v>
      </c>
      <c r="K542" s="71">
        <v>32.804304244189169</v>
      </c>
      <c r="L542" s="71">
        <v>87.419454832101863</v>
      </c>
      <c r="M542" s="71">
        <v>1000.4380663854459</v>
      </c>
      <c r="N542" s="71">
        <v>653.22716638769225</v>
      </c>
      <c r="O542" s="71">
        <v>446.7453493870587</v>
      </c>
      <c r="P542" s="71">
        <v>306.35525870784784</v>
      </c>
      <c r="Q542" s="71">
        <v>30.836832477089299</v>
      </c>
      <c r="R542" s="71">
        <v>38.082379122693787</v>
      </c>
      <c r="S542" s="71">
        <v>0</v>
      </c>
      <c r="T542" s="72"/>
      <c r="U542" s="71">
        <v>22123560</v>
      </c>
      <c r="V542" s="71">
        <v>13910</v>
      </c>
      <c r="W542" s="71">
        <v>1620</v>
      </c>
      <c r="X542" s="71">
        <v>162916</v>
      </c>
      <c r="Y542" s="71">
        <v>185953</v>
      </c>
      <c r="Z542" s="71">
        <v>233658</v>
      </c>
      <c r="AA542" s="71">
        <v>61559</v>
      </c>
      <c r="AB542" s="71">
        <v>404439</v>
      </c>
      <c r="AC542" s="71">
        <v>6467310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220.45599999999999</v>
      </c>
      <c r="BK542" s="71">
        <v>0</v>
      </c>
      <c r="BL542" s="71">
        <v>96.067000000000007</v>
      </c>
      <c r="BM542" s="71">
        <v>0</v>
      </c>
      <c r="BN542" s="72"/>
      <c r="BO542" s="71">
        <v>0</v>
      </c>
      <c r="BP542" s="71">
        <v>0</v>
      </c>
      <c r="BQ542" s="71">
        <v>14</v>
      </c>
      <c r="BR542" s="71">
        <v>0</v>
      </c>
      <c r="BS542" s="71">
        <v>17</v>
      </c>
      <c r="BT542" s="71">
        <v>0</v>
      </c>
      <c r="BU542"/>
      <c r="BV542" s="70">
        <v>297.78899999999999</v>
      </c>
      <c r="BW542" s="70">
        <v>0</v>
      </c>
      <c r="BX542" s="70">
        <v>0</v>
      </c>
      <c r="BY542" s="70">
        <v>0</v>
      </c>
      <c r="BZ542" s="70">
        <v>0</v>
      </c>
      <c r="CA542" s="70">
        <v>0</v>
      </c>
      <c r="CB542" s="70">
        <v>14.058</v>
      </c>
      <c r="CC542" s="70">
        <v>4.6760000000000002</v>
      </c>
      <c r="CD542" s="70">
        <v>0</v>
      </c>
    </row>
    <row r="543" spans="1:82">
      <c r="A543" s="70" t="s">
        <v>2290</v>
      </c>
      <c r="B543" s="70">
        <v>452</v>
      </c>
      <c r="C543" s="70">
        <v>10</v>
      </c>
      <c r="D543" s="70">
        <v>27</v>
      </c>
      <c r="E543" s="70">
        <v>2013</v>
      </c>
      <c r="F543" s="70" t="s">
        <v>180</v>
      </c>
      <c r="G543" s="70" t="s">
        <v>2280</v>
      </c>
      <c r="H543" s="70" t="s">
        <v>2281</v>
      </c>
      <c r="I543" s="148"/>
      <c r="J543" s="71">
        <v>441.23104686756608</v>
      </c>
      <c r="K543" s="71">
        <v>27.480256968806032</v>
      </c>
      <c r="L543" s="71">
        <v>77.03245769206147</v>
      </c>
      <c r="M543" s="71">
        <v>862.9305262149478</v>
      </c>
      <c r="N543" s="71">
        <v>696.03821007433885</v>
      </c>
      <c r="O543" s="71">
        <v>436.44765793997476</v>
      </c>
      <c r="P543" s="71">
        <v>304.70720838528734</v>
      </c>
      <c r="Q543" s="71">
        <v>31.397577843670799</v>
      </c>
      <c r="R543" s="71">
        <v>41.556896865166259</v>
      </c>
      <c r="S543" s="71">
        <v>0</v>
      </c>
      <c r="T543" s="72"/>
      <c r="U543" s="71">
        <v>18725209</v>
      </c>
      <c r="V543" s="71">
        <v>13910</v>
      </c>
      <c r="W543" s="71">
        <v>1620</v>
      </c>
      <c r="X543" s="71">
        <v>162916</v>
      </c>
      <c r="Y543" s="71">
        <v>187684</v>
      </c>
      <c r="Z543" s="71">
        <v>238464</v>
      </c>
      <c r="AA543" s="71">
        <v>60998</v>
      </c>
      <c r="AB543" s="71">
        <v>405890</v>
      </c>
      <c r="AC543" s="71">
        <v>6888962</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254.08799999999999</v>
      </c>
      <c r="BK543" s="71">
        <v>0</v>
      </c>
      <c r="BL543" s="71">
        <v>108.08799999999999</v>
      </c>
      <c r="BM543" s="71">
        <v>0</v>
      </c>
      <c r="BN543" s="72"/>
      <c r="BO543" s="71">
        <v>0</v>
      </c>
      <c r="BP543" s="71">
        <v>0</v>
      </c>
      <c r="BQ543" s="71">
        <v>13</v>
      </c>
      <c r="BR543" s="71">
        <v>0</v>
      </c>
      <c r="BS543" s="71">
        <v>16</v>
      </c>
      <c r="BT543" s="71">
        <v>0</v>
      </c>
      <c r="BU543"/>
      <c r="BV543" s="70">
        <v>340.827</v>
      </c>
      <c r="BW543" s="70">
        <v>0</v>
      </c>
      <c r="BX543" s="70">
        <v>0</v>
      </c>
      <c r="BY543" s="70">
        <v>0</v>
      </c>
      <c r="BZ543" s="70">
        <v>0</v>
      </c>
      <c r="CA543" s="70">
        <v>0</v>
      </c>
      <c r="CB543" s="70">
        <v>17.763999999999999</v>
      </c>
      <c r="CC543" s="70">
        <v>3.585</v>
      </c>
      <c r="CD543" s="70">
        <v>0</v>
      </c>
    </row>
    <row r="544" spans="1:82">
      <c r="A544" s="70" t="s">
        <v>2291</v>
      </c>
      <c r="B544" s="70">
        <v>453</v>
      </c>
      <c r="C544" s="70">
        <v>11</v>
      </c>
      <c r="D544" s="70">
        <v>27</v>
      </c>
      <c r="E544" s="70">
        <v>2014</v>
      </c>
      <c r="F544" s="70" t="s">
        <v>181</v>
      </c>
      <c r="G544" s="70" t="s">
        <v>2280</v>
      </c>
      <c r="H544" s="70" t="s">
        <v>2281</v>
      </c>
      <c r="I544" s="148"/>
      <c r="J544" s="71">
        <v>461.9282424754748</v>
      </c>
      <c r="K544" s="71">
        <v>27.112845604982429</v>
      </c>
      <c r="L544" s="71">
        <v>69.367785844619505</v>
      </c>
      <c r="M544" s="71">
        <v>868.7536033551944</v>
      </c>
      <c r="N544" s="71">
        <v>676.05551167696876</v>
      </c>
      <c r="O544" s="71">
        <v>420.6190121025341</v>
      </c>
      <c r="P544" s="71">
        <v>304.42811683608846</v>
      </c>
      <c r="Q544" s="71">
        <v>30.113715359680398</v>
      </c>
      <c r="R544" s="71">
        <v>39.641456244909087</v>
      </c>
      <c r="S544" s="71">
        <v>0</v>
      </c>
      <c r="T544" s="72"/>
      <c r="U544" s="71">
        <v>20770337</v>
      </c>
      <c r="V544" s="71">
        <v>11894</v>
      </c>
      <c r="W544" s="71">
        <v>1724</v>
      </c>
      <c r="X544" s="71">
        <v>169495</v>
      </c>
      <c r="Y544" s="71">
        <v>188991</v>
      </c>
      <c r="Z544" s="71">
        <v>242047</v>
      </c>
      <c r="AA544" s="71">
        <v>60627</v>
      </c>
      <c r="AB544" s="71">
        <v>405750</v>
      </c>
      <c r="AC544" s="71">
        <v>6592099</v>
      </c>
      <c r="AD544" s="71">
        <v>0</v>
      </c>
      <c r="AE544" s="72"/>
      <c r="AF544" s="71"/>
      <c r="AG544" s="71"/>
      <c r="AH544" s="71"/>
      <c r="AI544" s="71"/>
      <c r="AJ544" s="71"/>
      <c r="AK544" s="71"/>
      <c r="AL544" s="71"/>
      <c r="AM544" s="71"/>
      <c r="AN544" s="71"/>
      <c r="AO544" s="71"/>
      <c r="AP544" s="71"/>
      <c r="AQ544" s="72"/>
      <c r="AR544" s="71">
        <v>10847</v>
      </c>
      <c r="AS544" s="71">
        <v>1707</v>
      </c>
      <c r="AT544" s="71">
        <v>0</v>
      </c>
      <c r="AU544" s="71">
        <v>0</v>
      </c>
      <c r="AV544" s="71">
        <v>0</v>
      </c>
      <c r="AW544" s="71">
        <v>0</v>
      </c>
      <c r="AX544" s="71"/>
      <c r="AY544" s="72"/>
      <c r="AZ544" s="71">
        <v>46623.192000000003</v>
      </c>
      <c r="BA544" s="71">
        <v>99028.45</v>
      </c>
      <c r="BB544" s="71">
        <v>0</v>
      </c>
      <c r="BC544" s="71">
        <v>0</v>
      </c>
      <c r="BD544" s="71">
        <v>0</v>
      </c>
      <c r="BE544" s="71">
        <v>0</v>
      </c>
      <c r="BF544" s="71"/>
      <c r="BG544" s="72"/>
      <c r="BH544" s="71">
        <v>0</v>
      </c>
      <c r="BI544" s="71">
        <v>0</v>
      </c>
      <c r="BJ544" s="71">
        <v>253.11099999999999</v>
      </c>
      <c r="BK544" s="71">
        <v>0</v>
      </c>
      <c r="BL544" s="71">
        <v>103.059</v>
      </c>
      <c r="BM544" s="71">
        <v>0</v>
      </c>
      <c r="BN544" s="72"/>
      <c r="BO544" s="71">
        <v>0</v>
      </c>
      <c r="BP544" s="71">
        <v>0</v>
      </c>
      <c r="BQ544" s="71">
        <v>13</v>
      </c>
      <c r="BR544" s="71">
        <v>0</v>
      </c>
      <c r="BS544" s="71">
        <v>16</v>
      </c>
      <c r="BT544" s="71">
        <v>0</v>
      </c>
      <c r="BU544"/>
      <c r="BV544" s="70">
        <v>334.30700000000002</v>
      </c>
      <c r="BW544" s="70">
        <v>0</v>
      </c>
      <c r="BX544" s="70">
        <v>0</v>
      </c>
      <c r="BY544" s="70">
        <v>0</v>
      </c>
      <c r="BZ544" s="70">
        <v>0</v>
      </c>
      <c r="CA544" s="70">
        <v>0</v>
      </c>
      <c r="CB544" s="70">
        <v>18.327000000000002</v>
      </c>
      <c r="CC544" s="70">
        <v>3.536</v>
      </c>
      <c r="CD544" s="70">
        <v>0</v>
      </c>
    </row>
    <row r="545" spans="1:82">
      <c r="A545" s="70" t="s">
        <v>2292</v>
      </c>
      <c r="B545" s="70">
        <v>454</v>
      </c>
      <c r="C545" s="70">
        <v>12</v>
      </c>
      <c r="D545" s="70">
        <v>27</v>
      </c>
      <c r="E545" s="70">
        <v>2015</v>
      </c>
      <c r="F545" s="70" t="s">
        <v>182</v>
      </c>
      <c r="G545" s="70" t="s">
        <v>2280</v>
      </c>
      <c r="H545" s="70" t="s">
        <v>2281</v>
      </c>
      <c r="I545" s="148"/>
      <c r="J545" s="71">
        <v>443.0825551140091</v>
      </c>
      <c r="K545" s="71">
        <v>25.6399523583713</v>
      </c>
      <c r="L545" s="71">
        <v>81.379110104902765</v>
      </c>
      <c r="M545" s="71">
        <v>1002.989668733243</v>
      </c>
      <c r="N545" s="71">
        <v>594.68618192378437</v>
      </c>
      <c r="O545" s="71">
        <v>420.50293466718273</v>
      </c>
      <c r="P545" s="71">
        <v>300.29159984607219</v>
      </c>
      <c r="Q545" s="71">
        <v>29.474373413116101</v>
      </c>
      <c r="R545" s="71">
        <v>36.237638398807526</v>
      </c>
      <c r="S545" s="71">
        <v>0</v>
      </c>
      <c r="T545" s="72"/>
      <c r="U545" s="71">
        <v>22526627</v>
      </c>
      <c r="V545" s="71">
        <v>11894</v>
      </c>
      <c r="W545" s="71">
        <v>1724</v>
      </c>
      <c r="X545" s="71">
        <v>169495</v>
      </c>
      <c r="Y545" s="71">
        <v>190916</v>
      </c>
      <c r="Z545" s="71">
        <v>244309</v>
      </c>
      <c r="AA545" s="71">
        <v>59756</v>
      </c>
      <c r="AB545" s="71">
        <v>405681</v>
      </c>
      <c r="AC545" s="71">
        <v>6194233</v>
      </c>
      <c r="AD545" s="71">
        <v>0</v>
      </c>
      <c r="AE545" s="72"/>
      <c r="AF545" s="71">
        <v>380731458.83456087</v>
      </c>
      <c r="AG545" s="71">
        <v>19890469.882541519</v>
      </c>
      <c r="AH545" s="71">
        <v>11565634.32785728</v>
      </c>
      <c r="AI545" s="71">
        <v>1030987685.352648</v>
      </c>
      <c r="AJ545" s="71">
        <v>977535411.58413577</v>
      </c>
      <c r="AK545" s="71">
        <v>0</v>
      </c>
      <c r="AL545" s="71">
        <v>0</v>
      </c>
      <c r="AM545" s="71">
        <v>55596879.282209717</v>
      </c>
      <c r="AN545" s="71">
        <v>0</v>
      </c>
      <c r="AO545" s="71">
        <v>0</v>
      </c>
      <c r="AP545" s="71">
        <v>2476307539.2639537</v>
      </c>
      <c r="AQ545" s="72"/>
      <c r="AR545" s="71">
        <v>11844</v>
      </c>
      <c r="AS545" s="71">
        <v>2135</v>
      </c>
      <c r="AT545" s="71">
        <v>0</v>
      </c>
      <c r="AU545" s="71">
        <v>0</v>
      </c>
      <c r="AV545" s="71">
        <v>0</v>
      </c>
      <c r="AW545" s="71">
        <v>1</v>
      </c>
      <c r="AX545" s="71"/>
      <c r="AY545" s="72"/>
      <c r="AZ545" s="71">
        <v>52245.861999999986</v>
      </c>
      <c r="BA545" s="71">
        <v>133404.25</v>
      </c>
      <c r="BB545" s="71">
        <v>0</v>
      </c>
      <c r="BC545" s="71">
        <v>0</v>
      </c>
      <c r="BD545" s="71">
        <v>0</v>
      </c>
      <c r="BE545" s="71">
        <v>275</v>
      </c>
      <c r="BF545" s="71"/>
      <c r="BG545" s="72"/>
      <c r="BH545" s="71">
        <v>0</v>
      </c>
      <c r="BI545" s="71">
        <v>0</v>
      </c>
      <c r="BJ545" s="71">
        <v>218.37299999999999</v>
      </c>
      <c r="BK545" s="71">
        <v>0</v>
      </c>
      <c r="BL545" s="71">
        <v>94.701000000000008</v>
      </c>
      <c r="BM545" s="71">
        <v>0</v>
      </c>
      <c r="BN545" s="72"/>
      <c r="BO545" s="71">
        <v>0</v>
      </c>
      <c r="BP545" s="71">
        <v>0</v>
      </c>
      <c r="BQ545" s="71">
        <v>12</v>
      </c>
      <c r="BR545" s="71">
        <v>0</v>
      </c>
      <c r="BS545" s="71">
        <v>15</v>
      </c>
      <c r="BT545" s="71">
        <v>0</v>
      </c>
      <c r="BU545"/>
      <c r="BV545" s="70">
        <v>296.971</v>
      </c>
      <c r="BW545" s="70">
        <v>0</v>
      </c>
      <c r="BX545" s="70">
        <v>0</v>
      </c>
      <c r="BY545" s="70">
        <v>0</v>
      </c>
      <c r="BZ545" s="70">
        <v>0</v>
      </c>
      <c r="CA545" s="70">
        <v>0</v>
      </c>
      <c r="CB545" s="70">
        <v>16.103000000000002</v>
      </c>
      <c r="CC545" s="70">
        <v>0</v>
      </c>
      <c r="CD545" s="70">
        <v>0</v>
      </c>
    </row>
    <row r="546" spans="1:82">
      <c r="A546" s="70" t="s">
        <v>2293</v>
      </c>
      <c r="B546" s="70">
        <v>455</v>
      </c>
      <c r="C546" s="70">
        <v>13</v>
      </c>
      <c r="D546" s="70">
        <v>27</v>
      </c>
      <c r="E546" s="70">
        <v>2016</v>
      </c>
      <c r="F546" s="70" t="s">
        <v>155</v>
      </c>
      <c r="G546" s="70" t="s">
        <v>2280</v>
      </c>
      <c r="H546" s="70" t="s">
        <v>2281</v>
      </c>
      <c r="I546" s="148"/>
      <c r="J546" s="71">
        <v>374.9797791154682</v>
      </c>
      <c r="K546" s="71">
        <v>24.760598320957698</v>
      </c>
      <c r="L546" s="71">
        <v>86.007330848061358</v>
      </c>
      <c r="M546" s="71">
        <v>708.34707679422024</v>
      </c>
      <c r="N546" s="71">
        <v>515.95215938977833</v>
      </c>
      <c r="O546" s="71">
        <v>420.35461580891905</v>
      </c>
      <c r="P546" s="71">
        <v>290.872247304479</v>
      </c>
      <c r="Q546" s="71">
        <v>28.561826262371898</v>
      </c>
      <c r="R546" s="71">
        <v>33.416883224945153</v>
      </c>
      <c r="S546" s="71">
        <v>0</v>
      </c>
      <c r="T546" s="72"/>
      <c r="U546" s="71">
        <v>22180081</v>
      </c>
      <c r="V546" s="71">
        <v>11894</v>
      </c>
      <c r="W546" s="71">
        <v>1724</v>
      </c>
      <c r="X546" s="71">
        <v>169495</v>
      </c>
      <c r="Y546" s="71">
        <v>192241</v>
      </c>
      <c r="Z546" s="71">
        <v>247225</v>
      </c>
      <c r="AA546" s="71">
        <v>59866</v>
      </c>
      <c r="AB546" s="71">
        <v>404375</v>
      </c>
      <c r="AC546" s="71">
        <v>5707274.7163973609</v>
      </c>
      <c r="AD546" s="71">
        <v>0</v>
      </c>
      <c r="AE546" s="72"/>
      <c r="AF546" s="71">
        <v>329081900.98801959</v>
      </c>
      <c r="AG546" s="71">
        <v>18840580.044697531</v>
      </c>
      <c r="AH546" s="71">
        <v>9800580.3489001822</v>
      </c>
      <c r="AI546" s="71">
        <v>1051730782.8345701</v>
      </c>
      <c r="AJ546" s="71">
        <v>834003176.17875361</v>
      </c>
      <c r="AK546" s="71">
        <v>0</v>
      </c>
      <c r="AL546" s="71">
        <v>0</v>
      </c>
      <c r="AM546" s="71">
        <v>55460951.729445249</v>
      </c>
      <c r="AN546" s="71">
        <v>0</v>
      </c>
      <c r="AO546" s="71">
        <v>0</v>
      </c>
      <c r="AP546" s="71">
        <v>2298917972.1243868</v>
      </c>
      <c r="AQ546" s="72"/>
      <c r="AR546" s="71">
        <v>12661</v>
      </c>
      <c r="AS546" s="71">
        <v>2357</v>
      </c>
      <c r="AT546" s="71">
        <v>0</v>
      </c>
      <c r="AU546" s="71">
        <v>0</v>
      </c>
      <c r="AV546" s="71">
        <v>0</v>
      </c>
      <c r="AW546" s="71">
        <v>1</v>
      </c>
      <c r="AX546" s="71"/>
      <c r="AY546" s="72"/>
      <c r="AZ546" s="71">
        <v>56666.991999999998</v>
      </c>
      <c r="BA546" s="71">
        <v>143159.25</v>
      </c>
      <c r="BB546" s="71">
        <v>0</v>
      </c>
      <c r="BC546" s="71">
        <v>0</v>
      </c>
      <c r="BD546" s="71">
        <v>0</v>
      </c>
      <c r="BE546" s="71">
        <v>275</v>
      </c>
      <c r="BF546" s="71"/>
      <c r="BG546" s="72"/>
      <c r="BH546" s="71">
        <v>0</v>
      </c>
      <c r="BI546" s="71">
        <v>0</v>
      </c>
      <c r="BJ546" s="71">
        <v>209.09200000000001</v>
      </c>
      <c r="BK546" s="71">
        <v>0</v>
      </c>
      <c r="BL546" s="71">
        <v>82.935999999999993</v>
      </c>
      <c r="BM546" s="71">
        <v>0</v>
      </c>
      <c r="BN546" s="72"/>
      <c r="BO546" s="71">
        <v>0</v>
      </c>
      <c r="BP546" s="71">
        <v>0</v>
      </c>
      <c r="BQ546" s="71">
        <v>12</v>
      </c>
      <c r="BR546" s="71">
        <v>0</v>
      </c>
      <c r="BS546" s="71">
        <v>15</v>
      </c>
      <c r="BT546" s="71">
        <v>0</v>
      </c>
      <c r="BU546"/>
      <c r="BV546" s="70">
        <v>266.779</v>
      </c>
      <c r="BW546" s="70">
        <v>0</v>
      </c>
      <c r="BX546" s="70">
        <v>0</v>
      </c>
      <c r="BY546" s="70">
        <v>0</v>
      </c>
      <c r="BZ546" s="70">
        <v>0</v>
      </c>
      <c r="CA546" s="70">
        <v>0</v>
      </c>
      <c r="CB546" s="70">
        <v>20.914999999999999</v>
      </c>
      <c r="CC546" s="70">
        <v>4.3339999999999996</v>
      </c>
      <c r="CD546" s="70">
        <v>0</v>
      </c>
    </row>
    <row r="547" spans="1:82">
      <c r="A547" s="70" t="s">
        <v>2294</v>
      </c>
      <c r="B547" s="70">
        <v>456</v>
      </c>
      <c r="C547" s="70">
        <v>14</v>
      </c>
      <c r="D547" s="70">
        <v>27</v>
      </c>
      <c r="E547" s="70">
        <v>2017</v>
      </c>
      <c r="F547" s="70" t="s">
        <v>156</v>
      </c>
      <c r="G547" s="70" t="s">
        <v>2280</v>
      </c>
      <c r="H547" s="70" t="s">
        <v>2281</v>
      </c>
      <c r="I547" s="148"/>
      <c r="J547" s="71">
        <v>372.72135938593067</v>
      </c>
      <c r="K547" s="71">
        <v>24.533908873486745</v>
      </c>
      <c r="L547" s="71">
        <v>73.984312057594906</v>
      </c>
      <c r="M547" s="71">
        <v>600.87961218073463</v>
      </c>
      <c r="N547" s="71">
        <v>539.26663159975374</v>
      </c>
      <c r="O547" s="71">
        <v>418.53983180389849</v>
      </c>
      <c r="P547" s="71">
        <v>288.24754861070454</v>
      </c>
      <c r="Q547" s="71">
        <v>27.595469371243599</v>
      </c>
      <c r="R547" s="71">
        <v>32.466200646501925</v>
      </c>
      <c r="S547" s="71">
        <v>0</v>
      </c>
      <c r="T547" s="72"/>
      <c r="U547" s="71">
        <v>23678785</v>
      </c>
      <c r="V547" s="71">
        <v>11894</v>
      </c>
      <c r="W547" s="71">
        <v>1724</v>
      </c>
      <c r="X547" s="71">
        <v>169495</v>
      </c>
      <c r="Y547" s="71">
        <v>193901</v>
      </c>
      <c r="Z547" s="71">
        <v>250241</v>
      </c>
      <c r="AA547" s="71">
        <v>59704</v>
      </c>
      <c r="AB547" s="71">
        <v>404017</v>
      </c>
      <c r="AC547" s="71">
        <v>5654929.9999999981</v>
      </c>
      <c r="AD547" s="71">
        <v>0</v>
      </c>
      <c r="AE547" s="72"/>
      <c r="AF547" s="71">
        <v>333302771.47701752</v>
      </c>
      <c r="AG547" s="71">
        <v>19102642.910489719</v>
      </c>
      <c r="AH547" s="71">
        <v>10835207.710225221</v>
      </c>
      <c r="AI547" s="71">
        <v>965860795.56321144</v>
      </c>
      <c r="AJ547" s="71">
        <v>958047012.25847757</v>
      </c>
      <c r="AK547" s="71">
        <v>0</v>
      </c>
      <c r="AL547" s="71">
        <v>0</v>
      </c>
      <c r="AM547" s="71">
        <v>55498555.63587033</v>
      </c>
      <c r="AN547" s="71">
        <v>0</v>
      </c>
      <c r="AO547" s="71">
        <v>0</v>
      </c>
      <c r="AP547" s="71">
        <v>2342646985.5552921</v>
      </c>
      <c r="AQ547" s="72"/>
      <c r="AR547" s="71">
        <v>13457</v>
      </c>
      <c r="AS547" s="71">
        <v>2632</v>
      </c>
      <c r="AT547" s="71">
        <v>0</v>
      </c>
      <c r="AU547" s="71">
        <v>0</v>
      </c>
      <c r="AV547" s="71">
        <v>0</v>
      </c>
      <c r="AW547" s="71">
        <v>1</v>
      </c>
      <c r="AX547" s="71"/>
      <c r="AY547" s="72"/>
      <c r="AZ547" s="71">
        <v>61041.971999999987</v>
      </c>
      <c r="BA547" s="71">
        <v>224119.74999999959</v>
      </c>
      <c r="BB547" s="71">
        <v>0</v>
      </c>
      <c r="BC547" s="71">
        <v>0</v>
      </c>
      <c r="BD547" s="71">
        <v>0</v>
      </c>
      <c r="BE547" s="71">
        <v>275</v>
      </c>
      <c r="BF547" s="71"/>
      <c r="BG547" s="72"/>
      <c r="BH547" s="71">
        <v>0</v>
      </c>
      <c r="BI547" s="71">
        <v>0</v>
      </c>
      <c r="BJ547" s="71">
        <v>210.00399999999999</v>
      </c>
      <c r="BK547" s="71">
        <v>0</v>
      </c>
      <c r="BL547" s="71">
        <v>75.180000000000007</v>
      </c>
      <c r="BM547" s="71">
        <v>0</v>
      </c>
      <c r="BN547" s="72"/>
      <c r="BO547" s="71">
        <v>0</v>
      </c>
      <c r="BP547" s="71">
        <v>0</v>
      </c>
      <c r="BQ547" s="71">
        <v>14</v>
      </c>
      <c r="BR547" s="71">
        <v>0</v>
      </c>
      <c r="BS547" s="71">
        <v>15</v>
      </c>
      <c r="BT547" s="71">
        <v>0</v>
      </c>
      <c r="BU547"/>
      <c r="BV547" s="70">
        <v>259.04700000000003</v>
      </c>
      <c r="BW547" s="70">
        <v>0</v>
      </c>
      <c r="BX547" s="70">
        <v>0</v>
      </c>
      <c r="BY547" s="70">
        <v>0</v>
      </c>
      <c r="BZ547" s="70">
        <v>0</v>
      </c>
      <c r="CA547" s="70">
        <v>0</v>
      </c>
      <c r="CB547" s="70">
        <v>18.795999999999999</v>
      </c>
      <c r="CC547" s="70">
        <v>7.3410000000000002</v>
      </c>
      <c r="CD547" s="70">
        <v>0</v>
      </c>
    </row>
    <row r="548" spans="1:82">
      <c r="A548" s="70" t="s">
        <v>2295</v>
      </c>
      <c r="B548" s="70">
        <v>457</v>
      </c>
      <c r="C548" s="70">
        <v>15</v>
      </c>
      <c r="D548" s="70">
        <v>27</v>
      </c>
      <c r="E548" s="70">
        <v>2018</v>
      </c>
      <c r="F548" s="70" t="s">
        <v>183</v>
      </c>
      <c r="G548" s="70" t="s">
        <v>2280</v>
      </c>
      <c r="H548" s="70" t="s">
        <v>2281</v>
      </c>
      <c r="I548" s="148"/>
      <c r="J548" s="71">
        <v>367.73235081726216</v>
      </c>
      <c r="K548" s="71">
        <v>21.144812713455387</v>
      </c>
      <c r="L548" s="71">
        <v>65.835010707606699</v>
      </c>
      <c r="M548" s="71">
        <v>579.73075597312641</v>
      </c>
      <c r="N548" s="71">
        <v>363.30719026092908</v>
      </c>
      <c r="O548" s="71">
        <v>413.91595956158864</v>
      </c>
      <c r="P548" s="71">
        <v>284.81423764441837</v>
      </c>
      <c r="Q548" s="71">
        <v>25.5575604905647</v>
      </c>
      <c r="R548" s="71">
        <v>32.491391118862559</v>
      </c>
      <c r="S548" s="71">
        <v>0</v>
      </c>
      <c r="T548" s="72"/>
      <c r="U548" s="71">
        <v>24124230</v>
      </c>
      <c r="V548" s="71">
        <v>11894</v>
      </c>
      <c r="W548" s="71">
        <v>1724</v>
      </c>
      <c r="X548" s="71">
        <v>169495</v>
      </c>
      <c r="Y548" s="71">
        <v>195232</v>
      </c>
      <c r="Z548" s="71">
        <v>252215</v>
      </c>
      <c r="AA548" s="71">
        <v>59586</v>
      </c>
      <c r="AB548" s="71">
        <v>403238</v>
      </c>
      <c r="AC548" s="71">
        <v>5637138.0000000009</v>
      </c>
      <c r="AD548" s="71">
        <v>0</v>
      </c>
      <c r="AE548" s="72"/>
      <c r="AF548" s="71">
        <v>355258736.92597812</v>
      </c>
      <c r="AG548" s="71">
        <v>16831047.20974258</v>
      </c>
      <c r="AH548" s="71">
        <v>10042457.90700002</v>
      </c>
      <c r="AI548" s="71">
        <v>986844705.81730056</v>
      </c>
      <c r="AJ548" s="71">
        <v>742364648.31708908</v>
      </c>
      <c r="AK548" s="71">
        <v>0</v>
      </c>
      <c r="AL548" s="71">
        <v>0</v>
      </c>
      <c r="AM548" s="71">
        <v>55506158.581143863</v>
      </c>
      <c r="AN548" s="71">
        <v>0</v>
      </c>
      <c r="AO548" s="71">
        <v>0</v>
      </c>
      <c r="AP548" s="71">
        <v>2166847754.7582545</v>
      </c>
      <c r="AQ548" s="72"/>
      <c r="AR548" s="71">
        <v>14209</v>
      </c>
      <c r="AS548" s="71">
        <v>2858</v>
      </c>
      <c r="AT548" s="71">
        <v>0</v>
      </c>
      <c r="AU548" s="71">
        <v>0</v>
      </c>
      <c r="AV548" s="71">
        <v>0</v>
      </c>
      <c r="AW548" s="71">
        <v>1</v>
      </c>
      <c r="AX548" s="71"/>
      <c r="AY548" s="72"/>
      <c r="AZ548" s="71">
        <v>65194.306000000026</v>
      </c>
      <c r="BA548" s="71">
        <v>276202.65000000002</v>
      </c>
      <c r="BB548" s="71">
        <v>0</v>
      </c>
      <c r="BC548" s="71">
        <v>0</v>
      </c>
      <c r="BD548" s="71">
        <v>0</v>
      </c>
      <c r="BE548" s="71">
        <v>275</v>
      </c>
      <c r="BF548" s="71"/>
      <c r="BG548" s="72"/>
      <c r="BH548" s="71">
        <v>0</v>
      </c>
      <c r="BI548" s="71">
        <v>0</v>
      </c>
      <c r="BJ548" s="71">
        <v>180.72499999999999</v>
      </c>
      <c r="BK548" s="71">
        <v>0</v>
      </c>
      <c r="BL548" s="71">
        <v>73.933999999999997</v>
      </c>
      <c r="BM548" s="71">
        <v>0</v>
      </c>
      <c r="BN548" s="72"/>
      <c r="BO548" s="71">
        <v>0</v>
      </c>
      <c r="BP548" s="71">
        <v>0</v>
      </c>
      <c r="BQ548" s="71">
        <v>14</v>
      </c>
      <c r="BR548" s="71">
        <v>0</v>
      </c>
      <c r="BS548" s="71">
        <v>15</v>
      </c>
      <c r="BT548" s="71">
        <v>0</v>
      </c>
      <c r="BU548"/>
      <c r="BV548" s="70">
        <v>237.584</v>
      </c>
      <c r="BW548" s="70">
        <v>0</v>
      </c>
      <c r="BX548" s="70">
        <v>0</v>
      </c>
      <c r="BY548" s="70">
        <v>0</v>
      </c>
      <c r="BZ548" s="70">
        <v>0</v>
      </c>
      <c r="CA548" s="70">
        <v>0</v>
      </c>
      <c r="CB548" s="70">
        <v>13.744999999999999</v>
      </c>
      <c r="CC548" s="70">
        <v>3.33</v>
      </c>
      <c r="CD548" s="70">
        <v>0</v>
      </c>
    </row>
    <row r="549" spans="1:82">
      <c r="A549" s="70" t="s">
        <v>2296</v>
      </c>
      <c r="B549" s="70">
        <v>458</v>
      </c>
      <c r="C549" s="70">
        <v>16</v>
      </c>
      <c r="D549" s="70">
        <v>27</v>
      </c>
      <c r="E549" s="70">
        <v>2019</v>
      </c>
      <c r="F549" s="70" t="s">
        <v>158</v>
      </c>
      <c r="G549" s="70" t="s">
        <v>2280</v>
      </c>
      <c r="H549" s="70" t="s">
        <v>2281</v>
      </c>
      <c r="I549" s="148"/>
      <c r="J549" s="71">
        <v>354.64997883377373</v>
      </c>
      <c r="K549" s="71">
        <v>19.890780045136779</v>
      </c>
      <c r="L549" s="71">
        <v>66.87406248918748</v>
      </c>
      <c r="M549" s="71">
        <v>649.2356648532857</v>
      </c>
      <c r="N549" s="71">
        <v>378.33504752536868</v>
      </c>
      <c r="O549" s="71">
        <v>405.05248505027714</v>
      </c>
      <c r="P549" s="71">
        <v>284.69386526392628</v>
      </c>
      <c r="Q549" s="71">
        <v>24.846509115429502</v>
      </c>
      <c r="R549" s="71">
        <v>31.995890526004668</v>
      </c>
      <c r="S549" s="71">
        <v>0</v>
      </c>
      <c r="T549" s="72"/>
      <c r="U549" s="71">
        <v>23052442</v>
      </c>
      <c r="V549" s="71">
        <v>11894</v>
      </c>
      <c r="W549" s="71">
        <v>1724</v>
      </c>
      <c r="X549" s="71">
        <v>169495</v>
      </c>
      <c r="Y549" s="71">
        <v>196861</v>
      </c>
      <c r="Z549" s="71">
        <v>253590</v>
      </c>
      <c r="AA549" s="71">
        <v>59115</v>
      </c>
      <c r="AB549" s="71">
        <v>402632</v>
      </c>
      <c r="AC549" s="71">
        <v>5642092</v>
      </c>
      <c r="AD549" s="71">
        <v>0</v>
      </c>
      <c r="AE549" s="72"/>
      <c r="AF549" s="71">
        <v>306007848.60570252</v>
      </c>
      <c r="AG549" s="71">
        <v>16300938.02109584</v>
      </c>
      <c r="AH549" s="71">
        <v>10933016.21573095</v>
      </c>
      <c r="AI549" s="71">
        <v>975232209.96383524</v>
      </c>
      <c r="AJ549" s="71">
        <v>786356601.65775049</v>
      </c>
      <c r="AK549" s="71">
        <v>0</v>
      </c>
      <c r="AL549" s="71">
        <v>0</v>
      </c>
      <c r="AM549" s="71">
        <v>54835447.387926795</v>
      </c>
      <c r="AN549" s="71">
        <v>0</v>
      </c>
      <c r="AO549" s="71">
        <v>0</v>
      </c>
      <c r="AP549" s="71">
        <v>2149666061.8520417</v>
      </c>
      <c r="AQ549" s="72"/>
      <c r="AR549" s="71">
        <v>15092</v>
      </c>
      <c r="AS549" s="71">
        <v>3041</v>
      </c>
      <c r="AT549" s="71">
        <v>0</v>
      </c>
      <c r="AU549" s="71">
        <v>0</v>
      </c>
      <c r="AV549" s="71">
        <v>0</v>
      </c>
      <c r="AW549" s="71">
        <v>1</v>
      </c>
      <c r="AX549" s="71"/>
      <c r="AY549" s="72"/>
      <c r="AZ549" s="71">
        <v>70194.158000000374</v>
      </c>
      <c r="BA549" s="71">
        <v>309205.8499999998</v>
      </c>
      <c r="BB549" s="71">
        <v>0</v>
      </c>
      <c r="BC549" s="71">
        <v>0</v>
      </c>
      <c r="BD549" s="71">
        <v>0</v>
      </c>
      <c r="BE549" s="71">
        <v>275</v>
      </c>
      <c r="BF549" s="71"/>
      <c r="BG549" s="72"/>
      <c r="BH549" s="71">
        <v>0</v>
      </c>
      <c r="BI549" s="71">
        <v>0</v>
      </c>
      <c r="BJ549" s="71">
        <v>133.548</v>
      </c>
      <c r="BK549" s="71">
        <v>0</v>
      </c>
      <c r="BL549" s="71">
        <v>58.25</v>
      </c>
      <c r="BM549" s="71">
        <v>0</v>
      </c>
      <c r="BN549" s="72"/>
      <c r="BO549" s="71">
        <v>0</v>
      </c>
      <c r="BP549" s="71">
        <v>0</v>
      </c>
      <c r="BQ549" s="71">
        <v>13</v>
      </c>
      <c r="BR549" s="71">
        <v>0</v>
      </c>
      <c r="BS549" s="71">
        <v>15</v>
      </c>
      <c r="BT549" s="71">
        <v>0</v>
      </c>
      <c r="BU549"/>
      <c r="BV549" s="70">
        <v>180.18799999999999</v>
      </c>
      <c r="BW549" s="70">
        <v>0</v>
      </c>
      <c r="BX549" s="70">
        <v>0</v>
      </c>
      <c r="BY549" s="70">
        <v>0</v>
      </c>
      <c r="BZ549" s="70">
        <v>0</v>
      </c>
      <c r="CA549" s="70">
        <v>0</v>
      </c>
      <c r="CB549" s="70">
        <v>11.61</v>
      </c>
      <c r="CC549" s="70">
        <v>0</v>
      </c>
      <c r="CD549" s="70">
        <v>0</v>
      </c>
    </row>
    <row r="550" spans="1:82">
      <c r="A550" s="70" t="s">
        <v>2297</v>
      </c>
      <c r="B550" s="70">
        <v>459</v>
      </c>
      <c r="C550" s="70">
        <v>17</v>
      </c>
      <c r="D550" s="70">
        <v>27</v>
      </c>
      <c r="E550" s="70">
        <v>2020</v>
      </c>
      <c r="F550" s="70" t="s">
        <v>159</v>
      </c>
      <c r="G550" s="70" t="s">
        <v>2280</v>
      </c>
      <c r="H550" s="70" t="s">
        <v>2281</v>
      </c>
      <c r="I550" s="148"/>
      <c r="J550" s="71">
        <v>381.10177785516203</v>
      </c>
      <c r="K550" s="71">
        <v>22.602592822211669</v>
      </c>
      <c r="L550" s="71">
        <v>81.225309930627802</v>
      </c>
      <c r="M550" s="71">
        <v>605.79041667831927</v>
      </c>
      <c r="N550" s="71">
        <v>424.93541568416947</v>
      </c>
      <c r="O550" s="71">
        <v>357.26088800151035</v>
      </c>
      <c r="P550" s="71">
        <v>268.62246849983262</v>
      </c>
      <c r="Q550" s="71">
        <v>23.7044513138549</v>
      </c>
      <c r="R550" s="71">
        <v>33.656308766969246</v>
      </c>
      <c r="S550" s="71">
        <v>0</v>
      </c>
      <c r="T550" s="72"/>
      <c r="U550" s="71">
        <v>26890865</v>
      </c>
      <c r="V550" s="71">
        <v>11796</v>
      </c>
      <c r="W550" s="71">
        <v>1964</v>
      </c>
      <c r="X550" s="71">
        <v>166033</v>
      </c>
      <c r="Y550" s="71">
        <v>198631</v>
      </c>
      <c r="Z550" s="71">
        <v>255289</v>
      </c>
      <c r="AA550" s="71">
        <v>59286</v>
      </c>
      <c r="AB550" s="71">
        <v>402038</v>
      </c>
      <c r="AC550" s="71">
        <v>5966245.9999999991</v>
      </c>
      <c r="AD550" s="71">
        <v>0</v>
      </c>
      <c r="AE550" s="72"/>
      <c r="AF550" s="71">
        <v>328940929.89711118</v>
      </c>
      <c r="AG550" s="71">
        <v>16854196.628256056</v>
      </c>
      <c r="AH550" s="71">
        <v>13624289.178030524</v>
      </c>
      <c r="AI550" s="71">
        <v>891619460.90296769</v>
      </c>
      <c r="AJ550" s="71">
        <v>940465619.76497364</v>
      </c>
      <c r="AK550" s="71"/>
      <c r="AL550" s="71"/>
      <c r="AM550" s="71">
        <v>52470425.735342905</v>
      </c>
      <c r="AN550" s="71"/>
      <c r="AO550" s="71"/>
      <c r="AP550" s="71">
        <v>2243974922.1066818</v>
      </c>
      <c r="AQ550" s="72"/>
      <c r="AR550" s="71">
        <v>15841</v>
      </c>
      <c r="AS550" s="71">
        <v>3173</v>
      </c>
      <c r="AT550" s="71">
        <v>0</v>
      </c>
      <c r="AU550" s="71">
        <v>0</v>
      </c>
      <c r="AV550" s="71">
        <v>0</v>
      </c>
      <c r="AW550" s="71">
        <v>2</v>
      </c>
      <c r="AX550" s="71"/>
      <c r="AY550" s="72"/>
      <c r="AZ550" s="71">
        <v>74532.488000000681</v>
      </c>
      <c r="BA550" s="71">
        <v>321312.15000000107</v>
      </c>
      <c r="BB550" s="71">
        <v>0</v>
      </c>
      <c r="BC550" s="71">
        <v>0</v>
      </c>
      <c r="BD550" s="71">
        <v>0</v>
      </c>
      <c r="BE550" s="71">
        <v>7667.7839999999997</v>
      </c>
      <c r="BF550" s="71"/>
      <c r="BG550" s="72"/>
      <c r="BH550" s="71">
        <v>0</v>
      </c>
      <c r="BI550" s="71">
        <v>0</v>
      </c>
      <c r="BJ550" s="71">
        <v>139.63399999999999</v>
      </c>
      <c r="BK550" s="71">
        <v>0</v>
      </c>
      <c r="BL550" s="71">
        <v>58.613</v>
      </c>
      <c r="BM550" s="71">
        <v>0</v>
      </c>
      <c r="BN550" s="72"/>
      <c r="BO550" s="71">
        <v>0</v>
      </c>
      <c r="BP550" s="71">
        <v>0</v>
      </c>
      <c r="BQ550" s="71">
        <v>13</v>
      </c>
      <c r="BR550" s="71">
        <v>0</v>
      </c>
      <c r="BS550" s="71">
        <v>16</v>
      </c>
      <c r="BT550" s="71">
        <v>0</v>
      </c>
      <c r="BU550"/>
      <c r="BV550" s="70">
        <v>185.64699999999999</v>
      </c>
      <c r="BW550" s="70">
        <v>0</v>
      </c>
      <c r="BX550" s="70">
        <v>0</v>
      </c>
      <c r="BY550" s="70">
        <v>0</v>
      </c>
      <c r="BZ550" s="70">
        <v>0</v>
      </c>
      <c r="CA550" s="70">
        <v>0</v>
      </c>
      <c r="CB550" s="70">
        <v>8.4179999999999993</v>
      </c>
      <c r="CC550" s="70">
        <v>4.1820000000000004</v>
      </c>
      <c r="CD550" s="70">
        <v>0</v>
      </c>
    </row>
    <row r="551" spans="1:82">
      <c r="A551" s="70" t="s">
        <v>2298</v>
      </c>
      <c r="B551" s="70">
        <v>459</v>
      </c>
      <c r="C551" s="70">
        <v>18</v>
      </c>
      <c r="D551" s="70">
        <v>27</v>
      </c>
      <c r="E551" s="70">
        <v>2021</v>
      </c>
      <c r="F551" s="70" t="s">
        <v>160</v>
      </c>
      <c r="G551" s="70" t="s">
        <v>2280</v>
      </c>
      <c r="H551" s="70" t="s">
        <v>2281</v>
      </c>
      <c r="I551" s="148"/>
      <c r="J551" s="71">
        <v>290.00648923715124</v>
      </c>
      <c r="K551" s="71">
        <v>22.687493327685477</v>
      </c>
      <c r="L551" s="71">
        <v>74.745523292164094</v>
      </c>
      <c r="M551" s="71">
        <v>551.5092298500748</v>
      </c>
      <c r="N551" s="71">
        <v>357.67540496629778</v>
      </c>
      <c r="O551" s="71">
        <v>348.98526527917852</v>
      </c>
      <c r="P551" s="71">
        <v>275.87387646955278</v>
      </c>
      <c r="Q551" s="71">
        <v>23.4084423235652</v>
      </c>
      <c r="R551" s="71">
        <v>35.008034597737115</v>
      </c>
      <c r="S551" s="71">
        <v>50.006502596832007</v>
      </c>
      <c r="T551" s="72"/>
      <c r="U551" s="71">
        <v>23211610</v>
      </c>
      <c r="V551" s="71">
        <v>11796</v>
      </c>
      <c r="W551" s="71">
        <v>1964</v>
      </c>
      <c r="X551" s="71">
        <v>166033</v>
      </c>
      <c r="Y551" s="71">
        <v>199892</v>
      </c>
      <c r="Z551" s="71">
        <v>256770</v>
      </c>
      <c r="AA551" s="71">
        <v>59371</v>
      </c>
      <c r="AB551" s="71">
        <v>400918</v>
      </c>
      <c r="AC551" s="71">
        <v>6020417.9999999991</v>
      </c>
      <c r="AD551" s="71">
        <v>50.006502596832007</v>
      </c>
      <c r="AE551" s="72"/>
      <c r="AF551" s="71">
        <v>259334635.13247931</v>
      </c>
      <c r="AG551" s="71">
        <v>17962106.119804651</v>
      </c>
      <c r="AH551" s="71">
        <v>12455145.432702096</v>
      </c>
      <c r="AI551" s="71">
        <v>984665343.70644093</v>
      </c>
      <c r="AJ551" s="71">
        <v>873211325.99227464</v>
      </c>
      <c r="AK551" s="71">
        <v>0</v>
      </c>
      <c r="AL551" s="71">
        <v>0</v>
      </c>
      <c r="AM551" s="71">
        <v>52626055.372128733</v>
      </c>
      <c r="AN551" s="71">
        <v>0</v>
      </c>
      <c r="AO551" s="71">
        <v>0</v>
      </c>
      <c r="AP551" s="71">
        <v>2200254611.7558308</v>
      </c>
      <c r="AQ551" s="72"/>
      <c r="AR551" s="71">
        <v>16640</v>
      </c>
      <c r="AS551" s="71">
        <v>3464</v>
      </c>
      <c r="AT551" s="71">
        <v>0</v>
      </c>
      <c r="AU551" s="71">
        <v>0</v>
      </c>
      <c r="AV551" s="71">
        <v>0</v>
      </c>
      <c r="AW551" s="71">
        <v>2</v>
      </c>
      <c r="AX551" s="71"/>
      <c r="AY551" s="72"/>
      <c r="AZ551" s="71">
        <v>79110.01800000068</v>
      </c>
      <c r="BA551" s="71">
        <v>351998.65000000322</v>
      </c>
      <c r="BB551" s="71">
        <v>0</v>
      </c>
      <c r="BC551" s="71">
        <v>0</v>
      </c>
      <c r="BD551" s="71">
        <v>0</v>
      </c>
      <c r="BE551" s="71">
        <v>7667.7839999999997</v>
      </c>
      <c r="BF551" s="71"/>
      <c r="BG551" s="72"/>
      <c r="BH551" s="71">
        <v>0</v>
      </c>
      <c r="BI551" s="71">
        <v>0</v>
      </c>
      <c r="BJ551" s="71">
        <v>163.18899999999999</v>
      </c>
      <c r="BK551" s="71">
        <v>0</v>
      </c>
      <c r="BL551" s="71">
        <v>60.632000000000005</v>
      </c>
      <c r="BM551" s="71">
        <v>0</v>
      </c>
      <c r="BN551" s="72"/>
      <c r="BO551" s="71">
        <v>0</v>
      </c>
      <c r="BP551" s="71">
        <v>0</v>
      </c>
      <c r="BQ551" s="71">
        <v>14</v>
      </c>
      <c r="BR551" s="71">
        <v>0</v>
      </c>
      <c r="BS551" s="71">
        <v>14</v>
      </c>
      <c r="BT551" s="71">
        <v>0</v>
      </c>
      <c r="BU551"/>
      <c r="BV551" s="70">
        <v>203.21100000000001</v>
      </c>
      <c r="BW551" s="70">
        <v>0</v>
      </c>
      <c r="BX551" s="70">
        <v>0</v>
      </c>
      <c r="BY551" s="70">
        <v>0</v>
      </c>
      <c r="BZ551" s="70">
        <v>0</v>
      </c>
      <c r="CA551" s="70">
        <v>0</v>
      </c>
      <c r="CB551" s="70">
        <v>13.237</v>
      </c>
      <c r="CC551" s="70">
        <v>7.3730000000000002</v>
      </c>
      <c r="CD551" s="70">
        <v>0</v>
      </c>
    </row>
    <row r="552" spans="1:82">
      <c r="A552" s="70" t="s">
        <v>2299</v>
      </c>
      <c r="B552" s="70">
        <v>459</v>
      </c>
      <c r="C552" s="70">
        <v>19</v>
      </c>
      <c r="D552" s="70">
        <v>27</v>
      </c>
      <c r="E552" s="70">
        <v>2022</v>
      </c>
      <c r="F552" s="70" t="s">
        <v>161</v>
      </c>
      <c r="G552" s="70" t="s">
        <v>2280</v>
      </c>
      <c r="H552" s="70" t="s">
        <v>2281</v>
      </c>
      <c r="I552" s="148"/>
      <c r="J552" s="71">
        <v>308.42086087644901</v>
      </c>
      <c r="K552" s="71">
        <v>23.119979371971077</v>
      </c>
      <c r="L552" s="71">
        <v>64.937895206218201</v>
      </c>
      <c r="M552" s="71">
        <v>567.43636759158574</v>
      </c>
      <c r="N552" s="71">
        <v>542.58248793474854</v>
      </c>
      <c r="O552" s="71">
        <v>369.96050525031535</v>
      </c>
      <c r="P552" s="71">
        <v>274.64693343238076</v>
      </c>
      <c r="Q552" s="71">
        <v>23.522976189610702</v>
      </c>
      <c r="R552" s="71">
        <v>37.891955428162667</v>
      </c>
      <c r="S552" s="71">
        <v>46.519536948526493</v>
      </c>
      <c r="T552" s="72"/>
      <c r="U552" s="71">
        <v>27663269</v>
      </c>
      <c r="V552" s="71">
        <v>11796</v>
      </c>
      <c r="W552" s="71">
        <v>1964</v>
      </c>
      <c r="X552" s="71">
        <v>166033</v>
      </c>
      <c r="Y552" s="71">
        <v>201306</v>
      </c>
      <c r="Z552" s="71">
        <v>258622</v>
      </c>
      <c r="AA552" s="71">
        <v>60008</v>
      </c>
      <c r="AB552" s="71">
        <v>399576</v>
      </c>
      <c r="AC552" s="71">
        <v>6598214.9999999991</v>
      </c>
      <c r="AD552" s="71">
        <v>46.519536948526493</v>
      </c>
      <c r="AE552" s="72"/>
      <c r="AF552" s="71">
        <v>285346456.44506174</v>
      </c>
      <c r="AG552" s="71">
        <v>17999524.843372419</v>
      </c>
      <c r="AH552" s="71">
        <v>12772653.720395176</v>
      </c>
      <c r="AI552" s="71">
        <v>910513812.18648553</v>
      </c>
      <c r="AJ552" s="71">
        <v>1075321717.5483756</v>
      </c>
      <c r="AK552" s="71">
        <v>0</v>
      </c>
      <c r="AL552" s="71">
        <v>0</v>
      </c>
      <c r="AM552" s="71">
        <v>51596167.790017612</v>
      </c>
      <c r="AN552" s="71">
        <v>0</v>
      </c>
      <c r="AO552" s="71">
        <v>0</v>
      </c>
      <c r="AP552" s="71">
        <v>2353550332.5337081</v>
      </c>
      <c r="AQ552" s="72"/>
      <c r="AR552" s="71">
        <v>17532</v>
      </c>
      <c r="AS552" s="71">
        <v>3510</v>
      </c>
      <c r="AT552" s="71">
        <v>0</v>
      </c>
      <c r="AU552" s="71">
        <v>0</v>
      </c>
      <c r="AV552" s="71">
        <v>0</v>
      </c>
      <c r="AW552" s="71">
        <v>2</v>
      </c>
      <c r="AX552" s="71"/>
      <c r="AY552" s="72"/>
      <c r="AZ552" s="71">
        <v>84202.32000000088</v>
      </c>
      <c r="BA552" s="71">
        <v>383330.85000000335</v>
      </c>
      <c r="BB552" s="71">
        <v>0</v>
      </c>
      <c r="BC552" s="71">
        <v>0</v>
      </c>
      <c r="BD552" s="71">
        <v>0</v>
      </c>
      <c r="BE552" s="71">
        <v>7667.7839999999997</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2300</v>
      </c>
      <c r="B553" s="70">
        <v>459</v>
      </c>
      <c r="C553" s="70">
        <v>20</v>
      </c>
      <c r="D553" s="70">
        <v>27</v>
      </c>
      <c r="E553" s="70">
        <v>2023</v>
      </c>
      <c r="F553" s="70" t="s">
        <v>1539</v>
      </c>
      <c r="G553" s="70" t="s">
        <v>2280</v>
      </c>
      <c r="H553" s="70" t="s">
        <v>2281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18290</v>
      </c>
      <c r="AS553" s="71">
        <v>3589</v>
      </c>
      <c r="AT553" s="71">
        <v>0</v>
      </c>
      <c r="AU553" s="71">
        <v>0</v>
      </c>
      <c r="AV553" s="71">
        <v>0</v>
      </c>
      <c r="AW553" s="71">
        <v>2</v>
      </c>
      <c r="AX553" s="71"/>
      <c r="AY553" s="72"/>
      <c r="AZ553" s="71">
        <v>88251.570000001258</v>
      </c>
      <c r="BA553" s="71">
        <v>389964.85000000347</v>
      </c>
      <c r="BB553" s="71">
        <v>0</v>
      </c>
      <c r="BC553" s="71">
        <v>0</v>
      </c>
      <c r="BD553" s="71">
        <v>0</v>
      </c>
      <c r="BE553" s="71">
        <v>7667.7839999999997</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2301</v>
      </c>
      <c r="B554" s="70">
        <v>459</v>
      </c>
      <c r="C554" s="70">
        <v>21</v>
      </c>
      <c r="D554" s="70">
        <v>27</v>
      </c>
      <c r="E554" s="70">
        <v>2024</v>
      </c>
      <c r="F554" s="70" t="s">
        <v>1554</v>
      </c>
      <c r="G554" s="70" t="s">
        <v>2280</v>
      </c>
      <c r="H554" s="70" t="s">
        <v>2281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2302</v>
      </c>
      <c r="B555" s="70">
        <v>341</v>
      </c>
      <c r="C555" s="70">
        <v>1</v>
      </c>
      <c r="D555" s="70">
        <v>21</v>
      </c>
      <c r="E555" s="70">
        <v>1990</v>
      </c>
      <c r="F555" s="70" t="s">
        <v>787</v>
      </c>
      <c r="G555" s="70" t="s">
        <v>2303</v>
      </c>
      <c r="H555" s="70" t="s">
        <v>2304</v>
      </c>
      <c r="I555" s="148"/>
      <c r="J555" s="71">
        <v>369.11236115883048</v>
      </c>
      <c r="K555" s="71">
        <v>78.936118247185519</v>
      </c>
      <c r="L555" s="71">
        <v>437.73830609368702</v>
      </c>
      <c r="M555" s="71">
        <v>419.92017204156309</v>
      </c>
      <c r="N555" s="71">
        <v>416.7115461898328</v>
      </c>
      <c r="O555" s="71">
        <v>249.34618091444199</v>
      </c>
      <c r="P555" s="71">
        <v>237.5591625097972</v>
      </c>
      <c r="Q555" s="71">
        <v>30.427044824321801</v>
      </c>
      <c r="R555" s="71">
        <v>61.868329349759193</v>
      </c>
      <c r="S555" s="71">
        <v>35.5587547903176</v>
      </c>
      <c r="T555" s="72"/>
      <c r="U555" s="71">
        <v>50484603</v>
      </c>
      <c r="V555" s="71">
        <v>17943</v>
      </c>
      <c r="W555" s="71">
        <v>4018</v>
      </c>
      <c r="X555" s="71">
        <v>168622</v>
      </c>
      <c r="Y555" s="71">
        <v>172990</v>
      </c>
      <c r="Z555" s="71">
        <v>102559</v>
      </c>
      <c r="AA555" s="71">
        <v>57682</v>
      </c>
      <c r="AB555" s="71">
        <v>494032</v>
      </c>
      <c r="AC555" s="71">
        <v>10715706</v>
      </c>
      <c r="AD555" s="71">
        <v>35.5587547903176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2305</v>
      </c>
      <c r="B556" s="70">
        <v>342</v>
      </c>
      <c r="C556" s="70">
        <v>2</v>
      </c>
      <c r="D556" s="70">
        <v>21</v>
      </c>
      <c r="E556" s="70">
        <v>2005</v>
      </c>
      <c r="F556" s="70" t="s">
        <v>789</v>
      </c>
      <c r="G556" s="70" t="s">
        <v>2303</v>
      </c>
      <c r="H556" s="70" t="s">
        <v>2304</v>
      </c>
      <c r="I556" s="148"/>
      <c r="J556" s="71">
        <v>360.25154844520063</v>
      </c>
      <c r="K556" s="71">
        <v>33.204927012545667</v>
      </c>
      <c r="L556" s="71">
        <v>80.525551928562763</v>
      </c>
      <c r="M556" s="71">
        <v>659.06432247385521</v>
      </c>
      <c r="N556" s="71">
        <v>534.73464698018802</v>
      </c>
      <c r="O556" s="71">
        <v>351.72466271913811</v>
      </c>
      <c r="P556" s="71">
        <v>210.45459647474021</v>
      </c>
      <c r="Q556" s="71">
        <v>26.818386214474401</v>
      </c>
      <c r="R556" s="71">
        <v>58.422180848104723</v>
      </c>
      <c r="S556" s="71">
        <v>28.513126838000002</v>
      </c>
      <c r="T556" s="72"/>
      <c r="U556" s="71">
        <v>53703876</v>
      </c>
      <c r="V556" s="71">
        <v>14503</v>
      </c>
      <c r="W556" s="71">
        <v>672</v>
      </c>
      <c r="X556" s="71">
        <v>144080</v>
      </c>
      <c r="Y556" s="71">
        <v>196444</v>
      </c>
      <c r="Z556" s="71">
        <v>167409</v>
      </c>
      <c r="AA556" s="71">
        <v>41851</v>
      </c>
      <c r="AB556" s="71">
        <v>455210</v>
      </c>
      <c r="AC556" s="71">
        <v>10330753</v>
      </c>
      <c r="AD556" s="71">
        <v>28.513126838000002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2306</v>
      </c>
      <c r="B557" s="70">
        <v>343</v>
      </c>
      <c r="C557" s="70">
        <v>3</v>
      </c>
      <c r="D557" s="70">
        <v>21</v>
      </c>
      <c r="E557" s="70">
        <v>2006</v>
      </c>
      <c r="F557" s="70" t="s">
        <v>790</v>
      </c>
      <c r="G557" s="70" t="s">
        <v>2303</v>
      </c>
      <c r="H557" s="70" t="s">
        <v>2304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2307</v>
      </c>
      <c r="B558" s="70">
        <v>344</v>
      </c>
      <c r="C558" s="70">
        <v>4</v>
      </c>
      <c r="D558" s="70">
        <v>21</v>
      </c>
      <c r="E558" s="70">
        <v>2007</v>
      </c>
      <c r="F558" s="70" t="s">
        <v>791</v>
      </c>
      <c r="G558" s="1064" t="s">
        <v>2303</v>
      </c>
      <c r="H558" s="70" t="s">
        <v>2304</v>
      </c>
      <c r="I558" s="148"/>
      <c r="J558" s="71">
        <v>294.85647380599158</v>
      </c>
      <c r="K558" s="71">
        <v>31.071327588894849</v>
      </c>
      <c r="L558" s="71">
        <v>58.217643223546979</v>
      </c>
      <c r="M558" s="71">
        <v>633.25559083866199</v>
      </c>
      <c r="N558" s="71">
        <v>551.61342512832869</v>
      </c>
      <c r="O558" s="71">
        <v>340.08077107942091</v>
      </c>
      <c r="P558" s="71">
        <v>204.50516848321001</v>
      </c>
      <c r="Q558" s="71">
        <v>27.923891788137301</v>
      </c>
      <c r="R558" s="71">
        <v>56.699950260373221</v>
      </c>
      <c r="S558" s="71">
        <v>28.1501960278</v>
      </c>
      <c r="T558" s="72"/>
      <c r="U558" s="71">
        <v>59171137</v>
      </c>
      <c r="V558" s="71">
        <v>12697</v>
      </c>
      <c r="W558" s="71">
        <v>521</v>
      </c>
      <c r="X558" s="71">
        <v>167893</v>
      </c>
      <c r="Y558" s="71">
        <v>198464</v>
      </c>
      <c r="Z558" s="71">
        <v>168269</v>
      </c>
      <c r="AA558" s="71">
        <v>40048</v>
      </c>
      <c r="AB558" s="71">
        <v>448911</v>
      </c>
      <c r="AC558" s="71">
        <v>10313890</v>
      </c>
      <c r="AD558" s="71">
        <v>28.1501960278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2308</v>
      </c>
      <c r="B559" s="70">
        <v>345</v>
      </c>
      <c r="C559" s="70">
        <v>5</v>
      </c>
      <c r="D559" s="70">
        <v>21</v>
      </c>
      <c r="E559" s="70">
        <v>2008</v>
      </c>
      <c r="F559" s="70" t="s">
        <v>792</v>
      </c>
      <c r="G559" s="1064" t="s">
        <v>2303</v>
      </c>
      <c r="H559" s="70" t="s">
        <v>2304</v>
      </c>
      <c r="I559" s="148"/>
      <c r="J559" s="71">
        <v>277.03158696233879</v>
      </c>
      <c r="K559" s="71">
        <v>22.840511542692369</v>
      </c>
      <c r="L559" s="71">
        <v>48.241191385395908</v>
      </c>
      <c r="M559" s="71">
        <v>673.57228426862252</v>
      </c>
      <c r="N559" s="71">
        <v>544.00265679376582</v>
      </c>
      <c r="O559" s="71">
        <v>328.74256744463048</v>
      </c>
      <c r="P559" s="71">
        <v>197.8758496002929</v>
      </c>
      <c r="Q559" s="71">
        <v>27.334770375881298</v>
      </c>
      <c r="R559" s="71">
        <v>55.157342048457373</v>
      </c>
      <c r="S559" s="71">
        <v>25.760637903700001</v>
      </c>
      <c r="T559" s="72"/>
      <c r="U559" s="71">
        <v>59225036</v>
      </c>
      <c r="V559" s="71">
        <v>12697</v>
      </c>
      <c r="W559" s="71">
        <v>521</v>
      </c>
      <c r="X559" s="71">
        <v>167893</v>
      </c>
      <c r="Y559" s="71">
        <v>199761</v>
      </c>
      <c r="Z559" s="71">
        <v>168368</v>
      </c>
      <c r="AA559" s="71">
        <v>38794</v>
      </c>
      <c r="AB559" s="71">
        <v>446668</v>
      </c>
      <c r="AC559" s="71">
        <v>10418463</v>
      </c>
      <c r="AD559" s="71">
        <v>25.760637903700001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2309</v>
      </c>
      <c r="B560" s="70">
        <v>346</v>
      </c>
      <c r="C560" s="70">
        <v>6</v>
      </c>
      <c r="D560" s="70">
        <v>21</v>
      </c>
      <c r="E560" s="70">
        <v>2009</v>
      </c>
      <c r="F560" s="70" t="s">
        <v>176</v>
      </c>
      <c r="G560" s="70" t="s">
        <v>2303</v>
      </c>
      <c r="H560" s="70" t="s">
        <v>2304</v>
      </c>
      <c r="I560" s="148"/>
      <c r="J560" s="71">
        <v>325.43510230083302</v>
      </c>
      <c r="K560" s="71">
        <v>26.623276993410041</v>
      </c>
      <c r="L560" s="71">
        <v>61.8907885725638</v>
      </c>
      <c r="M560" s="71">
        <v>688.44614036592566</v>
      </c>
      <c r="N560" s="71">
        <v>498.24526683675299</v>
      </c>
      <c r="O560" s="71">
        <v>335.62374420606159</v>
      </c>
      <c r="P560" s="71">
        <v>187.89213376965759</v>
      </c>
      <c r="Q560" s="71">
        <v>25.928158210603801</v>
      </c>
      <c r="R560" s="71">
        <v>53.734752753468001</v>
      </c>
      <c r="S560" s="71">
        <v>28.38509859665</v>
      </c>
      <c r="T560" s="72"/>
      <c r="U560" s="71">
        <v>60141182</v>
      </c>
      <c r="V560" s="71">
        <v>14077</v>
      </c>
      <c r="W560" s="71">
        <v>723</v>
      </c>
      <c r="X560" s="71">
        <v>179514</v>
      </c>
      <c r="Y560" s="71">
        <v>201108</v>
      </c>
      <c r="Z560" s="71">
        <v>169666</v>
      </c>
      <c r="AA560" s="71">
        <v>37817</v>
      </c>
      <c r="AB560" s="71">
        <v>444757</v>
      </c>
      <c r="AC560" s="71">
        <v>9901900</v>
      </c>
      <c r="AD560" s="71">
        <v>28.38509859665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89.87</v>
      </c>
      <c r="BK560" s="71">
        <v>0</v>
      </c>
      <c r="BL560" s="71">
        <v>60.295000000000002</v>
      </c>
      <c r="BM560" s="71">
        <v>0</v>
      </c>
      <c r="BN560" s="72"/>
      <c r="BO560" s="71">
        <v>0</v>
      </c>
      <c r="BP560" s="71">
        <v>0</v>
      </c>
      <c r="BQ560" s="71">
        <v>6</v>
      </c>
      <c r="BR560" s="71">
        <v>0</v>
      </c>
      <c r="BS560" s="71">
        <v>13</v>
      </c>
      <c r="BT560" s="71">
        <v>0</v>
      </c>
      <c r="BU560"/>
      <c r="BV560" s="70">
        <v>150.16499999999999</v>
      </c>
      <c r="BW560" s="70">
        <v>0</v>
      </c>
      <c r="BX560" s="70">
        <v>0</v>
      </c>
      <c r="BY560" s="70">
        <v>0</v>
      </c>
      <c r="BZ560" s="70">
        <v>0</v>
      </c>
      <c r="CA560" s="70">
        <v>0</v>
      </c>
      <c r="CB560" s="70">
        <v>0</v>
      </c>
      <c r="CC560" s="70">
        <v>0</v>
      </c>
      <c r="CD560" s="70">
        <v>0</v>
      </c>
    </row>
    <row r="561" spans="1:82">
      <c r="A561" s="70" t="s">
        <v>2310</v>
      </c>
      <c r="B561" s="70">
        <v>347</v>
      </c>
      <c r="C561" s="70">
        <v>7</v>
      </c>
      <c r="D561" s="70">
        <v>21</v>
      </c>
      <c r="E561" s="70">
        <v>2010</v>
      </c>
      <c r="F561" s="70" t="s">
        <v>177</v>
      </c>
      <c r="G561" s="70" t="s">
        <v>2303</v>
      </c>
      <c r="H561" s="70" t="s">
        <v>2304</v>
      </c>
      <c r="I561" s="148"/>
      <c r="J561" s="71">
        <v>272.90886096954478</v>
      </c>
      <c r="K561" s="71">
        <v>28.873060191952149</v>
      </c>
      <c r="L561" s="71">
        <v>55.778146971400972</v>
      </c>
      <c r="M561" s="71">
        <v>738.34886339824789</v>
      </c>
      <c r="N561" s="71">
        <v>568.09044404208771</v>
      </c>
      <c r="O561" s="71">
        <v>335.65839084665981</v>
      </c>
      <c r="P561" s="71">
        <v>187.69559209684471</v>
      </c>
      <c r="Q561" s="71">
        <v>26.908527200023599</v>
      </c>
      <c r="R561" s="71">
        <v>60.030785607347248</v>
      </c>
      <c r="S561" s="71">
        <v>23.975389667200009</v>
      </c>
      <c r="T561" s="72"/>
      <c r="U561" s="71">
        <v>60246604</v>
      </c>
      <c r="V561" s="71">
        <v>14077</v>
      </c>
      <c r="W561" s="71">
        <v>723</v>
      </c>
      <c r="X561" s="71">
        <v>179514</v>
      </c>
      <c r="Y561" s="71">
        <v>202270</v>
      </c>
      <c r="Z561" s="71">
        <v>170472</v>
      </c>
      <c r="AA561" s="71">
        <v>36834</v>
      </c>
      <c r="AB561" s="71">
        <v>442291</v>
      </c>
      <c r="AC561" s="71">
        <v>10483090</v>
      </c>
      <c r="AD561" s="71">
        <v>23.975389667200009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95.738</v>
      </c>
      <c r="BK561" s="71">
        <v>0</v>
      </c>
      <c r="BL561" s="71">
        <v>47.849999999999994</v>
      </c>
      <c r="BM561" s="71">
        <v>0</v>
      </c>
      <c r="BN561" s="72"/>
      <c r="BO561" s="71">
        <v>0</v>
      </c>
      <c r="BP561" s="71">
        <v>0</v>
      </c>
      <c r="BQ561" s="71">
        <v>7</v>
      </c>
      <c r="BR561" s="71">
        <v>0</v>
      </c>
      <c r="BS561" s="71">
        <v>11</v>
      </c>
      <c r="BT561" s="71">
        <v>0</v>
      </c>
      <c r="BU561"/>
      <c r="BV561" s="70">
        <v>143.58799999999999</v>
      </c>
      <c r="BW561" s="70">
        <v>0</v>
      </c>
      <c r="BX561" s="70">
        <v>0</v>
      </c>
      <c r="BY561" s="70">
        <v>0</v>
      </c>
      <c r="BZ561" s="70">
        <v>0</v>
      </c>
      <c r="CA561" s="70">
        <v>0</v>
      </c>
      <c r="CB561" s="70">
        <v>0</v>
      </c>
      <c r="CC561" s="70">
        <v>0</v>
      </c>
      <c r="CD561" s="70">
        <v>0</v>
      </c>
    </row>
    <row r="562" spans="1:82">
      <c r="A562" s="70" t="s">
        <v>2311</v>
      </c>
      <c r="B562" s="70">
        <v>348</v>
      </c>
      <c r="C562" s="70">
        <v>8</v>
      </c>
      <c r="D562" s="70">
        <v>21</v>
      </c>
      <c r="E562" s="70">
        <v>2011</v>
      </c>
      <c r="F562" s="70" t="s">
        <v>178</v>
      </c>
      <c r="G562" s="70" t="s">
        <v>2303</v>
      </c>
      <c r="H562" s="70" t="s">
        <v>2304</v>
      </c>
      <c r="I562" s="148"/>
      <c r="J562" s="71">
        <v>352.22817772928647</v>
      </c>
      <c r="K562" s="71">
        <v>38.583277400794167</v>
      </c>
      <c r="L562" s="71">
        <v>51.325078463307868</v>
      </c>
      <c r="M562" s="71">
        <v>855.69562058585632</v>
      </c>
      <c r="N562" s="71">
        <v>659.51868779598658</v>
      </c>
      <c r="O562" s="71">
        <v>332.32927062667721</v>
      </c>
      <c r="P562" s="71">
        <v>178.99066484818584</v>
      </c>
      <c r="Q562" s="71">
        <v>30.871091220548902</v>
      </c>
      <c r="R562" s="71">
        <v>56.912137879957562</v>
      </c>
      <c r="S562" s="71">
        <v>23.643881159399999</v>
      </c>
      <c r="T562" s="72"/>
      <c r="U562" s="71">
        <v>53939784</v>
      </c>
      <c r="V562" s="71">
        <v>14077</v>
      </c>
      <c r="W562" s="71">
        <v>723</v>
      </c>
      <c r="X562" s="71">
        <v>179514</v>
      </c>
      <c r="Y562" s="71">
        <v>203206</v>
      </c>
      <c r="Z562" s="71">
        <v>172448</v>
      </c>
      <c r="AA562" s="71">
        <v>36171</v>
      </c>
      <c r="AB562" s="71">
        <v>439903</v>
      </c>
      <c r="AC562" s="71">
        <v>9922048</v>
      </c>
      <c r="AD562" s="71">
        <v>23.643881159399999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99.692999999999998</v>
      </c>
      <c r="BK562" s="71">
        <v>0</v>
      </c>
      <c r="BL562" s="71">
        <v>54.699999999999996</v>
      </c>
      <c r="BM562" s="71">
        <v>0</v>
      </c>
      <c r="BN562" s="72"/>
      <c r="BO562" s="71">
        <v>0</v>
      </c>
      <c r="BP562" s="71">
        <v>0</v>
      </c>
      <c r="BQ562" s="71">
        <v>7</v>
      </c>
      <c r="BR562" s="71">
        <v>0</v>
      </c>
      <c r="BS562" s="71">
        <v>12</v>
      </c>
      <c r="BT562" s="71">
        <v>0</v>
      </c>
      <c r="BU562"/>
      <c r="BV562" s="70">
        <v>154.393</v>
      </c>
      <c r="BW562" s="70">
        <v>0</v>
      </c>
      <c r="BX562" s="70">
        <v>0</v>
      </c>
      <c r="BY562" s="70">
        <v>0</v>
      </c>
      <c r="BZ562" s="70">
        <v>0</v>
      </c>
      <c r="CA562" s="70">
        <v>0</v>
      </c>
      <c r="CB562" s="70">
        <v>0</v>
      </c>
      <c r="CC562" s="70">
        <v>0</v>
      </c>
      <c r="CD562" s="70">
        <v>0</v>
      </c>
    </row>
    <row r="563" spans="1:82">
      <c r="A563" s="70" t="s">
        <v>2312</v>
      </c>
      <c r="B563" s="70">
        <v>349</v>
      </c>
      <c r="C563" s="70">
        <v>9</v>
      </c>
      <c r="D563" s="70">
        <v>21</v>
      </c>
      <c r="E563" s="70">
        <v>2012</v>
      </c>
      <c r="F563" s="70" t="s">
        <v>179</v>
      </c>
      <c r="G563" s="70" t="s">
        <v>2303</v>
      </c>
      <c r="H563" s="70" t="s">
        <v>2304</v>
      </c>
      <c r="I563" s="148"/>
      <c r="J563" s="71">
        <v>383.49167042324541</v>
      </c>
      <c r="K563" s="71">
        <v>37.290977621449322</v>
      </c>
      <c r="L563" s="71">
        <v>49.762395019378687</v>
      </c>
      <c r="M563" s="71">
        <v>927.01251674592754</v>
      </c>
      <c r="N563" s="71">
        <v>771.78324144134695</v>
      </c>
      <c r="O563" s="71">
        <v>334.14031402704182</v>
      </c>
      <c r="P563" s="71">
        <v>175.67440394397292</v>
      </c>
      <c r="Q563" s="71">
        <v>33.513065036129902</v>
      </c>
      <c r="R563" s="71">
        <v>40.960478753943597</v>
      </c>
      <c r="S563" s="71">
        <v>25.70504079274</v>
      </c>
      <c r="T563" s="72"/>
      <c r="U563" s="71">
        <v>52592011</v>
      </c>
      <c r="V563" s="71">
        <v>14077</v>
      </c>
      <c r="W563" s="71">
        <v>723</v>
      </c>
      <c r="X563" s="71">
        <v>179514</v>
      </c>
      <c r="Y563" s="71">
        <v>205513</v>
      </c>
      <c r="Z563" s="71">
        <v>174763</v>
      </c>
      <c r="AA563" s="71">
        <v>35300</v>
      </c>
      <c r="AB563" s="71">
        <v>439539</v>
      </c>
      <c r="AC563" s="71">
        <v>6956081</v>
      </c>
      <c r="AD563" s="71">
        <v>25.70504079274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117.94199999999999</v>
      </c>
      <c r="BK563" s="71">
        <v>0</v>
      </c>
      <c r="BL563" s="71">
        <v>77.444000000000003</v>
      </c>
      <c r="BM563" s="71">
        <v>0</v>
      </c>
      <c r="BN563" s="72"/>
      <c r="BO563" s="71">
        <v>0</v>
      </c>
      <c r="BP563" s="71">
        <v>0</v>
      </c>
      <c r="BQ563" s="71">
        <v>6</v>
      </c>
      <c r="BR563" s="71">
        <v>0</v>
      </c>
      <c r="BS563" s="71">
        <v>15</v>
      </c>
      <c r="BT563" s="71">
        <v>0</v>
      </c>
      <c r="BU563"/>
      <c r="BV563" s="70">
        <v>195.386</v>
      </c>
      <c r="BW563" s="70">
        <v>0</v>
      </c>
      <c r="BX563" s="70">
        <v>0</v>
      </c>
      <c r="BY563" s="70">
        <v>0</v>
      </c>
      <c r="BZ563" s="70">
        <v>0</v>
      </c>
      <c r="CA563" s="70">
        <v>0</v>
      </c>
      <c r="CB563" s="70">
        <v>0</v>
      </c>
      <c r="CC563" s="70">
        <v>0</v>
      </c>
      <c r="CD563" s="70">
        <v>0</v>
      </c>
    </row>
    <row r="564" spans="1:82">
      <c r="A564" s="70" t="s">
        <v>2313</v>
      </c>
      <c r="B564" s="70">
        <v>350</v>
      </c>
      <c r="C564" s="70">
        <v>10</v>
      </c>
      <c r="D564" s="70">
        <v>21</v>
      </c>
      <c r="E564" s="70">
        <v>2013</v>
      </c>
      <c r="F564" s="70" t="s">
        <v>180</v>
      </c>
      <c r="G564" s="70" t="s">
        <v>2303</v>
      </c>
      <c r="H564" s="70" t="s">
        <v>2304</v>
      </c>
      <c r="I564" s="148"/>
      <c r="J564" s="71">
        <v>485.01196800018789</v>
      </c>
      <c r="K564" s="71">
        <v>35.221504346746713</v>
      </c>
      <c r="L564" s="71">
        <v>50.496145400653873</v>
      </c>
      <c r="M564" s="71">
        <v>938.92356819914858</v>
      </c>
      <c r="N564" s="71">
        <v>753.53590165579033</v>
      </c>
      <c r="O564" s="71">
        <v>323.68623396955638</v>
      </c>
      <c r="P564" s="71">
        <v>173.43903529848811</v>
      </c>
      <c r="Q564" s="71">
        <v>33.983397233550399</v>
      </c>
      <c r="R564" s="71">
        <v>40.781704748899948</v>
      </c>
      <c r="S564" s="71">
        <v>24.195012933040001</v>
      </c>
      <c r="T564" s="72"/>
      <c r="U564" s="71">
        <v>49464732</v>
      </c>
      <c r="V564" s="71">
        <v>14077</v>
      </c>
      <c r="W564" s="71">
        <v>723</v>
      </c>
      <c r="X564" s="71">
        <v>179514</v>
      </c>
      <c r="Y564" s="71">
        <v>207127</v>
      </c>
      <c r="Z564" s="71">
        <v>176854</v>
      </c>
      <c r="AA564" s="71">
        <v>34720</v>
      </c>
      <c r="AB564" s="71">
        <v>439318</v>
      </c>
      <c r="AC564" s="71">
        <v>6760457</v>
      </c>
      <c r="AD564" s="71">
        <v>24.195012933040001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137.017</v>
      </c>
      <c r="BK564" s="71">
        <v>0</v>
      </c>
      <c r="BL564" s="71">
        <v>85.834000000000003</v>
      </c>
      <c r="BM564" s="71">
        <v>0</v>
      </c>
      <c r="BN564" s="72"/>
      <c r="BO564" s="71">
        <v>0</v>
      </c>
      <c r="BP564" s="71">
        <v>0</v>
      </c>
      <c r="BQ564" s="71">
        <v>8</v>
      </c>
      <c r="BR564" s="71">
        <v>0</v>
      </c>
      <c r="BS564" s="71">
        <v>14</v>
      </c>
      <c r="BT564" s="71">
        <v>0</v>
      </c>
      <c r="BU564"/>
      <c r="BV564" s="70">
        <v>222.851</v>
      </c>
      <c r="BW564" s="70">
        <v>0</v>
      </c>
      <c r="BX564" s="70">
        <v>0</v>
      </c>
      <c r="BY564" s="70">
        <v>0</v>
      </c>
      <c r="BZ564" s="70">
        <v>0</v>
      </c>
      <c r="CA564" s="70">
        <v>0</v>
      </c>
      <c r="CB564" s="70">
        <v>0</v>
      </c>
      <c r="CC564" s="70">
        <v>0</v>
      </c>
      <c r="CD564" s="70">
        <v>0</v>
      </c>
    </row>
    <row r="565" spans="1:82">
      <c r="A565" s="70" t="s">
        <v>2314</v>
      </c>
      <c r="B565" s="70">
        <v>351</v>
      </c>
      <c r="C565" s="70">
        <v>11</v>
      </c>
      <c r="D565" s="70">
        <v>21</v>
      </c>
      <c r="E565" s="70">
        <v>2014</v>
      </c>
      <c r="F565" s="70" t="s">
        <v>181</v>
      </c>
      <c r="G565" s="70" t="s">
        <v>2303</v>
      </c>
      <c r="H565" s="70" t="s">
        <v>2304</v>
      </c>
      <c r="I565" s="148"/>
      <c r="J565" s="71">
        <v>346.86474960017762</v>
      </c>
      <c r="K565" s="71">
        <v>32.28536190592807</v>
      </c>
      <c r="L565" s="71">
        <v>57.820951410070393</v>
      </c>
      <c r="M565" s="71">
        <v>965.73964776494313</v>
      </c>
      <c r="N565" s="71">
        <v>703.48361374728904</v>
      </c>
      <c r="O565" s="71">
        <v>309.59194173089963</v>
      </c>
      <c r="P565" s="71">
        <v>171.82485905642883</v>
      </c>
      <c r="Q565" s="71">
        <v>32.401541335472103</v>
      </c>
      <c r="R565" s="71">
        <v>41.122871057471379</v>
      </c>
      <c r="S565" s="71">
        <v>26.94738045994</v>
      </c>
      <c r="T565" s="72"/>
      <c r="U565" s="71">
        <v>39903763</v>
      </c>
      <c r="V565" s="71">
        <v>11572</v>
      </c>
      <c r="W565" s="71">
        <v>748</v>
      </c>
      <c r="X565" s="71">
        <v>185845</v>
      </c>
      <c r="Y565" s="71">
        <v>208001</v>
      </c>
      <c r="Z565" s="71">
        <v>178156</v>
      </c>
      <c r="AA565" s="71">
        <v>34219</v>
      </c>
      <c r="AB565" s="71">
        <v>436576</v>
      </c>
      <c r="AC565" s="71">
        <v>6838448</v>
      </c>
      <c r="AD565" s="71">
        <v>26.94738045994</v>
      </c>
      <c r="AE565" s="72"/>
      <c r="AF565" s="71"/>
      <c r="AG565" s="71"/>
      <c r="AH565" s="71"/>
      <c r="AI565" s="71"/>
      <c r="AJ565" s="71"/>
      <c r="AK565" s="71"/>
      <c r="AL565" s="71"/>
      <c r="AM565" s="71"/>
      <c r="AN565" s="71"/>
      <c r="AO565" s="71"/>
      <c r="AP565" s="71"/>
      <c r="AQ565" s="72"/>
      <c r="AR565" s="71">
        <v>6379</v>
      </c>
      <c r="AS565" s="71">
        <v>558</v>
      </c>
      <c r="AT565" s="71">
        <v>1</v>
      </c>
      <c r="AU565" s="71">
        <v>0</v>
      </c>
      <c r="AV565" s="71">
        <v>0</v>
      </c>
      <c r="AW565" s="71">
        <v>1</v>
      </c>
      <c r="AX565" s="71"/>
      <c r="AY565" s="72"/>
      <c r="AZ565" s="71">
        <v>26127.18</v>
      </c>
      <c r="BA565" s="71">
        <v>27864.880000000001</v>
      </c>
      <c r="BB565" s="71">
        <v>1000</v>
      </c>
      <c r="BC565" s="71">
        <v>0</v>
      </c>
      <c r="BD565" s="71">
        <v>0</v>
      </c>
      <c r="BE565" s="71">
        <v>1653.4</v>
      </c>
      <c r="BF565" s="71"/>
      <c r="BG565" s="72"/>
      <c r="BH565" s="71">
        <v>0</v>
      </c>
      <c r="BI565" s="71">
        <v>0</v>
      </c>
      <c r="BJ565" s="71">
        <v>120.069</v>
      </c>
      <c r="BK565" s="71">
        <v>0</v>
      </c>
      <c r="BL565" s="71">
        <v>70.144000000000005</v>
      </c>
      <c r="BM565" s="71">
        <v>0</v>
      </c>
      <c r="BN565" s="72"/>
      <c r="BO565" s="71">
        <v>0</v>
      </c>
      <c r="BP565" s="71">
        <v>0</v>
      </c>
      <c r="BQ565" s="71">
        <v>8</v>
      </c>
      <c r="BR565" s="71">
        <v>0</v>
      </c>
      <c r="BS565" s="71">
        <v>10</v>
      </c>
      <c r="BT565" s="71">
        <v>0</v>
      </c>
      <c r="BU565"/>
      <c r="BV565" s="70">
        <v>190.21299999999999</v>
      </c>
      <c r="BW565" s="70">
        <v>0</v>
      </c>
      <c r="BX565" s="70">
        <v>0</v>
      </c>
      <c r="BY565" s="70">
        <v>0</v>
      </c>
      <c r="BZ565" s="70">
        <v>0</v>
      </c>
      <c r="CA565" s="70">
        <v>0</v>
      </c>
      <c r="CB565" s="70">
        <v>0</v>
      </c>
      <c r="CC565" s="70">
        <v>0</v>
      </c>
      <c r="CD565" s="70">
        <v>0</v>
      </c>
    </row>
    <row r="566" spans="1:82">
      <c r="A566" s="70" t="s">
        <v>2315</v>
      </c>
      <c r="B566" s="70">
        <v>352</v>
      </c>
      <c r="C566" s="70">
        <v>12</v>
      </c>
      <c r="D566" s="70">
        <v>21</v>
      </c>
      <c r="E566" s="70">
        <v>2015</v>
      </c>
      <c r="F566" s="70" t="s">
        <v>182</v>
      </c>
      <c r="G566" s="70" t="s">
        <v>2303</v>
      </c>
      <c r="H566" s="70" t="s">
        <v>2304</v>
      </c>
      <c r="I566" s="148"/>
      <c r="J566" s="71">
        <v>324.95913885500568</v>
      </c>
      <c r="K566" s="71">
        <v>27.03204394141413</v>
      </c>
      <c r="L566" s="71">
        <v>65.728170392659209</v>
      </c>
      <c r="M566" s="71">
        <v>817.19311859763957</v>
      </c>
      <c r="N566" s="71">
        <v>621.35732019825343</v>
      </c>
      <c r="O566" s="71">
        <v>308.28459504632968</v>
      </c>
      <c r="P566" s="71">
        <v>170.06104877151969</v>
      </c>
      <c r="Q566" s="71">
        <v>31.642661304688598</v>
      </c>
      <c r="R566" s="71">
        <v>43.01771812723679</v>
      </c>
      <c r="S566" s="71">
        <v>22.456888663619999</v>
      </c>
      <c r="T566" s="72"/>
      <c r="U566" s="71">
        <v>47427504</v>
      </c>
      <c r="V566" s="71">
        <v>11572</v>
      </c>
      <c r="W566" s="71">
        <v>748</v>
      </c>
      <c r="X566" s="71">
        <v>185845</v>
      </c>
      <c r="Y566" s="71">
        <v>210651</v>
      </c>
      <c r="Z566" s="71">
        <v>179111</v>
      </c>
      <c r="AA566" s="71">
        <v>33841</v>
      </c>
      <c r="AB566" s="71">
        <v>435525</v>
      </c>
      <c r="AC566" s="71">
        <v>7353177</v>
      </c>
      <c r="AD566" s="71">
        <v>22.456888663619999</v>
      </c>
      <c r="AE566" s="72"/>
      <c r="AF566" s="71">
        <v>506448421.6608544</v>
      </c>
      <c r="AG566" s="71">
        <v>20710002.706809249</v>
      </c>
      <c r="AH566" s="71">
        <v>8169881.0552879153</v>
      </c>
      <c r="AI566" s="71">
        <v>1141664508.7176011</v>
      </c>
      <c r="AJ566" s="71">
        <v>995489299.91653335</v>
      </c>
      <c r="AK566" s="71">
        <v>0</v>
      </c>
      <c r="AL566" s="71">
        <v>0</v>
      </c>
      <c r="AM566" s="71">
        <v>59686874.29133822</v>
      </c>
      <c r="AN566" s="71">
        <v>0</v>
      </c>
      <c r="AO566" s="71">
        <v>0</v>
      </c>
      <c r="AP566" s="71">
        <v>2732168988.3484244</v>
      </c>
      <c r="AQ566" s="72"/>
      <c r="AR566" s="71">
        <v>6881</v>
      </c>
      <c r="AS566" s="71">
        <v>656</v>
      </c>
      <c r="AT566" s="71">
        <v>1</v>
      </c>
      <c r="AU566" s="71">
        <v>0</v>
      </c>
      <c r="AV566" s="71">
        <v>0</v>
      </c>
      <c r="AW566" s="71">
        <v>1</v>
      </c>
      <c r="AX566" s="71"/>
      <c r="AY566" s="72"/>
      <c r="AZ566" s="71">
        <v>28890.45</v>
      </c>
      <c r="BA566" s="71">
        <v>60826.98</v>
      </c>
      <c r="BB566" s="71">
        <v>1000</v>
      </c>
      <c r="BC566" s="71">
        <v>0</v>
      </c>
      <c r="BD566" s="71">
        <v>0</v>
      </c>
      <c r="BE566" s="71">
        <v>1653.4</v>
      </c>
      <c r="BF566" s="71"/>
      <c r="BG566" s="72"/>
      <c r="BH566" s="71">
        <v>0</v>
      </c>
      <c r="BI566" s="71">
        <v>0</v>
      </c>
      <c r="BJ566" s="71">
        <v>112.602</v>
      </c>
      <c r="BK566" s="71">
        <v>0</v>
      </c>
      <c r="BL566" s="71">
        <v>72.240000000000009</v>
      </c>
      <c r="BM566" s="71">
        <v>0</v>
      </c>
      <c r="BN566" s="72"/>
      <c r="BO566" s="71">
        <v>0</v>
      </c>
      <c r="BP566" s="71">
        <v>0</v>
      </c>
      <c r="BQ566" s="71">
        <v>10</v>
      </c>
      <c r="BR566" s="71">
        <v>0</v>
      </c>
      <c r="BS566" s="71">
        <v>11</v>
      </c>
      <c r="BT566" s="71">
        <v>0</v>
      </c>
      <c r="BU566"/>
      <c r="BV566" s="70">
        <v>184.84200000000001</v>
      </c>
      <c r="BW566" s="70">
        <v>0</v>
      </c>
      <c r="BX566" s="70">
        <v>0</v>
      </c>
      <c r="BY566" s="70">
        <v>0</v>
      </c>
      <c r="BZ566" s="70">
        <v>0</v>
      </c>
      <c r="CA566" s="70">
        <v>0</v>
      </c>
      <c r="CB566" s="70">
        <v>0</v>
      </c>
      <c r="CC566" s="70">
        <v>0</v>
      </c>
      <c r="CD566" s="70">
        <v>0</v>
      </c>
    </row>
    <row r="567" spans="1:82">
      <c r="A567" s="70" t="s">
        <v>2316</v>
      </c>
      <c r="B567" s="70">
        <v>353</v>
      </c>
      <c r="C567" s="70">
        <v>13</v>
      </c>
      <c r="D567" s="70">
        <v>21</v>
      </c>
      <c r="E567" s="70">
        <v>2016</v>
      </c>
      <c r="F567" s="70" t="s">
        <v>155</v>
      </c>
      <c r="G567" s="70" t="s">
        <v>2303</v>
      </c>
      <c r="H567" s="70" t="s">
        <v>2304</v>
      </c>
      <c r="I567" s="148"/>
      <c r="J567" s="71">
        <v>319.59083422208977</v>
      </c>
      <c r="K567" s="71">
        <v>27.208495484887788</v>
      </c>
      <c r="L567" s="71">
        <v>62.664617293195533</v>
      </c>
      <c r="M567" s="71">
        <v>681.01868593388406</v>
      </c>
      <c r="N567" s="71">
        <v>571.13039212524336</v>
      </c>
      <c r="O567" s="71">
        <v>306.59829983731458</v>
      </c>
      <c r="P567" s="71">
        <v>164.8175654472077</v>
      </c>
      <c r="Q567" s="71">
        <v>30.519251650215139</v>
      </c>
      <c r="R567" s="71">
        <v>43.12710748506008</v>
      </c>
      <c r="S567" s="71">
        <v>27.684462388649997</v>
      </c>
      <c r="T567" s="72"/>
      <c r="U567" s="71">
        <v>52357633</v>
      </c>
      <c r="V567" s="71">
        <v>11572</v>
      </c>
      <c r="W567" s="71">
        <v>748</v>
      </c>
      <c r="X567" s="71">
        <v>185845</v>
      </c>
      <c r="Y567" s="71">
        <v>210919</v>
      </c>
      <c r="Z567" s="71">
        <v>180321</v>
      </c>
      <c r="AA567" s="71">
        <v>33922</v>
      </c>
      <c r="AB567" s="71">
        <v>432088</v>
      </c>
      <c r="AC567" s="71">
        <v>7365685.4376262296</v>
      </c>
      <c r="AD567" s="71">
        <v>27.684462388650001</v>
      </c>
      <c r="AE567" s="72"/>
      <c r="AF567" s="71">
        <v>542337544.15534794</v>
      </c>
      <c r="AG567" s="71">
        <v>20280290.764637642</v>
      </c>
      <c r="AH567" s="71">
        <v>7247458.6548181139</v>
      </c>
      <c r="AI567" s="71">
        <v>1076217405.3808019</v>
      </c>
      <c r="AJ567" s="71">
        <v>907307964.0410502</v>
      </c>
      <c r="AK567" s="71">
        <v>0</v>
      </c>
      <c r="AL567" s="71">
        <v>0</v>
      </c>
      <c r="AM567" s="71">
        <v>59261852.762590513</v>
      </c>
      <c r="AN567" s="71">
        <v>0</v>
      </c>
      <c r="AO567" s="71">
        <v>0</v>
      </c>
      <c r="AP567" s="71">
        <v>2612652515.7592459</v>
      </c>
      <c r="AQ567" s="72"/>
      <c r="AR567" s="71">
        <v>7414</v>
      </c>
      <c r="AS567" s="71">
        <v>756</v>
      </c>
      <c r="AT567" s="71">
        <v>3</v>
      </c>
      <c r="AU567" s="71">
        <v>0</v>
      </c>
      <c r="AV567" s="71">
        <v>0</v>
      </c>
      <c r="AW567" s="71">
        <v>1</v>
      </c>
      <c r="AX567" s="71"/>
      <c r="AY567" s="72"/>
      <c r="AZ567" s="71">
        <v>31603.63</v>
      </c>
      <c r="BA567" s="71">
        <v>68286.179999999993</v>
      </c>
      <c r="BB567" s="71">
        <v>1037.8</v>
      </c>
      <c r="BC567" s="71">
        <v>0</v>
      </c>
      <c r="BD567" s="71">
        <v>0</v>
      </c>
      <c r="BE567" s="71">
        <v>2600</v>
      </c>
      <c r="BF567" s="71"/>
      <c r="BG567" s="72"/>
      <c r="BH567" s="71">
        <v>0</v>
      </c>
      <c r="BI567" s="71">
        <v>0</v>
      </c>
      <c r="BJ567" s="71">
        <v>109.58199999999999</v>
      </c>
      <c r="BK567" s="71">
        <v>0</v>
      </c>
      <c r="BL567" s="71">
        <v>67.879000000000005</v>
      </c>
      <c r="BM567" s="71">
        <v>0</v>
      </c>
      <c r="BN567" s="72"/>
      <c r="BO567" s="71">
        <v>0</v>
      </c>
      <c r="BP567" s="71">
        <v>0</v>
      </c>
      <c r="BQ567" s="71">
        <v>9</v>
      </c>
      <c r="BR567" s="71">
        <v>0</v>
      </c>
      <c r="BS567" s="71">
        <v>11</v>
      </c>
      <c r="BT567" s="71">
        <v>0</v>
      </c>
      <c r="BU567"/>
      <c r="BV567" s="70">
        <v>177.46100000000001</v>
      </c>
      <c r="BW567" s="70">
        <v>0</v>
      </c>
      <c r="BX567" s="70">
        <v>0</v>
      </c>
      <c r="BY567" s="70">
        <v>0</v>
      </c>
      <c r="BZ567" s="70">
        <v>0</v>
      </c>
      <c r="CA567" s="70">
        <v>0</v>
      </c>
      <c r="CB567" s="70">
        <v>0</v>
      </c>
      <c r="CC567" s="70">
        <v>0</v>
      </c>
      <c r="CD567" s="70">
        <v>0</v>
      </c>
    </row>
    <row r="568" spans="1:82">
      <c r="A568" s="70" t="s">
        <v>2317</v>
      </c>
      <c r="B568" s="70">
        <v>354</v>
      </c>
      <c r="C568" s="70">
        <v>14</v>
      </c>
      <c r="D568" s="70">
        <v>21</v>
      </c>
      <c r="E568" s="70">
        <v>2017</v>
      </c>
      <c r="F568" s="70" t="s">
        <v>156</v>
      </c>
      <c r="G568" s="70" t="s">
        <v>2303</v>
      </c>
      <c r="H568" s="70" t="s">
        <v>2304</v>
      </c>
      <c r="I568" s="148"/>
      <c r="J568" s="71">
        <v>296.64234800604277</v>
      </c>
      <c r="K568" s="71">
        <v>26.068524803105479</v>
      </c>
      <c r="L568" s="71">
        <v>54.397104697583536</v>
      </c>
      <c r="M568" s="71">
        <v>653.92647612542305</v>
      </c>
      <c r="N568" s="71">
        <v>570.4949746310408</v>
      </c>
      <c r="O568" s="71">
        <v>302.47510584692208</v>
      </c>
      <c r="P568" s="71">
        <v>163.25208710844106</v>
      </c>
      <c r="Q568" s="71">
        <v>29.140067604390499</v>
      </c>
      <c r="R568" s="71">
        <v>42.242592227174121</v>
      </c>
      <c r="S568" s="71">
        <v>38.910170383980002</v>
      </c>
      <c r="T568" s="72"/>
      <c r="U568" s="71">
        <v>58476203</v>
      </c>
      <c r="V568" s="71">
        <v>11572</v>
      </c>
      <c r="W568" s="71">
        <v>748</v>
      </c>
      <c r="X568" s="71">
        <v>185845</v>
      </c>
      <c r="Y568" s="71">
        <v>209035</v>
      </c>
      <c r="Z568" s="71">
        <v>180847</v>
      </c>
      <c r="AA568" s="71">
        <v>33814</v>
      </c>
      <c r="AB568" s="71">
        <v>426631</v>
      </c>
      <c r="AC568" s="71">
        <v>7357771.9999999981</v>
      </c>
      <c r="AD568" s="71">
        <v>38.910170383980002</v>
      </c>
      <c r="AE568" s="72"/>
      <c r="AF568" s="71">
        <v>538588662.74357808</v>
      </c>
      <c r="AG568" s="71">
        <v>19954959.922146641</v>
      </c>
      <c r="AH568" s="71">
        <v>8514539.9368805476</v>
      </c>
      <c r="AI568" s="71">
        <v>1082731661.663321</v>
      </c>
      <c r="AJ568" s="71">
        <v>1022337956.999764</v>
      </c>
      <c r="AK568" s="71">
        <v>0</v>
      </c>
      <c r="AL568" s="71">
        <v>0</v>
      </c>
      <c r="AM568" s="71">
        <v>58604970.309385493</v>
      </c>
      <c r="AN568" s="71">
        <v>0</v>
      </c>
      <c r="AO568" s="71">
        <v>0</v>
      </c>
      <c r="AP568" s="71">
        <v>2730732751.5750756</v>
      </c>
      <c r="AQ568" s="72"/>
      <c r="AR568" s="71">
        <v>7763</v>
      </c>
      <c r="AS568" s="71">
        <v>819</v>
      </c>
      <c r="AT568" s="71">
        <v>9</v>
      </c>
      <c r="AU568" s="71">
        <v>0</v>
      </c>
      <c r="AV568" s="71">
        <v>0</v>
      </c>
      <c r="AW568" s="71">
        <v>1</v>
      </c>
      <c r="AX568" s="71"/>
      <c r="AY568" s="72"/>
      <c r="AZ568" s="71">
        <v>33420.07</v>
      </c>
      <c r="BA568" s="71">
        <v>71832.479999999981</v>
      </c>
      <c r="BB568" s="71">
        <v>1152.4000000000001</v>
      </c>
      <c r="BC568" s="71">
        <v>0</v>
      </c>
      <c r="BD568" s="71">
        <v>0</v>
      </c>
      <c r="BE568" s="71">
        <v>2600</v>
      </c>
      <c r="BF568" s="71"/>
      <c r="BG568" s="72"/>
      <c r="BH568" s="71">
        <v>0</v>
      </c>
      <c r="BI568" s="71">
        <v>0</v>
      </c>
      <c r="BJ568" s="71">
        <v>95.650999999999996</v>
      </c>
      <c r="BK568" s="71">
        <v>0</v>
      </c>
      <c r="BL568" s="71">
        <v>70.099000000000004</v>
      </c>
      <c r="BM568" s="71">
        <v>0</v>
      </c>
      <c r="BN568" s="72"/>
      <c r="BO568" s="71">
        <v>0</v>
      </c>
      <c r="BP568" s="71">
        <v>0</v>
      </c>
      <c r="BQ568" s="71">
        <v>9</v>
      </c>
      <c r="BR568" s="71">
        <v>0</v>
      </c>
      <c r="BS568" s="71">
        <v>12</v>
      </c>
      <c r="BT568" s="71">
        <v>0</v>
      </c>
      <c r="BU568"/>
      <c r="BV568" s="70">
        <v>165.75</v>
      </c>
      <c r="BW568" s="70">
        <v>0</v>
      </c>
      <c r="BX568" s="70">
        <v>0</v>
      </c>
      <c r="BY568" s="70">
        <v>0</v>
      </c>
      <c r="BZ568" s="70">
        <v>0</v>
      </c>
      <c r="CA568" s="70">
        <v>0</v>
      </c>
      <c r="CB568" s="70">
        <v>0</v>
      </c>
      <c r="CC568" s="70">
        <v>0</v>
      </c>
      <c r="CD568" s="70">
        <v>0</v>
      </c>
    </row>
    <row r="569" spans="1:82">
      <c r="A569" s="70" t="s">
        <v>2318</v>
      </c>
      <c r="B569" s="70">
        <v>355</v>
      </c>
      <c r="C569" s="70">
        <v>15</v>
      </c>
      <c r="D569" s="70">
        <v>21</v>
      </c>
      <c r="E569" s="70">
        <v>2018</v>
      </c>
      <c r="F569" s="70" t="s">
        <v>183</v>
      </c>
      <c r="G569" s="70" t="s">
        <v>2303</v>
      </c>
      <c r="H569" s="70" t="s">
        <v>2304</v>
      </c>
      <c r="I569" s="148"/>
      <c r="J569" s="71">
        <v>193.46847972999652</v>
      </c>
      <c r="K569" s="71">
        <v>22.860411552733595</v>
      </c>
      <c r="L569" s="71">
        <v>49.052425352401265</v>
      </c>
      <c r="M569" s="71">
        <v>591.0115321482532</v>
      </c>
      <c r="N569" s="71">
        <v>425.74784525889021</v>
      </c>
      <c r="O569" s="71">
        <v>297.48809510016741</v>
      </c>
      <c r="P569" s="71">
        <v>161.21118707470373</v>
      </c>
      <c r="Q569" s="71">
        <v>26.7339721389346</v>
      </c>
      <c r="R569" s="71">
        <v>40.046662140309685</v>
      </c>
      <c r="S569" s="71">
        <v>38.554507857600001</v>
      </c>
      <c r="T569" s="72"/>
      <c r="U569" s="71">
        <v>51796676</v>
      </c>
      <c r="V569" s="71">
        <v>11572</v>
      </c>
      <c r="W569" s="71">
        <v>748</v>
      </c>
      <c r="X569" s="71">
        <v>185845</v>
      </c>
      <c r="Y569" s="71">
        <v>208166</v>
      </c>
      <c r="Z569" s="71">
        <v>181271</v>
      </c>
      <c r="AA569" s="71">
        <v>33727</v>
      </c>
      <c r="AB569" s="71">
        <v>421799</v>
      </c>
      <c r="AC569" s="71">
        <v>6947950</v>
      </c>
      <c r="AD569" s="71">
        <v>38.554507857600001</v>
      </c>
      <c r="AE569" s="72"/>
      <c r="AF569" s="71">
        <v>433474793.79041022</v>
      </c>
      <c r="AG569" s="71">
        <v>17816009.484104879</v>
      </c>
      <c r="AH569" s="71">
        <v>7372625.2834199471</v>
      </c>
      <c r="AI569" s="71">
        <v>1126525326.269943</v>
      </c>
      <c r="AJ569" s="71">
        <v>973638366.78793025</v>
      </c>
      <c r="AK569" s="71">
        <v>0</v>
      </c>
      <c r="AL569" s="71">
        <v>0</v>
      </c>
      <c r="AM569" s="71">
        <v>58061100.847062781</v>
      </c>
      <c r="AN569" s="71">
        <v>0</v>
      </c>
      <c r="AO569" s="71">
        <v>0</v>
      </c>
      <c r="AP569" s="71">
        <v>2616888222.4628711</v>
      </c>
      <c r="AQ569" s="72"/>
      <c r="AR569" s="71">
        <v>8183</v>
      </c>
      <c r="AS569" s="71">
        <v>901</v>
      </c>
      <c r="AT569" s="71">
        <v>9</v>
      </c>
      <c r="AU569" s="71">
        <v>0</v>
      </c>
      <c r="AV569" s="71">
        <v>0</v>
      </c>
      <c r="AW569" s="71">
        <v>1</v>
      </c>
      <c r="AX569" s="71"/>
      <c r="AY569" s="72"/>
      <c r="AZ569" s="71">
        <v>35783.91999999994</v>
      </c>
      <c r="BA569" s="71">
        <v>81762.28</v>
      </c>
      <c r="BB569" s="71">
        <v>1152</v>
      </c>
      <c r="BC569" s="71">
        <v>0</v>
      </c>
      <c r="BD569" s="71">
        <v>0</v>
      </c>
      <c r="BE569" s="71">
        <v>2600</v>
      </c>
      <c r="BF569" s="71"/>
      <c r="BG569" s="72"/>
      <c r="BH569" s="71">
        <v>0</v>
      </c>
      <c r="BI569" s="71">
        <v>0</v>
      </c>
      <c r="BJ569" s="71">
        <v>77.05</v>
      </c>
      <c r="BK569" s="71">
        <v>0</v>
      </c>
      <c r="BL569" s="71">
        <v>66.02000000000001</v>
      </c>
      <c r="BM569" s="71">
        <v>0</v>
      </c>
      <c r="BN569" s="72"/>
      <c r="BO569" s="71">
        <v>0</v>
      </c>
      <c r="BP569" s="71">
        <v>0</v>
      </c>
      <c r="BQ569" s="71">
        <v>7</v>
      </c>
      <c r="BR569" s="71">
        <v>0</v>
      </c>
      <c r="BS569" s="71">
        <v>12</v>
      </c>
      <c r="BT569" s="71">
        <v>0</v>
      </c>
      <c r="BU569"/>
      <c r="BV569" s="70">
        <v>143.07</v>
      </c>
      <c r="BW569" s="70">
        <v>0</v>
      </c>
      <c r="BX569" s="70">
        <v>0</v>
      </c>
      <c r="BY569" s="70">
        <v>0</v>
      </c>
      <c r="BZ569" s="70">
        <v>0</v>
      </c>
      <c r="CA569" s="70">
        <v>0</v>
      </c>
      <c r="CB569" s="70">
        <v>0</v>
      </c>
      <c r="CC569" s="70">
        <v>0</v>
      </c>
      <c r="CD569" s="70">
        <v>0</v>
      </c>
    </row>
    <row r="570" spans="1:82">
      <c r="A570" s="70" t="s">
        <v>2319</v>
      </c>
      <c r="B570" s="70">
        <v>356</v>
      </c>
      <c r="C570" s="70">
        <v>16</v>
      </c>
      <c r="D570" s="70">
        <v>21</v>
      </c>
      <c r="E570" s="70">
        <v>2019</v>
      </c>
      <c r="F570" s="70" t="s">
        <v>158</v>
      </c>
      <c r="G570" s="70" t="s">
        <v>2303</v>
      </c>
      <c r="H570" s="70" t="s">
        <v>2304</v>
      </c>
      <c r="I570" s="148"/>
      <c r="J570" s="71">
        <v>199.2692497275556</v>
      </c>
      <c r="K570" s="71">
        <v>21.434366361503024</v>
      </c>
      <c r="L570" s="71">
        <v>49.933005205795759</v>
      </c>
      <c r="M570" s="71">
        <v>602.8509649028573</v>
      </c>
      <c r="N570" s="71">
        <v>453.11416229997809</v>
      </c>
      <c r="O570" s="71">
        <v>288.67836163928661</v>
      </c>
      <c r="P570" s="71">
        <v>160.0623412993632</v>
      </c>
      <c r="Q570" s="71">
        <v>25.696443969208602</v>
      </c>
      <c r="R570" s="71">
        <v>38.483322996058206</v>
      </c>
      <c r="S570" s="71">
        <v>37.417281935120002</v>
      </c>
      <c r="T570" s="72"/>
      <c r="U570" s="71">
        <v>44570567</v>
      </c>
      <c r="V570" s="71">
        <v>11572</v>
      </c>
      <c r="W570" s="71">
        <v>748</v>
      </c>
      <c r="X570" s="71">
        <v>185845</v>
      </c>
      <c r="Y570" s="71">
        <v>207211</v>
      </c>
      <c r="Z570" s="71">
        <v>180732</v>
      </c>
      <c r="AA570" s="71">
        <v>33236</v>
      </c>
      <c r="AB570" s="71">
        <v>416405</v>
      </c>
      <c r="AC570" s="71">
        <v>6786073</v>
      </c>
      <c r="AD570" s="71">
        <v>37.417281935120002</v>
      </c>
      <c r="AE570" s="72"/>
      <c r="AF570" s="71">
        <v>441317837.73965102</v>
      </c>
      <c r="AG570" s="71">
        <v>17237535.38958681</v>
      </c>
      <c r="AH570" s="71">
        <v>8796546.9727934971</v>
      </c>
      <c r="AI570" s="71">
        <v>1065229522.907905</v>
      </c>
      <c r="AJ570" s="71">
        <v>970012998.49934578</v>
      </c>
      <c r="AK570" s="71">
        <v>0</v>
      </c>
      <c r="AL570" s="71">
        <v>0</v>
      </c>
      <c r="AM570" s="71">
        <v>56711226.304838307</v>
      </c>
      <c r="AN570" s="71">
        <v>0</v>
      </c>
      <c r="AO570" s="71">
        <v>0</v>
      </c>
      <c r="AP570" s="71">
        <v>2559305667.8141203</v>
      </c>
      <c r="AQ570" s="72"/>
      <c r="AR570" s="71">
        <v>8579</v>
      </c>
      <c r="AS570" s="71">
        <v>951</v>
      </c>
      <c r="AT570" s="71">
        <v>9</v>
      </c>
      <c r="AU570" s="71">
        <v>0</v>
      </c>
      <c r="AV570" s="71">
        <v>0</v>
      </c>
      <c r="AW570" s="71">
        <v>1</v>
      </c>
      <c r="AX570" s="71"/>
      <c r="AY570" s="72"/>
      <c r="AZ570" s="71">
        <v>37974.854999999967</v>
      </c>
      <c r="BA570" s="71">
        <v>105912.68</v>
      </c>
      <c r="BB570" s="71">
        <v>1152.4000000000001</v>
      </c>
      <c r="BC570" s="71">
        <v>0</v>
      </c>
      <c r="BD570" s="71">
        <v>0</v>
      </c>
      <c r="BE570" s="71">
        <v>2600</v>
      </c>
      <c r="BF570" s="71"/>
      <c r="BG570" s="72"/>
      <c r="BH570" s="71">
        <v>0</v>
      </c>
      <c r="BI570" s="71">
        <v>0</v>
      </c>
      <c r="BJ570" s="71">
        <v>43.273000000000003</v>
      </c>
      <c r="BK570" s="71">
        <v>0</v>
      </c>
      <c r="BL570" s="71">
        <v>48.626000000000005</v>
      </c>
      <c r="BM570" s="71">
        <v>0</v>
      </c>
      <c r="BN570" s="72"/>
      <c r="BO570" s="71">
        <v>0</v>
      </c>
      <c r="BP570" s="71">
        <v>0</v>
      </c>
      <c r="BQ570" s="71">
        <v>6</v>
      </c>
      <c r="BR570" s="71">
        <v>0</v>
      </c>
      <c r="BS570" s="71">
        <v>12</v>
      </c>
      <c r="BT570" s="71">
        <v>0</v>
      </c>
      <c r="BU570"/>
      <c r="BV570" s="70">
        <v>91.899000000000001</v>
      </c>
      <c r="BW570" s="70">
        <v>0</v>
      </c>
      <c r="BX570" s="70">
        <v>0</v>
      </c>
      <c r="BY570" s="70">
        <v>0</v>
      </c>
      <c r="BZ570" s="70">
        <v>0</v>
      </c>
      <c r="CA570" s="70">
        <v>0</v>
      </c>
      <c r="CB570" s="70">
        <v>0</v>
      </c>
      <c r="CC570" s="70">
        <v>0</v>
      </c>
      <c r="CD570" s="70">
        <v>0</v>
      </c>
    </row>
    <row r="571" spans="1:82">
      <c r="A571" s="70" t="s">
        <v>2320</v>
      </c>
      <c r="B571" s="70">
        <v>357</v>
      </c>
      <c r="C571" s="70">
        <v>17</v>
      </c>
      <c r="D571" s="70">
        <v>21</v>
      </c>
      <c r="E571" s="70">
        <v>2020</v>
      </c>
      <c r="F571" s="70" t="s">
        <v>159</v>
      </c>
      <c r="G571" s="70" t="s">
        <v>2303</v>
      </c>
      <c r="H571" s="70" t="s">
        <v>2304</v>
      </c>
      <c r="I571" s="148"/>
      <c r="J571" s="71">
        <v>217.8315523163223</v>
      </c>
      <c r="K571" s="71">
        <v>24.335441170439232</v>
      </c>
      <c r="L571" s="71">
        <v>64.848581679386456</v>
      </c>
      <c r="M571" s="71">
        <v>559.37526091184282</v>
      </c>
      <c r="N571" s="71">
        <v>450.01101191143766</v>
      </c>
      <c r="O571" s="71">
        <v>253.5038253853852</v>
      </c>
      <c r="P571" s="71">
        <v>150.02460200549808</v>
      </c>
      <c r="Q571" s="71">
        <v>24.262632482272501</v>
      </c>
      <c r="R571" s="71">
        <v>37.646966697744432</v>
      </c>
      <c r="S571" s="71">
        <v>37.186141397750013</v>
      </c>
      <c r="T571" s="72"/>
      <c r="U571" s="71">
        <v>44505432</v>
      </c>
      <c r="V571" s="71">
        <v>11720</v>
      </c>
      <c r="W571" s="71">
        <v>877</v>
      </c>
      <c r="X571" s="71">
        <v>168167</v>
      </c>
      <c r="Y571" s="71">
        <v>206621</v>
      </c>
      <c r="Z571" s="71">
        <v>181147</v>
      </c>
      <c r="AA571" s="71">
        <v>33111</v>
      </c>
      <c r="AB571" s="71">
        <v>411505</v>
      </c>
      <c r="AC571" s="71">
        <v>6673669</v>
      </c>
      <c r="AD571" s="71">
        <v>37.186141397750013</v>
      </c>
      <c r="AE571" s="72"/>
      <c r="AF571" s="71">
        <v>460853179.09939659</v>
      </c>
      <c r="AG571" s="71">
        <v>18160779.166703489</v>
      </c>
      <c r="AH571" s="71">
        <v>13083101.529809276</v>
      </c>
      <c r="AI571" s="71">
        <v>947351653.51453054</v>
      </c>
      <c r="AJ571" s="71">
        <v>954174673.59869909</v>
      </c>
      <c r="AK571" s="71"/>
      <c r="AL571" s="71"/>
      <c r="AM571" s="71">
        <v>53705974.41590666</v>
      </c>
      <c r="AN571" s="71"/>
      <c r="AO571" s="71"/>
      <c r="AP571" s="71">
        <v>2447329361.3250451</v>
      </c>
      <c r="AQ571" s="72"/>
      <c r="AR571" s="71">
        <v>8902</v>
      </c>
      <c r="AS571" s="71">
        <v>975</v>
      </c>
      <c r="AT571" s="71">
        <v>9</v>
      </c>
      <c r="AU571" s="71">
        <v>0</v>
      </c>
      <c r="AV571" s="71">
        <v>0</v>
      </c>
      <c r="AW571" s="71">
        <v>1</v>
      </c>
      <c r="AX571" s="71"/>
      <c r="AY571" s="72"/>
      <c r="AZ571" s="71">
        <v>39696.565000000162</v>
      </c>
      <c r="BA571" s="71">
        <v>108442.0799999998</v>
      </c>
      <c r="BB571" s="71">
        <v>1152.4000000000001</v>
      </c>
      <c r="BC571" s="71">
        <v>0</v>
      </c>
      <c r="BD571" s="71">
        <v>0</v>
      </c>
      <c r="BE571" s="71">
        <v>2600</v>
      </c>
      <c r="BF571" s="71"/>
      <c r="BG571" s="72"/>
      <c r="BH571" s="71">
        <v>0</v>
      </c>
      <c r="BI571" s="71">
        <v>0</v>
      </c>
      <c r="BJ571" s="71">
        <v>26.18</v>
      </c>
      <c r="BK571" s="71">
        <v>0</v>
      </c>
      <c r="BL571" s="71">
        <v>49.144999999999996</v>
      </c>
      <c r="BM571" s="71">
        <v>0</v>
      </c>
      <c r="BN571" s="72"/>
      <c r="BO571" s="71">
        <v>0</v>
      </c>
      <c r="BP571" s="71">
        <v>0</v>
      </c>
      <c r="BQ571" s="71">
        <v>4</v>
      </c>
      <c r="BR571" s="71">
        <v>0</v>
      </c>
      <c r="BS571" s="71">
        <v>12</v>
      </c>
      <c r="BT571" s="71">
        <v>0</v>
      </c>
      <c r="BU571"/>
      <c r="BV571" s="70">
        <v>75.325000000000003</v>
      </c>
      <c r="BW571" s="70">
        <v>0</v>
      </c>
      <c r="BX571" s="70">
        <v>0</v>
      </c>
      <c r="BY571" s="70">
        <v>0</v>
      </c>
      <c r="BZ571" s="70">
        <v>0</v>
      </c>
      <c r="CA571" s="70">
        <v>0</v>
      </c>
      <c r="CB571" s="70">
        <v>0</v>
      </c>
      <c r="CC571" s="70">
        <v>0</v>
      </c>
      <c r="CD571" s="70">
        <v>0</v>
      </c>
    </row>
    <row r="572" spans="1:82">
      <c r="A572" s="70" t="s">
        <v>2321</v>
      </c>
      <c r="B572" s="70">
        <v>357</v>
      </c>
      <c r="C572" s="70">
        <v>18</v>
      </c>
      <c r="D572" s="70">
        <v>21</v>
      </c>
      <c r="E572" s="70">
        <v>2021</v>
      </c>
      <c r="F572" s="70" t="s">
        <v>160</v>
      </c>
      <c r="G572" s="70" t="s">
        <v>2303</v>
      </c>
      <c r="H572" s="70" t="s">
        <v>2304</v>
      </c>
      <c r="I572" s="148"/>
      <c r="J572" s="71">
        <v>137.16946135744445</v>
      </c>
      <c r="K572" s="71">
        <v>24.579834256049054</v>
      </c>
      <c r="L572" s="71">
        <v>59.609146162042663</v>
      </c>
      <c r="M572" s="71">
        <v>507.43502813980024</v>
      </c>
      <c r="N572" s="71">
        <v>395.41335580647615</v>
      </c>
      <c r="O572" s="71">
        <v>245.7616296230542</v>
      </c>
      <c r="P572" s="71">
        <v>153.71914876565572</v>
      </c>
      <c r="Q572" s="71">
        <v>23.711938507817099</v>
      </c>
      <c r="R572" s="71">
        <v>38.3068475817308</v>
      </c>
      <c r="S572" s="71">
        <v>35.878201307026067</v>
      </c>
      <c r="T572" s="72"/>
      <c r="U572" s="71">
        <v>29144865</v>
      </c>
      <c r="V572" s="71">
        <v>11720</v>
      </c>
      <c r="W572" s="71">
        <v>877</v>
      </c>
      <c r="X572" s="71">
        <v>168167</v>
      </c>
      <c r="Y572" s="71">
        <v>205774</v>
      </c>
      <c r="Z572" s="71">
        <v>180822</v>
      </c>
      <c r="AA572" s="71">
        <v>33082</v>
      </c>
      <c r="AB572" s="71">
        <v>406116</v>
      </c>
      <c r="AC572" s="71">
        <v>6587722.9999999991</v>
      </c>
      <c r="AD572" s="71">
        <v>35.878201307026067</v>
      </c>
      <c r="AE572" s="72"/>
      <c r="AF572" s="71">
        <v>333448276.03015327</v>
      </c>
      <c r="AG572" s="71">
        <v>18893932.961139664</v>
      </c>
      <c r="AH572" s="71">
        <v>12576454.425038967</v>
      </c>
      <c r="AI572" s="71">
        <v>1003232359.0434259</v>
      </c>
      <c r="AJ572" s="71">
        <v>926978810.63347721</v>
      </c>
      <c r="AK572" s="71">
        <v>0</v>
      </c>
      <c r="AL572" s="71">
        <v>0</v>
      </c>
      <c r="AM572" s="71">
        <v>53308365.060953692</v>
      </c>
      <c r="AN572" s="71">
        <v>0</v>
      </c>
      <c r="AO572" s="71">
        <v>0</v>
      </c>
      <c r="AP572" s="71">
        <v>2348438198.1541886</v>
      </c>
      <c r="AQ572" s="72"/>
      <c r="AR572" s="71">
        <v>9214</v>
      </c>
      <c r="AS572" s="71">
        <v>987</v>
      </c>
      <c r="AT572" s="71">
        <v>8</v>
      </c>
      <c r="AU572" s="71">
        <v>0</v>
      </c>
      <c r="AV572" s="71">
        <v>0</v>
      </c>
      <c r="AW572" s="71">
        <v>1</v>
      </c>
      <c r="AX572" s="71"/>
      <c r="AY572" s="72"/>
      <c r="AZ572" s="71">
        <v>41496.635000000249</v>
      </c>
      <c r="BA572" s="71">
        <v>110076.7799999999</v>
      </c>
      <c r="BB572" s="71">
        <v>152.4</v>
      </c>
      <c r="BC572" s="71">
        <v>0</v>
      </c>
      <c r="BD572" s="71">
        <v>0</v>
      </c>
      <c r="BE572" s="71">
        <v>2600</v>
      </c>
      <c r="BF572" s="71"/>
      <c r="BG572" s="72"/>
      <c r="BH572" s="71">
        <v>0</v>
      </c>
      <c r="BI572" s="71">
        <v>0</v>
      </c>
      <c r="BJ572" s="71">
        <v>38.039000000000001</v>
      </c>
      <c r="BK572" s="71">
        <v>0</v>
      </c>
      <c r="BL572" s="71">
        <v>53.198</v>
      </c>
      <c r="BM572" s="71">
        <v>0</v>
      </c>
      <c r="BN572" s="72"/>
      <c r="BO572" s="71">
        <v>0</v>
      </c>
      <c r="BP572" s="71">
        <v>0</v>
      </c>
      <c r="BQ572" s="71">
        <v>3</v>
      </c>
      <c r="BR572" s="71">
        <v>0</v>
      </c>
      <c r="BS572" s="71">
        <v>12</v>
      </c>
      <c r="BT572" s="71">
        <v>0</v>
      </c>
      <c r="BU572"/>
      <c r="BV572" s="70">
        <v>91.236999999999995</v>
      </c>
      <c r="BW572" s="70">
        <v>0</v>
      </c>
      <c r="BX572" s="70">
        <v>0</v>
      </c>
      <c r="BY572" s="70">
        <v>0</v>
      </c>
      <c r="BZ572" s="70">
        <v>0</v>
      </c>
      <c r="CA572" s="70">
        <v>0</v>
      </c>
      <c r="CB572" s="70">
        <v>0</v>
      </c>
      <c r="CC572" s="70">
        <v>0</v>
      </c>
      <c r="CD572" s="70">
        <v>0</v>
      </c>
    </row>
    <row r="573" spans="1:82">
      <c r="A573" s="70" t="s">
        <v>2322</v>
      </c>
      <c r="B573" s="70">
        <v>357</v>
      </c>
      <c r="C573" s="70">
        <v>19</v>
      </c>
      <c r="D573" s="70">
        <v>21</v>
      </c>
      <c r="E573" s="70">
        <v>2022</v>
      </c>
      <c r="F573" s="70" t="s">
        <v>161</v>
      </c>
      <c r="G573" s="70" t="s">
        <v>2303</v>
      </c>
      <c r="H573" s="70" t="s">
        <v>2304</v>
      </c>
      <c r="I573" s="148"/>
      <c r="J573" s="71">
        <v>167.86390678231402</v>
      </c>
      <c r="K573" s="71">
        <v>25.896637481106737</v>
      </c>
      <c r="L573" s="71">
        <v>58.259546847426407</v>
      </c>
      <c r="M573" s="71">
        <v>571.80270058419148</v>
      </c>
      <c r="N573" s="71">
        <v>513.11982028450541</v>
      </c>
      <c r="O573" s="71">
        <v>258.68281911798027</v>
      </c>
      <c r="P573" s="71">
        <v>152.73368243520829</v>
      </c>
      <c r="Q573" s="71">
        <v>23.618286464629673</v>
      </c>
      <c r="R573" s="71">
        <v>39.278946466649565</v>
      </c>
      <c r="S573" s="71">
        <v>38.954252498279999</v>
      </c>
      <c r="T573" s="72"/>
      <c r="U573" s="71">
        <v>27939861</v>
      </c>
      <c r="V573" s="71">
        <v>11720</v>
      </c>
      <c r="W573" s="71">
        <v>877</v>
      </c>
      <c r="X573" s="71">
        <v>168167</v>
      </c>
      <c r="Y573" s="71">
        <v>205758</v>
      </c>
      <c r="Z573" s="71">
        <v>180833</v>
      </c>
      <c r="AA573" s="71">
        <v>33371</v>
      </c>
      <c r="AB573" s="71">
        <v>401195</v>
      </c>
      <c r="AC573" s="71">
        <v>6839734.9999999991</v>
      </c>
      <c r="AD573" s="71">
        <v>38.954252498279999</v>
      </c>
      <c r="AE573" s="72"/>
      <c r="AF573" s="71">
        <v>330742905.79862034</v>
      </c>
      <c r="AG573" s="71">
        <v>19350356.95918937</v>
      </c>
      <c r="AH573" s="71">
        <v>12429993.640760433</v>
      </c>
      <c r="AI573" s="71">
        <v>930983315.5315429</v>
      </c>
      <c r="AJ573" s="71">
        <v>958594816.01177227</v>
      </c>
      <c r="AK573" s="71">
        <v>0</v>
      </c>
      <c r="AL573" s="71">
        <v>0</v>
      </c>
      <c r="AM573" s="71">
        <v>51805224.879662722</v>
      </c>
      <c r="AN573" s="71">
        <v>0</v>
      </c>
      <c r="AO573" s="71">
        <v>0</v>
      </c>
      <c r="AP573" s="71">
        <v>2303906612.821548</v>
      </c>
      <c r="AQ573" s="72"/>
      <c r="AR573" s="71">
        <v>9630</v>
      </c>
      <c r="AS573" s="71">
        <v>997</v>
      </c>
      <c r="AT573" s="71">
        <v>8</v>
      </c>
      <c r="AU573" s="71">
        <v>0</v>
      </c>
      <c r="AV573" s="71">
        <v>0</v>
      </c>
      <c r="AW573" s="71">
        <v>1</v>
      </c>
      <c r="AX573" s="71"/>
      <c r="AY573" s="72"/>
      <c r="AZ573" s="71">
        <v>43702.665000000357</v>
      </c>
      <c r="BA573" s="71">
        <v>111394.17999999985</v>
      </c>
      <c r="BB573" s="71">
        <v>152.39999999999998</v>
      </c>
      <c r="BC573" s="71">
        <v>0</v>
      </c>
      <c r="BD573" s="71">
        <v>0</v>
      </c>
      <c r="BE573" s="71">
        <v>2600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2323</v>
      </c>
      <c r="B574" s="70">
        <v>357</v>
      </c>
      <c r="C574" s="70">
        <v>20</v>
      </c>
      <c r="D574" s="70">
        <v>21</v>
      </c>
      <c r="E574" s="70">
        <v>2023</v>
      </c>
      <c r="F574" s="70" t="s">
        <v>1539</v>
      </c>
      <c r="G574" s="70" t="s">
        <v>2303</v>
      </c>
      <c r="H574" s="70" t="s">
        <v>2304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9957</v>
      </c>
      <c r="AS574" s="71">
        <v>999</v>
      </c>
      <c r="AT574" s="71">
        <v>8</v>
      </c>
      <c r="AU574" s="71">
        <v>0</v>
      </c>
      <c r="AV574" s="71">
        <v>0</v>
      </c>
      <c r="AW574" s="71">
        <v>1</v>
      </c>
      <c r="AX574" s="71"/>
      <c r="AY574" s="72"/>
      <c r="AZ574" s="71">
        <v>45541.025000000431</v>
      </c>
      <c r="BA574" s="71">
        <v>111943.47999999984</v>
      </c>
      <c r="BB574" s="71">
        <v>152.39999999999998</v>
      </c>
      <c r="BC574" s="71">
        <v>0</v>
      </c>
      <c r="BD574" s="71">
        <v>0</v>
      </c>
      <c r="BE574" s="71">
        <v>2600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2324</v>
      </c>
      <c r="B575" s="70">
        <v>357</v>
      </c>
      <c r="C575" s="70">
        <v>21</v>
      </c>
      <c r="D575" s="70">
        <v>21</v>
      </c>
      <c r="E575" s="70">
        <v>2024</v>
      </c>
      <c r="F575" s="70" t="s">
        <v>1554</v>
      </c>
      <c r="G575" s="70" t="s">
        <v>2303</v>
      </c>
      <c r="H575" s="70" t="s">
        <v>2304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2325</v>
      </c>
      <c r="B576" s="70">
        <v>460</v>
      </c>
      <c r="C576" s="70">
        <v>1</v>
      </c>
      <c r="D576" s="70">
        <v>28</v>
      </c>
      <c r="E576" s="70">
        <v>1990</v>
      </c>
      <c r="F576" s="70" t="s">
        <v>787</v>
      </c>
      <c r="G576" s="70" t="s">
        <v>2326</v>
      </c>
      <c r="H576" s="70" t="s">
        <v>2327</v>
      </c>
      <c r="I576" s="148"/>
      <c r="J576" s="71">
        <v>645.24529504999839</v>
      </c>
      <c r="K576" s="71">
        <v>13.695816367183969</v>
      </c>
      <c r="L576" s="71">
        <v>13.32766302409544</v>
      </c>
      <c r="M576" s="71">
        <v>170.48860165832789</v>
      </c>
      <c r="N576" s="71">
        <v>318.43192510616109</v>
      </c>
      <c r="O576" s="71">
        <v>229.01366878983589</v>
      </c>
      <c r="P576" s="71">
        <v>134.137199177284</v>
      </c>
      <c r="Q576" s="71">
        <v>24.068327543169399</v>
      </c>
      <c r="R576" s="71">
        <v>0</v>
      </c>
      <c r="S576" s="71">
        <v>41.488784666832139</v>
      </c>
      <c r="T576" s="72"/>
      <c r="U576" s="71">
        <v>94240341</v>
      </c>
      <c r="V576" s="71">
        <v>6680</v>
      </c>
      <c r="W576" s="71">
        <v>168</v>
      </c>
      <c r="X576" s="71">
        <v>76782</v>
      </c>
      <c r="Y576" s="71">
        <v>128955</v>
      </c>
      <c r="Z576" s="71">
        <v>94196</v>
      </c>
      <c r="AA576" s="71">
        <v>32570</v>
      </c>
      <c r="AB576" s="71">
        <v>390788</v>
      </c>
      <c r="AC576" s="71">
        <v>0</v>
      </c>
      <c r="AD576" s="71">
        <v>41.488784666832139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2328</v>
      </c>
      <c r="B577" s="70">
        <v>461</v>
      </c>
      <c r="C577" s="70">
        <v>2</v>
      </c>
      <c r="D577" s="70">
        <v>28</v>
      </c>
      <c r="E577" s="70">
        <v>2005</v>
      </c>
      <c r="F577" s="70" t="s">
        <v>789</v>
      </c>
      <c r="G577" s="1064" t="s">
        <v>2326</v>
      </c>
      <c r="H577" s="70" t="s">
        <v>2327</v>
      </c>
      <c r="I577" s="148"/>
      <c r="J577" s="71">
        <v>628.37167687312046</v>
      </c>
      <c r="K577" s="71">
        <v>10.40674760746902</v>
      </c>
      <c r="L577" s="71">
        <v>1.081286158523348</v>
      </c>
      <c r="M577" s="71">
        <v>315.66059097616022</v>
      </c>
      <c r="N577" s="71">
        <v>438.3702794710768</v>
      </c>
      <c r="O577" s="71">
        <v>293.97264503297021</v>
      </c>
      <c r="P577" s="71">
        <v>114.6635853101963</v>
      </c>
      <c r="Q577" s="71">
        <v>23.789542266247601</v>
      </c>
      <c r="R577" s="71">
        <v>0</v>
      </c>
      <c r="S577" s="71">
        <v>48.565972204319998</v>
      </c>
      <c r="T577" s="72"/>
      <c r="U577" s="71">
        <v>66142548</v>
      </c>
      <c r="V577" s="71">
        <v>5724</v>
      </c>
      <c r="W577" s="71">
        <v>12</v>
      </c>
      <c r="X577" s="71">
        <v>75095</v>
      </c>
      <c r="Y577" s="71">
        <v>159440</v>
      </c>
      <c r="Z577" s="71">
        <v>139921</v>
      </c>
      <c r="AA577" s="71">
        <v>22802</v>
      </c>
      <c r="AB577" s="71">
        <v>403799</v>
      </c>
      <c r="AC577" s="71">
        <v>0</v>
      </c>
      <c r="AD577" s="71">
        <v>48.565972204319998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2329</v>
      </c>
      <c r="B578" s="70">
        <v>462</v>
      </c>
      <c r="C578" s="70">
        <v>3</v>
      </c>
      <c r="D578" s="70">
        <v>28</v>
      </c>
      <c r="E578" s="70">
        <v>2006</v>
      </c>
      <c r="F578" s="70" t="s">
        <v>790</v>
      </c>
      <c r="G578" s="1064" t="s">
        <v>2326</v>
      </c>
      <c r="H578" s="70" t="s">
        <v>2327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2330</v>
      </c>
      <c r="B579" s="70">
        <v>463</v>
      </c>
      <c r="C579" s="70">
        <v>4</v>
      </c>
      <c r="D579" s="70">
        <v>28</v>
      </c>
      <c r="E579" s="70">
        <v>2007</v>
      </c>
      <c r="F579" s="70" t="s">
        <v>791</v>
      </c>
      <c r="G579" s="70" t="s">
        <v>2326</v>
      </c>
      <c r="H579" s="70" t="s">
        <v>2327</v>
      </c>
      <c r="I579" s="148"/>
      <c r="J579" s="71">
        <v>677.11079839169577</v>
      </c>
      <c r="K579" s="71">
        <v>10.30837664348152</v>
      </c>
      <c r="L579" s="71">
        <v>0.89253394591151125</v>
      </c>
      <c r="M579" s="71">
        <v>334.48764036213538</v>
      </c>
      <c r="N579" s="71">
        <v>468.19475446628098</v>
      </c>
      <c r="O579" s="71">
        <v>283.36998991064621</v>
      </c>
      <c r="P579" s="71">
        <v>111.9345109157002</v>
      </c>
      <c r="Q579" s="71">
        <v>25.246274518985601</v>
      </c>
      <c r="R579" s="71">
        <v>0</v>
      </c>
      <c r="S579" s="71">
        <v>58.166007943680007</v>
      </c>
      <c r="T579" s="72"/>
      <c r="U579" s="71">
        <v>80353487</v>
      </c>
      <c r="V579" s="71">
        <v>5520</v>
      </c>
      <c r="W579" s="71">
        <v>10</v>
      </c>
      <c r="X579" s="71">
        <v>91944</v>
      </c>
      <c r="Y579" s="71">
        <v>163940</v>
      </c>
      <c r="Z579" s="71">
        <v>140209</v>
      </c>
      <c r="AA579" s="71">
        <v>21920</v>
      </c>
      <c r="AB579" s="71">
        <v>405865</v>
      </c>
      <c r="AC579" s="71">
        <v>0</v>
      </c>
      <c r="AD579" s="71">
        <v>58.166007943680007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2331</v>
      </c>
      <c r="B580" s="70">
        <v>464</v>
      </c>
      <c r="C580" s="70">
        <v>5</v>
      </c>
      <c r="D580" s="70">
        <v>28</v>
      </c>
      <c r="E580" s="70">
        <v>2008</v>
      </c>
      <c r="F580" s="70" t="s">
        <v>792</v>
      </c>
      <c r="G580" s="70" t="s">
        <v>2326</v>
      </c>
      <c r="H580" s="70" t="s">
        <v>2327</v>
      </c>
      <c r="I580" s="148"/>
      <c r="J580" s="71">
        <v>537.86366047093566</v>
      </c>
      <c r="K580" s="71">
        <v>7.7338495735052417</v>
      </c>
      <c r="L580" s="71">
        <v>0.79063293531716539</v>
      </c>
      <c r="M580" s="71">
        <v>351.08918670469677</v>
      </c>
      <c r="N580" s="71">
        <v>455.31123066453381</v>
      </c>
      <c r="O580" s="71">
        <v>273.75168040249321</v>
      </c>
      <c r="P580" s="71">
        <v>109.8890886165054</v>
      </c>
      <c r="Q580" s="71">
        <v>24.861491016846699</v>
      </c>
      <c r="R580" s="71">
        <v>0</v>
      </c>
      <c r="S580" s="71">
        <v>31.288515335140001</v>
      </c>
      <c r="T580" s="72"/>
      <c r="U580" s="71">
        <v>67778642</v>
      </c>
      <c r="V580" s="71">
        <v>5520</v>
      </c>
      <c r="W580" s="71">
        <v>10</v>
      </c>
      <c r="X580" s="71">
        <v>91944</v>
      </c>
      <c r="Y580" s="71">
        <v>166026</v>
      </c>
      <c r="Z580" s="71">
        <v>140204</v>
      </c>
      <c r="AA580" s="71">
        <v>21544</v>
      </c>
      <c r="AB580" s="71">
        <v>406253</v>
      </c>
      <c r="AC580" s="71">
        <v>0</v>
      </c>
      <c r="AD580" s="71">
        <v>31.288515335140001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2332</v>
      </c>
      <c r="B581" s="70">
        <v>465</v>
      </c>
      <c r="C581" s="70">
        <v>6</v>
      </c>
      <c r="D581" s="70">
        <v>28</v>
      </c>
      <c r="E581" s="70">
        <v>2009</v>
      </c>
      <c r="F581" s="70" t="s">
        <v>176</v>
      </c>
      <c r="G581" s="70" t="s">
        <v>2326</v>
      </c>
      <c r="H581" s="70" t="s">
        <v>2327</v>
      </c>
      <c r="I581" s="148"/>
      <c r="J581" s="71">
        <v>403.62855939156202</v>
      </c>
      <c r="K581" s="71">
        <v>7.5156832647901846</v>
      </c>
      <c r="L581" s="71">
        <v>2.9071978050922911</v>
      </c>
      <c r="M581" s="71">
        <v>313.46363248041519</v>
      </c>
      <c r="N581" s="71">
        <v>374.53410454577119</v>
      </c>
      <c r="O581" s="71">
        <v>276.69879700149397</v>
      </c>
      <c r="P581" s="71">
        <v>105.24185359782339</v>
      </c>
      <c r="Q581" s="71">
        <v>23.716939408138199</v>
      </c>
      <c r="R581" s="71">
        <v>0</v>
      </c>
      <c r="S581" s="71">
        <v>43.834050388920012</v>
      </c>
      <c r="T581" s="72"/>
      <c r="U581" s="71">
        <v>52869604</v>
      </c>
      <c r="V581" s="71">
        <v>6487</v>
      </c>
      <c r="W581" s="71">
        <v>62</v>
      </c>
      <c r="X581" s="71">
        <v>102194</v>
      </c>
      <c r="Y581" s="71">
        <v>167895</v>
      </c>
      <c r="Z581" s="71">
        <v>139878</v>
      </c>
      <c r="AA581" s="71">
        <v>21182</v>
      </c>
      <c r="AB581" s="71">
        <v>406827</v>
      </c>
      <c r="AC581" s="71">
        <v>0</v>
      </c>
      <c r="AD581" s="71">
        <v>43.834050388920012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190.24299999999999</v>
      </c>
      <c r="BK581" s="71">
        <v>0</v>
      </c>
      <c r="BL581" s="71">
        <v>219.76500000000001</v>
      </c>
      <c r="BM581" s="71">
        <v>0</v>
      </c>
      <c r="BN581" s="72"/>
      <c r="BO581" s="71">
        <v>0</v>
      </c>
      <c r="BP581" s="71">
        <v>0</v>
      </c>
      <c r="BQ581" s="71">
        <v>17</v>
      </c>
      <c r="BR581" s="71">
        <v>0</v>
      </c>
      <c r="BS581" s="71">
        <v>21</v>
      </c>
      <c r="BT581" s="71">
        <v>0</v>
      </c>
      <c r="BU581"/>
      <c r="BV581" s="70">
        <v>358.30900000000003</v>
      </c>
      <c r="BW581" s="70">
        <v>0</v>
      </c>
      <c r="BX581" s="70">
        <v>39.179000000000002</v>
      </c>
      <c r="BY581" s="70">
        <v>0</v>
      </c>
      <c r="BZ581" s="70">
        <v>12.52</v>
      </c>
      <c r="CA581" s="70">
        <v>0</v>
      </c>
      <c r="CB581" s="70">
        <v>0</v>
      </c>
      <c r="CC581" s="70">
        <v>0</v>
      </c>
      <c r="CD581" s="70">
        <v>0</v>
      </c>
    </row>
    <row r="582" spans="1:82">
      <c r="A582" s="70" t="s">
        <v>2333</v>
      </c>
      <c r="B582" s="70">
        <v>466</v>
      </c>
      <c r="C582" s="70">
        <v>7</v>
      </c>
      <c r="D582" s="70">
        <v>28</v>
      </c>
      <c r="E582" s="70">
        <v>2010</v>
      </c>
      <c r="F582" s="70" t="s">
        <v>177</v>
      </c>
      <c r="G582" s="70" t="s">
        <v>2326</v>
      </c>
      <c r="H582" s="70" t="s">
        <v>2327</v>
      </c>
      <c r="I582" s="148"/>
      <c r="J582" s="71">
        <v>482.05001190732111</v>
      </c>
      <c r="K582" s="71">
        <v>8.1893893067866887</v>
      </c>
      <c r="L582" s="71">
        <v>2.7577296324344691</v>
      </c>
      <c r="M582" s="71">
        <v>338.37519302278412</v>
      </c>
      <c r="N582" s="71">
        <v>436.38619971207879</v>
      </c>
      <c r="O582" s="71">
        <v>275.56468578870277</v>
      </c>
      <c r="P582" s="71">
        <v>106.94888111333491</v>
      </c>
      <c r="Q582" s="71">
        <v>24.7512991364672</v>
      </c>
      <c r="R582" s="71">
        <v>0</v>
      </c>
      <c r="S582" s="71">
        <v>37.575140863223261</v>
      </c>
      <c r="T582" s="72"/>
      <c r="U582" s="71">
        <v>63660470</v>
      </c>
      <c r="V582" s="71">
        <v>6487</v>
      </c>
      <c r="W582" s="71">
        <v>62</v>
      </c>
      <c r="X582" s="71">
        <v>102194</v>
      </c>
      <c r="Y582" s="71">
        <v>169383</v>
      </c>
      <c r="Z582" s="71">
        <v>139952</v>
      </c>
      <c r="AA582" s="71">
        <v>20988</v>
      </c>
      <c r="AB582" s="71">
        <v>406833</v>
      </c>
      <c r="AC582" s="71">
        <v>0</v>
      </c>
      <c r="AD582" s="71">
        <v>37.575140863223261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211.69499999999999</v>
      </c>
      <c r="BK582" s="71">
        <v>0</v>
      </c>
      <c r="BL582" s="71">
        <v>121.758</v>
      </c>
      <c r="BM582" s="71">
        <v>0</v>
      </c>
      <c r="BN582" s="72"/>
      <c r="BO582" s="71">
        <v>0</v>
      </c>
      <c r="BP582" s="71">
        <v>0</v>
      </c>
      <c r="BQ582" s="71">
        <v>18</v>
      </c>
      <c r="BR582" s="71">
        <v>0</v>
      </c>
      <c r="BS582" s="71">
        <v>19</v>
      </c>
      <c r="BT582" s="71">
        <v>0</v>
      </c>
      <c r="BU582"/>
      <c r="BV582" s="70">
        <v>291.19</v>
      </c>
      <c r="BW582" s="70">
        <v>0</v>
      </c>
      <c r="BX582" s="70">
        <v>31.94</v>
      </c>
      <c r="BY582" s="70">
        <v>0</v>
      </c>
      <c r="BZ582" s="70">
        <v>10.323</v>
      </c>
      <c r="CA582" s="70">
        <v>0</v>
      </c>
      <c r="CB582" s="70">
        <v>0</v>
      </c>
      <c r="CC582" s="70">
        <v>0</v>
      </c>
      <c r="CD582" s="70">
        <v>0</v>
      </c>
    </row>
    <row r="583" spans="1:82">
      <c r="A583" s="70" t="s">
        <v>2334</v>
      </c>
      <c r="B583" s="70">
        <v>467</v>
      </c>
      <c r="C583" s="70">
        <v>8</v>
      </c>
      <c r="D583" s="70">
        <v>28</v>
      </c>
      <c r="E583" s="70">
        <v>2011</v>
      </c>
      <c r="F583" s="70" t="s">
        <v>178</v>
      </c>
      <c r="G583" s="70" t="s">
        <v>2326</v>
      </c>
      <c r="H583" s="70" t="s">
        <v>2327</v>
      </c>
      <c r="I583" s="148"/>
      <c r="J583" s="71">
        <v>592.78664569852253</v>
      </c>
      <c r="K583" s="71">
        <v>13.033070250967899</v>
      </c>
      <c r="L583" s="71">
        <v>2.426240307441041</v>
      </c>
      <c r="M583" s="71">
        <v>431.54809621380599</v>
      </c>
      <c r="N583" s="71">
        <v>538.99597478526891</v>
      </c>
      <c r="O583" s="71">
        <v>272.30310551325323</v>
      </c>
      <c r="P583" s="71">
        <v>104.72915957112065</v>
      </c>
      <c r="Q583" s="71">
        <v>28.500510748421799</v>
      </c>
      <c r="R583" s="71">
        <v>0</v>
      </c>
      <c r="S583" s="71">
        <v>41.965858759557307</v>
      </c>
      <c r="T583" s="72"/>
      <c r="U583" s="71">
        <v>70867166</v>
      </c>
      <c r="V583" s="71">
        <v>6487</v>
      </c>
      <c r="W583" s="71">
        <v>62</v>
      </c>
      <c r="X583" s="71">
        <v>102194</v>
      </c>
      <c r="Y583" s="71">
        <v>170574</v>
      </c>
      <c r="Z583" s="71">
        <v>141300</v>
      </c>
      <c r="AA583" s="71">
        <v>21164</v>
      </c>
      <c r="AB583" s="71">
        <v>406123</v>
      </c>
      <c r="AC583" s="71">
        <v>0</v>
      </c>
      <c r="AD583" s="71">
        <v>41.965858759557307</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222.83699999999999</v>
      </c>
      <c r="BK583" s="71">
        <v>0</v>
      </c>
      <c r="BL583" s="71">
        <v>177.636</v>
      </c>
      <c r="BM583" s="71">
        <v>0</v>
      </c>
      <c r="BN583" s="72"/>
      <c r="BO583" s="71">
        <v>0</v>
      </c>
      <c r="BP583" s="71">
        <v>0</v>
      </c>
      <c r="BQ583" s="71">
        <v>20</v>
      </c>
      <c r="BR583" s="71">
        <v>0</v>
      </c>
      <c r="BS583" s="71">
        <v>19</v>
      </c>
      <c r="BT583" s="71">
        <v>0</v>
      </c>
      <c r="BU583"/>
      <c r="BV583" s="70">
        <v>355.72399999999999</v>
      </c>
      <c r="BW583" s="70">
        <v>0</v>
      </c>
      <c r="BX583" s="70">
        <v>34.445999999999998</v>
      </c>
      <c r="BY583" s="70">
        <v>0</v>
      </c>
      <c r="BZ583" s="70">
        <v>10.303000000000001</v>
      </c>
      <c r="CA583" s="70">
        <v>0</v>
      </c>
      <c r="CB583" s="70">
        <v>0</v>
      </c>
      <c r="CC583" s="70">
        <v>0</v>
      </c>
      <c r="CD583" s="70">
        <v>0</v>
      </c>
    </row>
    <row r="584" spans="1:82">
      <c r="A584" s="70" t="s">
        <v>2335</v>
      </c>
      <c r="B584" s="70">
        <v>468</v>
      </c>
      <c r="C584" s="70">
        <v>9</v>
      </c>
      <c r="D584" s="70">
        <v>28</v>
      </c>
      <c r="E584" s="70">
        <v>2012</v>
      </c>
      <c r="F584" s="70" t="s">
        <v>179</v>
      </c>
      <c r="G584" s="70" t="s">
        <v>2326</v>
      </c>
      <c r="H584" s="70" t="s">
        <v>2327</v>
      </c>
      <c r="I584" s="148"/>
      <c r="J584" s="71">
        <v>594.85407845354155</v>
      </c>
      <c r="K584" s="71">
        <v>12.673907322192109</v>
      </c>
      <c r="L584" s="71">
        <v>2.416503002269041</v>
      </c>
      <c r="M584" s="71">
        <v>482.68388822603248</v>
      </c>
      <c r="N584" s="71">
        <v>575.69309306681009</v>
      </c>
      <c r="O584" s="71">
        <v>272.1124244413441</v>
      </c>
      <c r="P584" s="71">
        <v>104.04105067571382</v>
      </c>
      <c r="Q584" s="71">
        <v>31.181997855857801</v>
      </c>
      <c r="R584" s="71">
        <v>0</v>
      </c>
      <c r="S584" s="71">
        <v>33.859911914359998</v>
      </c>
      <c r="T584" s="72"/>
      <c r="U584" s="71">
        <v>69142810</v>
      </c>
      <c r="V584" s="71">
        <v>6487</v>
      </c>
      <c r="W584" s="71">
        <v>62</v>
      </c>
      <c r="X584" s="71">
        <v>102194</v>
      </c>
      <c r="Y584" s="71">
        <v>173530</v>
      </c>
      <c r="Z584" s="71">
        <v>142321</v>
      </c>
      <c r="AA584" s="71">
        <v>20906</v>
      </c>
      <c r="AB584" s="71">
        <v>408966</v>
      </c>
      <c r="AC584" s="71">
        <v>0</v>
      </c>
      <c r="AD584" s="71">
        <v>33.859911914359998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292.08699999999999</v>
      </c>
      <c r="BK584" s="71">
        <v>0</v>
      </c>
      <c r="BL584" s="71">
        <v>209.71800000000002</v>
      </c>
      <c r="BM584" s="71">
        <v>0</v>
      </c>
      <c r="BN584" s="72"/>
      <c r="BO584" s="71">
        <v>0</v>
      </c>
      <c r="BP584" s="71">
        <v>0</v>
      </c>
      <c r="BQ584" s="71">
        <v>22</v>
      </c>
      <c r="BR584" s="71">
        <v>0</v>
      </c>
      <c r="BS584" s="71">
        <v>19</v>
      </c>
      <c r="BT584" s="71">
        <v>0</v>
      </c>
      <c r="BU584"/>
      <c r="BV584" s="70">
        <v>463.28300000000002</v>
      </c>
      <c r="BW584" s="70">
        <v>0</v>
      </c>
      <c r="BX584" s="70">
        <v>28.417999999999999</v>
      </c>
      <c r="BY584" s="70">
        <v>0</v>
      </c>
      <c r="BZ584" s="70">
        <v>10.103999999999999</v>
      </c>
      <c r="CA584" s="70">
        <v>0</v>
      </c>
      <c r="CB584" s="70">
        <v>0</v>
      </c>
      <c r="CC584" s="70">
        <v>0</v>
      </c>
      <c r="CD584" s="70">
        <v>0</v>
      </c>
    </row>
    <row r="585" spans="1:82">
      <c r="A585" s="70" t="s">
        <v>2336</v>
      </c>
      <c r="B585" s="70">
        <v>469</v>
      </c>
      <c r="C585" s="70">
        <v>10</v>
      </c>
      <c r="D585" s="70">
        <v>28</v>
      </c>
      <c r="E585" s="70">
        <v>2013</v>
      </c>
      <c r="F585" s="70" t="s">
        <v>180</v>
      </c>
      <c r="G585" s="70" t="s">
        <v>2326</v>
      </c>
      <c r="H585" s="70" t="s">
        <v>2327</v>
      </c>
      <c r="I585" s="148"/>
      <c r="J585" s="71">
        <v>608.70135749874748</v>
      </c>
      <c r="K585" s="71">
        <v>10.746260702456929</v>
      </c>
      <c r="L585" s="71">
        <v>2.143948634670366</v>
      </c>
      <c r="M585" s="71">
        <v>486.17110622523052</v>
      </c>
      <c r="N585" s="71">
        <v>577.55302063410807</v>
      </c>
      <c r="O585" s="71">
        <v>262.80860884207618</v>
      </c>
      <c r="P585" s="71">
        <v>103.88358807797692</v>
      </c>
      <c r="Q585" s="71">
        <v>31.6079831548013</v>
      </c>
      <c r="R585" s="71">
        <v>0</v>
      </c>
      <c r="S585" s="71">
        <v>43.564337550329988</v>
      </c>
      <c r="T585" s="72"/>
      <c r="U585" s="71">
        <v>69966029</v>
      </c>
      <c r="V585" s="71">
        <v>6487</v>
      </c>
      <c r="W585" s="71">
        <v>62</v>
      </c>
      <c r="X585" s="71">
        <v>102194</v>
      </c>
      <c r="Y585" s="71">
        <v>174419</v>
      </c>
      <c r="Z585" s="71">
        <v>143592</v>
      </c>
      <c r="AA585" s="71">
        <v>20796</v>
      </c>
      <c r="AB585" s="71">
        <v>408610</v>
      </c>
      <c r="AC585" s="71">
        <v>0</v>
      </c>
      <c r="AD585" s="71">
        <v>43.564337550329988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319.69900000000001</v>
      </c>
      <c r="BK585" s="71">
        <v>0</v>
      </c>
      <c r="BL585" s="71">
        <v>235.80799999999999</v>
      </c>
      <c r="BM585" s="71">
        <v>0</v>
      </c>
      <c r="BN585" s="72"/>
      <c r="BO585" s="71">
        <v>0</v>
      </c>
      <c r="BP585" s="71">
        <v>0</v>
      </c>
      <c r="BQ585" s="71">
        <v>22</v>
      </c>
      <c r="BR585" s="71">
        <v>0</v>
      </c>
      <c r="BS585" s="71">
        <v>18</v>
      </c>
      <c r="BT585" s="71">
        <v>0</v>
      </c>
      <c r="BU585"/>
      <c r="BV585" s="70">
        <v>505.29700000000003</v>
      </c>
      <c r="BW585" s="70">
        <v>0</v>
      </c>
      <c r="BX585" s="70">
        <v>40.274000000000001</v>
      </c>
      <c r="BY585" s="70">
        <v>0</v>
      </c>
      <c r="BZ585" s="70">
        <v>9.9359999999999999</v>
      </c>
      <c r="CA585" s="70">
        <v>0</v>
      </c>
      <c r="CB585" s="70">
        <v>0</v>
      </c>
      <c r="CC585" s="70">
        <v>0</v>
      </c>
      <c r="CD585" s="70">
        <v>0</v>
      </c>
    </row>
    <row r="586" spans="1:82">
      <c r="A586" s="70" t="s">
        <v>2337</v>
      </c>
      <c r="B586" s="70">
        <v>470</v>
      </c>
      <c r="C586" s="70">
        <v>11</v>
      </c>
      <c r="D586" s="70">
        <v>28</v>
      </c>
      <c r="E586" s="70">
        <v>2014</v>
      </c>
      <c r="F586" s="70" t="s">
        <v>181</v>
      </c>
      <c r="G586" s="70" t="s">
        <v>2326</v>
      </c>
      <c r="H586" s="70" t="s">
        <v>2327</v>
      </c>
      <c r="I586" s="148"/>
      <c r="J586" s="71">
        <v>602.28254566126759</v>
      </c>
      <c r="K586" s="71">
        <v>11.054885999650351</v>
      </c>
      <c r="L586" s="71">
        <v>2.568594831647248</v>
      </c>
      <c r="M586" s="71">
        <v>500.94869622864508</v>
      </c>
      <c r="N586" s="71">
        <v>560.52918538873689</v>
      </c>
      <c r="O586" s="71">
        <v>250.01987368673062</v>
      </c>
      <c r="P586" s="71">
        <v>104.32313252159226</v>
      </c>
      <c r="Q586" s="71">
        <v>30.2456739201474</v>
      </c>
      <c r="R586" s="71">
        <v>0</v>
      </c>
      <c r="S586" s="71">
        <v>39.260911228050396</v>
      </c>
      <c r="T586" s="72"/>
      <c r="U586" s="71">
        <v>73661358</v>
      </c>
      <c r="V586" s="71">
        <v>5559</v>
      </c>
      <c r="W586" s="71">
        <v>28</v>
      </c>
      <c r="X586" s="71">
        <v>105769</v>
      </c>
      <c r="Y586" s="71">
        <v>175717</v>
      </c>
      <c r="Z586" s="71">
        <v>143875</v>
      </c>
      <c r="AA586" s="71">
        <v>20776</v>
      </c>
      <c r="AB586" s="71">
        <v>407528</v>
      </c>
      <c r="AC586" s="71">
        <v>0</v>
      </c>
      <c r="AD586" s="71">
        <v>39.260911228050396</v>
      </c>
      <c r="AE586" s="72"/>
      <c r="AF586" s="71"/>
      <c r="AG586" s="71"/>
      <c r="AH586" s="71"/>
      <c r="AI586" s="71"/>
      <c r="AJ586" s="71"/>
      <c r="AK586" s="71"/>
      <c r="AL586" s="71"/>
      <c r="AM586" s="71"/>
      <c r="AN586" s="71"/>
      <c r="AO586" s="71"/>
      <c r="AP586" s="71"/>
      <c r="AQ586" s="72"/>
      <c r="AR586" s="71">
        <v>4650</v>
      </c>
      <c r="AS586" s="71">
        <v>279</v>
      </c>
      <c r="AT586" s="71">
        <v>0</v>
      </c>
      <c r="AU586" s="71">
        <v>0</v>
      </c>
      <c r="AV586" s="71">
        <v>0</v>
      </c>
      <c r="AW586" s="71">
        <v>1</v>
      </c>
      <c r="AX586" s="71"/>
      <c r="AY586" s="72"/>
      <c r="AZ586" s="71">
        <v>17060.8</v>
      </c>
      <c r="BA586" s="71">
        <v>11616.3</v>
      </c>
      <c r="BB586" s="71">
        <v>0</v>
      </c>
      <c r="BC586" s="71">
        <v>0</v>
      </c>
      <c r="BD586" s="71">
        <v>0</v>
      </c>
      <c r="BE586" s="71">
        <v>2520</v>
      </c>
      <c r="BF586" s="71"/>
      <c r="BG586" s="72"/>
      <c r="BH586" s="71">
        <v>0</v>
      </c>
      <c r="BI586" s="71">
        <v>0</v>
      </c>
      <c r="BJ586" s="71">
        <v>313.70400000000001</v>
      </c>
      <c r="BK586" s="71">
        <v>0</v>
      </c>
      <c r="BL586" s="71">
        <v>245.53100000000001</v>
      </c>
      <c r="BM586" s="71">
        <v>0</v>
      </c>
      <c r="BN586" s="72"/>
      <c r="BO586" s="71">
        <v>0</v>
      </c>
      <c r="BP586" s="71">
        <v>0</v>
      </c>
      <c r="BQ586" s="71">
        <v>22</v>
      </c>
      <c r="BR586" s="71">
        <v>0</v>
      </c>
      <c r="BS586" s="71">
        <v>20</v>
      </c>
      <c r="BT586" s="71">
        <v>0</v>
      </c>
      <c r="BU586"/>
      <c r="BV586" s="70">
        <v>507.68700000000001</v>
      </c>
      <c r="BW586" s="70">
        <v>0</v>
      </c>
      <c r="BX586" s="70">
        <v>41.512</v>
      </c>
      <c r="BY586" s="70">
        <v>0.85499999999999998</v>
      </c>
      <c r="BZ586" s="70">
        <v>9.1809999999999992</v>
      </c>
      <c r="CA586" s="70">
        <v>0</v>
      </c>
      <c r="CB586" s="70">
        <v>0</v>
      </c>
      <c r="CC586" s="70">
        <v>0</v>
      </c>
      <c r="CD586" s="70">
        <v>0</v>
      </c>
    </row>
    <row r="587" spans="1:82">
      <c r="A587" s="70" t="s">
        <v>2338</v>
      </c>
      <c r="B587" s="70">
        <v>471</v>
      </c>
      <c r="C587" s="70">
        <v>12</v>
      </c>
      <c r="D587" s="70">
        <v>28</v>
      </c>
      <c r="E587" s="70">
        <v>2015</v>
      </c>
      <c r="F587" s="70" t="s">
        <v>182</v>
      </c>
      <c r="G587" s="70" t="s">
        <v>2326</v>
      </c>
      <c r="H587" s="70" t="s">
        <v>2327</v>
      </c>
      <c r="I587" s="148"/>
      <c r="J587" s="71">
        <v>584.26863416756282</v>
      </c>
      <c r="K587" s="71">
        <v>10.56195857102524</v>
      </c>
      <c r="L587" s="71">
        <v>2.8866440418610479</v>
      </c>
      <c r="M587" s="71">
        <v>459.19790311204542</v>
      </c>
      <c r="N587" s="71">
        <v>524.33251543852896</v>
      </c>
      <c r="O587" s="71">
        <v>248.28380791815192</v>
      </c>
      <c r="P587" s="71">
        <v>104.23469382166192</v>
      </c>
      <c r="Q587" s="71">
        <v>29.5072130501282</v>
      </c>
      <c r="R587" s="71">
        <v>0</v>
      </c>
      <c r="S587" s="71">
        <v>38.966343965896243</v>
      </c>
      <c r="T587" s="72"/>
      <c r="U587" s="71">
        <v>75338151</v>
      </c>
      <c r="V587" s="71">
        <v>5559</v>
      </c>
      <c r="W587" s="71">
        <v>28</v>
      </c>
      <c r="X587" s="71">
        <v>105769</v>
      </c>
      <c r="Y587" s="71">
        <v>176645</v>
      </c>
      <c r="Z587" s="71">
        <v>144251</v>
      </c>
      <c r="AA587" s="71">
        <v>20742</v>
      </c>
      <c r="AB587" s="71">
        <v>406133</v>
      </c>
      <c r="AC587" s="71">
        <v>0</v>
      </c>
      <c r="AD587" s="71">
        <v>38.966343965896243</v>
      </c>
      <c r="AE587" s="72"/>
      <c r="AF587" s="71">
        <v>612484609.94980955</v>
      </c>
      <c r="AG587" s="71">
        <v>8890123.0586363766</v>
      </c>
      <c r="AH587" s="71">
        <v>587197.64575630846</v>
      </c>
      <c r="AI587" s="71">
        <v>660348348.13165998</v>
      </c>
      <c r="AJ587" s="71">
        <v>799744282.76785493</v>
      </c>
      <c r="AK587" s="71">
        <v>0</v>
      </c>
      <c r="AL587" s="71">
        <v>0</v>
      </c>
      <c r="AM587" s="71">
        <v>55658823.986141019</v>
      </c>
      <c r="AN587" s="71">
        <v>0</v>
      </c>
      <c r="AO587" s="71">
        <v>0</v>
      </c>
      <c r="AP587" s="71">
        <v>2137713385.5398581</v>
      </c>
      <c r="AQ587" s="72"/>
      <c r="AR587" s="71">
        <v>5135</v>
      </c>
      <c r="AS587" s="71">
        <v>365</v>
      </c>
      <c r="AT587" s="71">
        <v>0</v>
      </c>
      <c r="AU587" s="71">
        <v>0</v>
      </c>
      <c r="AV587" s="71">
        <v>0</v>
      </c>
      <c r="AW587" s="71">
        <v>1</v>
      </c>
      <c r="AX587" s="71"/>
      <c r="AY587" s="72"/>
      <c r="AZ587" s="71">
        <v>19061.8</v>
      </c>
      <c r="BA587" s="71">
        <v>16514.3</v>
      </c>
      <c r="BB587" s="71">
        <v>0</v>
      </c>
      <c r="BC587" s="71">
        <v>0</v>
      </c>
      <c r="BD587" s="71">
        <v>0</v>
      </c>
      <c r="BE587" s="71">
        <v>2520</v>
      </c>
      <c r="BF587" s="71"/>
      <c r="BG587" s="72"/>
      <c r="BH587" s="71">
        <v>0</v>
      </c>
      <c r="BI587" s="71">
        <v>0</v>
      </c>
      <c r="BJ587" s="71">
        <v>284.96600000000001</v>
      </c>
      <c r="BK587" s="71">
        <v>0</v>
      </c>
      <c r="BL587" s="71">
        <v>232.47900000000004</v>
      </c>
      <c r="BM587" s="71">
        <v>0</v>
      </c>
      <c r="BN587" s="72"/>
      <c r="BO587" s="71">
        <v>0</v>
      </c>
      <c r="BP587" s="71">
        <v>0</v>
      </c>
      <c r="BQ587" s="71">
        <v>20</v>
      </c>
      <c r="BR587" s="71">
        <v>0</v>
      </c>
      <c r="BS587" s="71">
        <v>19</v>
      </c>
      <c r="BT587" s="71">
        <v>0</v>
      </c>
      <c r="BU587"/>
      <c r="BV587" s="70">
        <v>472.28300000000002</v>
      </c>
      <c r="BW587" s="70">
        <v>0</v>
      </c>
      <c r="BX587" s="70">
        <v>35.22</v>
      </c>
      <c r="BY587" s="70">
        <v>1.048</v>
      </c>
      <c r="BZ587" s="70">
        <v>8.8940000000000001</v>
      </c>
      <c r="CA587" s="70">
        <v>0</v>
      </c>
      <c r="CB587" s="70">
        <v>0</v>
      </c>
      <c r="CC587" s="70">
        <v>0</v>
      </c>
      <c r="CD587" s="70">
        <v>0</v>
      </c>
    </row>
    <row r="588" spans="1:82">
      <c r="A588" s="70" t="s">
        <v>2339</v>
      </c>
      <c r="B588" s="70">
        <v>472</v>
      </c>
      <c r="C588" s="70">
        <v>13</v>
      </c>
      <c r="D588" s="70">
        <v>28</v>
      </c>
      <c r="E588" s="70">
        <v>2016</v>
      </c>
      <c r="F588" s="70" t="s">
        <v>155</v>
      </c>
      <c r="G588" s="70" t="s">
        <v>2326</v>
      </c>
      <c r="H588" s="70" t="s">
        <v>2327</v>
      </c>
      <c r="I588" s="148"/>
      <c r="J588" s="71">
        <v>572.08370626133149</v>
      </c>
      <c r="K588" s="71">
        <v>10.287239076975919</v>
      </c>
      <c r="L588" s="71">
        <v>2.7595237467240152</v>
      </c>
      <c r="M588" s="71">
        <v>418.76529268901589</v>
      </c>
      <c r="N588" s="71">
        <v>527.4898805653969</v>
      </c>
      <c r="O588" s="71">
        <v>245.58163185099085</v>
      </c>
      <c r="P588" s="71">
        <v>102.02344317140697</v>
      </c>
      <c r="Q588" s="71">
        <v>28.603357894748463</v>
      </c>
      <c r="R588" s="71">
        <v>0</v>
      </c>
      <c r="S588" s="71">
        <v>40.829071688460004</v>
      </c>
      <c r="T588" s="72"/>
      <c r="U588" s="71">
        <v>70016660</v>
      </c>
      <c r="V588" s="71">
        <v>5559</v>
      </c>
      <c r="W588" s="71">
        <v>28</v>
      </c>
      <c r="X588" s="71">
        <v>105769</v>
      </c>
      <c r="Y588" s="71">
        <v>177735</v>
      </c>
      <c r="Z588" s="71">
        <v>144435</v>
      </c>
      <c r="AA588" s="71">
        <v>20998</v>
      </c>
      <c r="AB588" s="71">
        <v>404963</v>
      </c>
      <c r="AC588" s="71">
        <v>0</v>
      </c>
      <c r="AD588" s="71">
        <v>40.829071688459997</v>
      </c>
      <c r="AE588" s="72"/>
      <c r="AF588" s="71">
        <v>597309367.03079116</v>
      </c>
      <c r="AG588" s="71">
        <v>8068878.2614165768</v>
      </c>
      <c r="AH588" s="71">
        <v>417460.57606367313</v>
      </c>
      <c r="AI588" s="71">
        <v>642711904.69066918</v>
      </c>
      <c r="AJ588" s="71">
        <v>760191015.88870502</v>
      </c>
      <c r="AK588" s="71">
        <v>0</v>
      </c>
      <c r="AL588" s="71">
        <v>0</v>
      </c>
      <c r="AM588" s="71">
        <v>55541597.267910562</v>
      </c>
      <c r="AN588" s="71">
        <v>0</v>
      </c>
      <c r="AO588" s="71">
        <v>0</v>
      </c>
      <c r="AP588" s="71">
        <v>2064240223.7155561</v>
      </c>
      <c r="AQ588" s="72"/>
      <c r="AR588" s="71">
        <v>5454</v>
      </c>
      <c r="AS588" s="71">
        <v>403</v>
      </c>
      <c r="AT588" s="71">
        <v>0</v>
      </c>
      <c r="AU588" s="71">
        <v>0</v>
      </c>
      <c r="AV588" s="71">
        <v>0</v>
      </c>
      <c r="AW588" s="71">
        <v>1</v>
      </c>
      <c r="AX588" s="71"/>
      <c r="AY588" s="72"/>
      <c r="AZ588" s="71">
        <v>20475.8</v>
      </c>
      <c r="BA588" s="71">
        <v>19291.099999999999</v>
      </c>
      <c r="BB588" s="71">
        <v>0</v>
      </c>
      <c r="BC588" s="71">
        <v>0</v>
      </c>
      <c r="BD588" s="71">
        <v>0</v>
      </c>
      <c r="BE588" s="71">
        <v>2520</v>
      </c>
      <c r="BF588" s="71"/>
      <c r="BG588" s="72"/>
      <c r="BH588" s="71">
        <v>0</v>
      </c>
      <c r="BI588" s="71">
        <v>0</v>
      </c>
      <c r="BJ588" s="71">
        <v>284.834</v>
      </c>
      <c r="BK588" s="71">
        <v>0</v>
      </c>
      <c r="BL588" s="71">
        <v>230.40800000000002</v>
      </c>
      <c r="BM588" s="71">
        <v>0</v>
      </c>
      <c r="BN588" s="72"/>
      <c r="BO588" s="71">
        <v>0</v>
      </c>
      <c r="BP588" s="71">
        <v>0</v>
      </c>
      <c r="BQ588" s="71">
        <v>21</v>
      </c>
      <c r="BR588" s="71">
        <v>0</v>
      </c>
      <c r="BS588" s="71">
        <v>20</v>
      </c>
      <c r="BT588" s="71">
        <v>0</v>
      </c>
      <c r="BU588"/>
      <c r="BV588" s="70">
        <v>468.94499999999999</v>
      </c>
      <c r="BW588" s="70">
        <v>0</v>
      </c>
      <c r="BX588" s="70">
        <v>38.649000000000001</v>
      </c>
      <c r="BY588" s="70">
        <v>1.0429999999999999</v>
      </c>
      <c r="BZ588" s="70">
        <v>6.6050000000000004</v>
      </c>
      <c r="CA588" s="70">
        <v>0</v>
      </c>
      <c r="CB588" s="70">
        <v>0</v>
      </c>
      <c r="CC588" s="70">
        <v>0</v>
      </c>
      <c r="CD588" s="70">
        <v>0</v>
      </c>
    </row>
    <row r="589" spans="1:82">
      <c r="A589" s="70" t="s">
        <v>2340</v>
      </c>
      <c r="B589" s="70">
        <v>473</v>
      </c>
      <c r="C589" s="70">
        <v>14</v>
      </c>
      <c r="D589" s="70">
        <v>28</v>
      </c>
      <c r="E589" s="70">
        <v>2017</v>
      </c>
      <c r="F589" s="70" t="s">
        <v>156</v>
      </c>
      <c r="G589" s="70" t="s">
        <v>2326</v>
      </c>
      <c r="H589" s="70" t="s">
        <v>2327</v>
      </c>
      <c r="I589" s="148"/>
      <c r="J589" s="71">
        <v>548.79469917782615</v>
      </c>
      <c r="K589" s="71">
        <v>10.121303959978594</v>
      </c>
      <c r="L589" s="71">
        <v>2.3374613542391449</v>
      </c>
      <c r="M589" s="71">
        <v>376.10063198552922</v>
      </c>
      <c r="N589" s="71">
        <v>494.95902717192496</v>
      </c>
      <c r="O589" s="71">
        <v>242.17811424138046</v>
      </c>
      <c r="P589" s="71">
        <v>101.12128007589453</v>
      </c>
      <c r="Q589" s="71">
        <v>27.593556894435999</v>
      </c>
      <c r="R589" s="71">
        <v>0</v>
      </c>
      <c r="S589" s="71">
        <v>36.909330816659995</v>
      </c>
      <c r="T589" s="72"/>
      <c r="U589" s="71">
        <v>80165383</v>
      </c>
      <c r="V589" s="71">
        <v>5559</v>
      </c>
      <c r="W589" s="71">
        <v>28</v>
      </c>
      <c r="X589" s="71">
        <v>105769</v>
      </c>
      <c r="Y589" s="71">
        <v>178811</v>
      </c>
      <c r="Z589" s="71">
        <v>144796</v>
      </c>
      <c r="AA589" s="71">
        <v>20945</v>
      </c>
      <c r="AB589" s="71">
        <v>403989</v>
      </c>
      <c r="AC589" s="71">
        <v>0</v>
      </c>
      <c r="AD589" s="71">
        <v>36.909330816660002</v>
      </c>
      <c r="AE589" s="72"/>
      <c r="AF589" s="71">
        <v>643850817.85083234</v>
      </c>
      <c r="AG589" s="71">
        <v>8501683.6283883639</v>
      </c>
      <c r="AH589" s="71">
        <v>489631.58466383908</v>
      </c>
      <c r="AI589" s="71">
        <v>657549007.53294599</v>
      </c>
      <c r="AJ589" s="71">
        <v>819813930.54728663</v>
      </c>
      <c r="AK589" s="71">
        <v>0</v>
      </c>
      <c r="AL589" s="71">
        <v>0</v>
      </c>
      <c r="AM589" s="71">
        <v>55494709.363169417</v>
      </c>
      <c r="AN589" s="71">
        <v>0</v>
      </c>
      <c r="AO589" s="71">
        <v>0</v>
      </c>
      <c r="AP589" s="71">
        <v>2185699780.5072861</v>
      </c>
      <c r="AQ589" s="72"/>
      <c r="AR589" s="71">
        <v>5703</v>
      </c>
      <c r="AS589" s="71">
        <v>433</v>
      </c>
      <c r="AT589" s="71">
        <v>0</v>
      </c>
      <c r="AU589" s="71">
        <v>0</v>
      </c>
      <c r="AV589" s="71">
        <v>0</v>
      </c>
      <c r="AW589" s="71">
        <v>1</v>
      </c>
      <c r="AX589" s="71"/>
      <c r="AY589" s="72"/>
      <c r="AZ589" s="71">
        <v>21578.5</v>
      </c>
      <c r="BA589" s="71">
        <v>19871.7</v>
      </c>
      <c r="BB589" s="71">
        <v>0</v>
      </c>
      <c r="BC589" s="71">
        <v>0</v>
      </c>
      <c r="BD589" s="71">
        <v>0</v>
      </c>
      <c r="BE589" s="71">
        <v>2520</v>
      </c>
      <c r="BF589" s="71"/>
      <c r="BG589" s="72"/>
      <c r="BH589" s="71">
        <v>0</v>
      </c>
      <c r="BI589" s="71">
        <v>0</v>
      </c>
      <c r="BJ589" s="71">
        <v>315.15800000000002</v>
      </c>
      <c r="BK589" s="71">
        <v>0</v>
      </c>
      <c r="BL589" s="71">
        <v>222.10446999999999</v>
      </c>
      <c r="BM589" s="71">
        <v>0</v>
      </c>
      <c r="BN589" s="72"/>
      <c r="BO589" s="71">
        <v>0</v>
      </c>
      <c r="BP589" s="71">
        <v>0</v>
      </c>
      <c r="BQ589" s="71">
        <v>21</v>
      </c>
      <c r="BR589" s="71">
        <v>0</v>
      </c>
      <c r="BS589" s="71">
        <v>20</v>
      </c>
      <c r="BT589" s="71">
        <v>0</v>
      </c>
      <c r="BU589"/>
      <c r="BV589" s="70">
        <v>496.87099999999998</v>
      </c>
      <c r="BW589" s="70">
        <v>0</v>
      </c>
      <c r="BX589" s="70">
        <v>32.760469999999998</v>
      </c>
      <c r="BY589" s="70">
        <v>1.052</v>
      </c>
      <c r="BZ589" s="70">
        <v>6.5789999999999997</v>
      </c>
      <c r="CA589" s="70">
        <v>0</v>
      </c>
      <c r="CB589" s="70">
        <v>0</v>
      </c>
      <c r="CC589" s="70">
        <v>0</v>
      </c>
      <c r="CD589" s="70">
        <v>0</v>
      </c>
    </row>
    <row r="590" spans="1:82">
      <c r="A590" s="70" t="s">
        <v>2341</v>
      </c>
      <c r="B590" s="70">
        <v>474</v>
      </c>
      <c r="C590" s="70">
        <v>15</v>
      </c>
      <c r="D590" s="70">
        <v>28</v>
      </c>
      <c r="E590" s="70">
        <v>2018</v>
      </c>
      <c r="F590" s="70" t="s">
        <v>183</v>
      </c>
      <c r="G590" s="70" t="s">
        <v>2326</v>
      </c>
      <c r="H590" s="70" t="s">
        <v>2327</v>
      </c>
      <c r="I590" s="148"/>
      <c r="J590" s="71">
        <v>507.09194240168756</v>
      </c>
      <c r="K590" s="71">
        <v>9.0953175981526293</v>
      </c>
      <c r="L590" s="71">
        <v>2.1645882872534652</v>
      </c>
      <c r="M590" s="71">
        <v>328.11211738632471</v>
      </c>
      <c r="N590" s="71">
        <v>400.44686166240598</v>
      </c>
      <c r="O590" s="71">
        <v>237.97275194650481</v>
      </c>
      <c r="P590" s="71">
        <v>101.58689948405369</v>
      </c>
      <c r="Q590" s="71">
        <v>25.515792521367199</v>
      </c>
      <c r="R590" s="71">
        <v>0</v>
      </c>
      <c r="S590" s="71">
        <v>47.546890089141002</v>
      </c>
      <c r="T590" s="72"/>
      <c r="U590" s="71">
        <v>84903169</v>
      </c>
      <c r="V590" s="71">
        <v>5559</v>
      </c>
      <c r="W590" s="71">
        <v>28</v>
      </c>
      <c r="X590" s="71">
        <v>105769</v>
      </c>
      <c r="Y590" s="71">
        <v>180043</v>
      </c>
      <c r="Z590" s="71">
        <v>145006</v>
      </c>
      <c r="AA590" s="71">
        <v>21253</v>
      </c>
      <c r="AB590" s="71">
        <v>402579</v>
      </c>
      <c r="AC590" s="71">
        <v>0</v>
      </c>
      <c r="AD590" s="71">
        <v>47.546890089141002</v>
      </c>
      <c r="AE590" s="72"/>
      <c r="AF590" s="71">
        <v>652886384.87585652</v>
      </c>
      <c r="AG590" s="71">
        <v>7777030.2982803956</v>
      </c>
      <c r="AH590" s="71">
        <v>470152.1326177452</v>
      </c>
      <c r="AI590" s="71">
        <v>635007629.18664622</v>
      </c>
      <c r="AJ590" s="71">
        <v>737752606.79778576</v>
      </c>
      <c r="AK590" s="71">
        <v>0</v>
      </c>
      <c r="AL590" s="71">
        <v>0</v>
      </c>
      <c r="AM590" s="71">
        <v>55415446.499184877</v>
      </c>
      <c r="AN590" s="71">
        <v>0</v>
      </c>
      <c r="AO590" s="71">
        <v>0</v>
      </c>
      <c r="AP590" s="71">
        <v>2089309249.7903717</v>
      </c>
      <c r="AQ590" s="72"/>
      <c r="AR590" s="71">
        <v>6141</v>
      </c>
      <c r="AS590" s="71">
        <v>462</v>
      </c>
      <c r="AT590" s="71">
        <v>0</v>
      </c>
      <c r="AU590" s="71">
        <v>0</v>
      </c>
      <c r="AV590" s="71">
        <v>0</v>
      </c>
      <c r="AW590" s="71">
        <v>1</v>
      </c>
      <c r="AX590" s="71"/>
      <c r="AY590" s="72"/>
      <c r="AZ590" s="71">
        <v>23461.499999999978</v>
      </c>
      <c r="BA590" s="71">
        <v>21537.3</v>
      </c>
      <c r="BB590" s="71">
        <v>0</v>
      </c>
      <c r="BC590" s="71">
        <v>0</v>
      </c>
      <c r="BD590" s="71">
        <v>0</v>
      </c>
      <c r="BE590" s="71">
        <v>2520</v>
      </c>
      <c r="BF590" s="71"/>
      <c r="BG590" s="72"/>
      <c r="BH590" s="71">
        <v>0</v>
      </c>
      <c r="BI590" s="71">
        <v>0</v>
      </c>
      <c r="BJ590" s="71">
        <v>283.05599999999998</v>
      </c>
      <c r="BK590" s="71">
        <v>0</v>
      </c>
      <c r="BL590" s="71">
        <v>207.48600000000002</v>
      </c>
      <c r="BM590" s="71">
        <v>0</v>
      </c>
      <c r="BN590" s="72"/>
      <c r="BO590" s="71">
        <v>0</v>
      </c>
      <c r="BP590" s="71">
        <v>0</v>
      </c>
      <c r="BQ590" s="71">
        <v>20</v>
      </c>
      <c r="BR590" s="71">
        <v>0</v>
      </c>
      <c r="BS590" s="71">
        <v>20</v>
      </c>
      <c r="BT590" s="71">
        <v>0</v>
      </c>
      <c r="BU590"/>
      <c r="BV590" s="70">
        <v>439.69600000000003</v>
      </c>
      <c r="BW590" s="70">
        <v>0</v>
      </c>
      <c r="BX590" s="70">
        <v>42.997</v>
      </c>
      <c r="BY590" s="70">
        <v>1.05</v>
      </c>
      <c r="BZ590" s="70">
        <v>6.7990000000000004</v>
      </c>
      <c r="CA590" s="70">
        <v>0</v>
      </c>
      <c r="CB590" s="70">
        <v>0</v>
      </c>
      <c r="CC590" s="70">
        <v>0</v>
      </c>
      <c r="CD590" s="70">
        <v>0</v>
      </c>
    </row>
    <row r="591" spans="1:82">
      <c r="A591" s="70" t="s">
        <v>2342</v>
      </c>
      <c r="B591" s="70">
        <v>475</v>
      </c>
      <c r="C591" s="70">
        <v>16</v>
      </c>
      <c r="D591" s="70">
        <v>28</v>
      </c>
      <c r="E591" s="70">
        <v>2019</v>
      </c>
      <c r="F591" s="70" t="s">
        <v>158</v>
      </c>
      <c r="G591" s="70" t="s">
        <v>2326</v>
      </c>
      <c r="H591" s="70" t="s">
        <v>2327</v>
      </c>
      <c r="I591" s="148"/>
      <c r="J591" s="71">
        <v>448.69524239473009</v>
      </c>
      <c r="K591" s="71">
        <v>8.1659233138168936</v>
      </c>
      <c r="L591" s="71">
        <v>2.1830618855755426</v>
      </c>
      <c r="M591" s="71">
        <v>312.59845617645823</v>
      </c>
      <c r="N591" s="71">
        <v>350.21148596084032</v>
      </c>
      <c r="O591" s="71">
        <v>231.22924010530136</v>
      </c>
      <c r="P591" s="71">
        <v>102.22780475272543</v>
      </c>
      <c r="Q591" s="71">
        <v>24.750364593379899</v>
      </c>
      <c r="R591" s="71">
        <v>0</v>
      </c>
      <c r="S591" s="71">
        <v>43.018526259912122</v>
      </c>
      <c r="T591" s="72"/>
      <c r="U591" s="71">
        <v>77134240</v>
      </c>
      <c r="V591" s="71">
        <v>5559</v>
      </c>
      <c r="W591" s="71">
        <v>28</v>
      </c>
      <c r="X591" s="71">
        <v>105769</v>
      </c>
      <c r="Y591" s="71">
        <v>181062</v>
      </c>
      <c r="Z591" s="71">
        <v>144765</v>
      </c>
      <c r="AA591" s="71">
        <v>21227</v>
      </c>
      <c r="AB591" s="71">
        <v>401074</v>
      </c>
      <c r="AC591" s="71">
        <v>0</v>
      </c>
      <c r="AD591" s="71">
        <v>43.018526259912122</v>
      </c>
      <c r="AE591" s="72"/>
      <c r="AF591" s="71">
        <v>588205219.67602146</v>
      </c>
      <c r="AG591" s="71">
        <v>7347712.4346421827</v>
      </c>
      <c r="AH591" s="71">
        <v>498916.68424580758</v>
      </c>
      <c r="AI591" s="71">
        <v>639850094.48140037</v>
      </c>
      <c r="AJ591" s="71">
        <v>669867209.87321985</v>
      </c>
      <c r="AK591" s="71">
        <v>0</v>
      </c>
      <c r="AL591" s="71">
        <v>0</v>
      </c>
      <c r="AM591" s="71">
        <v>54623259.516544513</v>
      </c>
      <c r="AN591" s="71">
        <v>0</v>
      </c>
      <c r="AO591" s="71">
        <v>0</v>
      </c>
      <c r="AP591" s="71">
        <v>1960392412.6660745</v>
      </c>
      <c r="AQ591" s="72"/>
      <c r="AR591" s="71">
        <v>6619</v>
      </c>
      <c r="AS591" s="71">
        <v>494</v>
      </c>
      <c r="AT591" s="71">
        <v>0</v>
      </c>
      <c r="AU591" s="71">
        <v>0</v>
      </c>
      <c r="AV591" s="71">
        <v>0</v>
      </c>
      <c r="AW591" s="71">
        <v>1</v>
      </c>
      <c r="AX591" s="71"/>
      <c r="AY591" s="72"/>
      <c r="AZ591" s="71">
        <v>25473.999999999971</v>
      </c>
      <c r="BA591" s="71">
        <v>22568.799999999999</v>
      </c>
      <c r="BB591" s="71">
        <v>0</v>
      </c>
      <c r="BC591" s="71">
        <v>0</v>
      </c>
      <c r="BD591" s="71">
        <v>0</v>
      </c>
      <c r="BE591" s="71">
        <v>2520</v>
      </c>
      <c r="BF591" s="71"/>
      <c r="BG591" s="72"/>
      <c r="BH591" s="71">
        <v>0</v>
      </c>
      <c r="BI591" s="71">
        <v>0</v>
      </c>
      <c r="BJ591" s="71">
        <v>237.67400000000001</v>
      </c>
      <c r="BK591" s="71">
        <v>0</v>
      </c>
      <c r="BL591" s="71">
        <v>175.60799999999998</v>
      </c>
      <c r="BM591" s="71">
        <v>0</v>
      </c>
      <c r="BN591" s="72"/>
      <c r="BO591" s="71">
        <v>0</v>
      </c>
      <c r="BP591" s="71">
        <v>0</v>
      </c>
      <c r="BQ591" s="71">
        <v>20</v>
      </c>
      <c r="BR591" s="71">
        <v>0</v>
      </c>
      <c r="BS591" s="71">
        <v>19</v>
      </c>
      <c r="BT591" s="71">
        <v>0</v>
      </c>
      <c r="BU591"/>
      <c r="BV591" s="70">
        <v>366.64699999999999</v>
      </c>
      <c r="BW591" s="70">
        <v>0</v>
      </c>
      <c r="BX591" s="70">
        <v>39.79</v>
      </c>
      <c r="BY591" s="70">
        <v>0</v>
      </c>
      <c r="BZ591" s="70">
        <v>6.8449999999999998</v>
      </c>
      <c r="CA591" s="70">
        <v>0</v>
      </c>
      <c r="CB591" s="70">
        <v>0</v>
      </c>
      <c r="CC591" s="70">
        <v>0</v>
      </c>
      <c r="CD591" s="70">
        <v>0</v>
      </c>
    </row>
    <row r="592" spans="1:82">
      <c r="A592" s="70" t="s">
        <v>2343</v>
      </c>
      <c r="B592" s="70">
        <v>476</v>
      </c>
      <c r="C592" s="70">
        <v>17</v>
      </c>
      <c r="D592" s="70">
        <v>28</v>
      </c>
      <c r="E592" s="70">
        <v>2020</v>
      </c>
      <c r="F592" s="70" t="s">
        <v>159</v>
      </c>
      <c r="G592" s="70" t="s">
        <v>2326</v>
      </c>
      <c r="H592" s="70" t="s">
        <v>2327</v>
      </c>
      <c r="I592" s="148"/>
      <c r="J592" s="71">
        <v>425.31430174038508</v>
      </c>
      <c r="K592" s="71">
        <v>8.6533393195923018</v>
      </c>
      <c r="L592" s="71">
        <v>3.3169691294502721</v>
      </c>
      <c r="M592" s="71">
        <v>291.09705639705078</v>
      </c>
      <c r="N592" s="71">
        <v>430.03468240465236</v>
      </c>
      <c r="O592" s="71">
        <v>203.38298702660708</v>
      </c>
      <c r="P592" s="71">
        <v>97.65124044645269</v>
      </c>
      <c r="Q592" s="71">
        <v>23.5660115353142</v>
      </c>
      <c r="R592" s="71">
        <v>0</v>
      </c>
      <c r="S592" s="71">
        <v>39.709186101785598</v>
      </c>
      <c r="T592" s="72"/>
      <c r="U592" s="71">
        <v>74882007</v>
      </c>
      <c r="V592" s="71">
        <v>5654</v>
      </c>
      <c r="W592" s="71">
        <v>48</v>
      </c>
      <c r="X592" s="71">
        <v>104320</v>
      </c>
      <c r="Y592" s="71">
        <v>182333</v>
      </c>
      <c r="Z592" s="71">
        <v>145332</v>
      </c>
      <c r="AA592" s="71">
        <v>21552</v>
      </c>
      <c r="AB592" s="71">
        <v>399690</v>
      </c>
      <c r="AC592" s="71">
        <v>0</v>
      </c>
      <c r="AD592" s="71">
        <v>39.709186101785598</v>
      </c>
      <c r="AE592" s="72"/>
      <c r="AF592" s="71">
        <v>543425303.84117317</v>
      </c>
      <c r="AG592" s="71">
        <v>7032902.6440044688</v>
      </c>
      <c r="AH592" s="71">
        <v>766032.50812758191</v>
      </c>
      <c r="AI592" s="71">
        <v>570226256.21713567</v>
      </c>
      <c r="AJ592" s="71">
        <v>810947105.63688409</v>
      </c>
      <c r="AK592" s="71"/>
      <c r="AL592" s="71"/>
      <c r="AM592" s="71">
        <v>52163985.648518808</v>
      </c>
      <c r="AN592" s="71"/>
      <c r="AO592" s="71"/>
      <c r="AP592" s="71">
        <v>1984561586.4958436</v>
      </c>
      <c r="AQ592" s="72"/>
      <c r="AR592" s="71">
        <v>7118</v>
      </c>
      <c r="AS592" s="71">
        <v>507</v>
      </c>
      <c r="AT592" s="71">
        <v>0</v>
      </c>
      <c r="AU592" s="71">
        <v>0</v>
      </c>
      <c r="AV592" s="71">
        <v>0</v>
      </c>
      <c r="AW592" s="71">
        <v>1</v>
      </c>
      <c r="AX592" s="71"/>
      <c r="AY592" s="72"/>
      <c r="AZ592" s="71">
        <v>27865.199999999972</v>
      </c>
      <c r="BA592" s="71">
        <v>22865.1</v>
      </c>
      <c r="BB592" s="71">
        <v>0</v>
      </c>
      <c r="BC592" s="71">
        <v>0</v>
      </c>
      <c r="BD592" s="71">
        <v>0</v>
      </c>
      <c r="BE592" s="71">
        <v>2520</v>
      </c>
      <c r="BF592" s="71"/>
      <c r="BG592" s="72"/>
      <c r="BH592" s="71">
        <v>0</v>
      </c>
      <c r="BI592" s="71">
        <v>0</v>
      </c>
      <c r="BJ592" s="71">
        <v>208.37700000000001</v>
      </c>
      <c r="BK592" s="71">
        <v>0</v>
      </c>
      <c r="BL592" s="71">
        <v>167.441</v>
      </c>
      <c r="BM592" s="71">
        <v>0</v>
      </c>
      <c r="BN592" s="72"/>
      <c r="BO592" s="71">
        <v>0</v>
      </c>
      <c r="BP592" s="71">
        <v>0</v>
      </c>
      <c r="BQ592" s="71">
        <v>18</v>
      </c>
      <c r="BR592" s="71">
        <v>0</v>
      </c>
      <c r="BS592" s="71">
        <v>18</v>
      </c>
      <c r="BT592" s="71">
        <v>0</v>
      </c>
      <c r="BU592"/>
      <c r="BV592" s="70">
        <v>331.983</v>
      </c>
      <c r="BW592" s="70">
        <v>0</v>
      </c>
      <c r="BX592" s="70">
        <v>35.884999999999998</v>
      </c>
      <c r="BY592" s="70">
        <v>1.0609999999999999</v>
      </c>
      <c r="BZ592" s="70">
        <v>6.8890000000000002</v>
      </c>
      <c r="CA592" s="70">
        <v>0</v>
      </c>
      <c r="CB592" s="70">
        <v>0</v>
      </c>
      <c r="CC592" s="70">
        <v>0</v>
      </c>
      <c r="CD592" s="70">
        <v>0</v>
      </c>
    </row>
    <row r="593" spans="1:82">
      <c r="A593" s="70" t="s">
        <v>2344</v>
      </c>
      <c r="B593" s="70">
        <v>476</v>
      </c>
      <c r="C593" s="70">
        <v>18</v>
      </c>
      <c r="D593" s="70">
        <v>28</v>
      </c>
      <c r="E593" s="70">
        <v>2021</v>
      </c>
      <c r="F593" s="70" t="s">
        <v>160</v>
      </c>
      <c r="G593" s="70" t="s">
        <v>2326</v>
      </c>
      <c r="H593" s="70" t="s">
        <v>2327</v>
      </c>
      <c r="I593" s="148"/>
      <c r="J593" s="71">
        <v>444.33766844985649</v>
      </c>
      <c r="K593" s="71">
        <v>9.3226257527267631</v>
      </c>
      <c r="L593" s="71">
        <v>3.1731368597574758</v>
      </c>
      <c r="M593" s="71">
        <v>294.57259849034182</v>
      </c>
      <c r="N593" s="71">
        <v>356.99021183041015</v>
      </c>
      <c r="O593" s="71">
        <v>197.03389768089153</v>
      </c>
      <c r="P593" s="71">
        <v>101.41690771293155</v>
      </c>
      <c r="Q593" s="71">
        <v>23.2194432569197</v>
      </c>
      <c r="R593" s="71">
        <v>0</v>
      </c>
      <c r="S593" s="71">
        <v>39.141622232955598</v>
      </c>
      <c r="T593" s="72"/>
      <c r="U593" s="71">
        <v>92872550</v>
      </c>
      <c r="V593" s="71">
        <v>5654</v>
      </c>
      <c r="W593" s="71">
        <v>48</v>
      </c>
      <c r="X593" s="71">
        <v>104320</v>
      </c>
      <c r="Y593" s="71">
        <v>183075</v>
      </c>
      <c r="Z593" s="71">
        <v>144970</v>
      </c>
      <c r="AA593" s="71">
        <v>21826</v>
      </c>
      <c r="AB593" s="71">
        <v>397681</v>
      </c>
      <c r="AC593" s="71">
        <v>0</v>
      </c>
      <c r="AD593" s="71">
        <v>39.141622232955598</v>
      </c>
      <c r="AE593" s="72"/>
      <c r="AF593" s="71">
        <v>631149306.02325296</v>
      </c>
      <c r="AG593" s="71">
        <v>8211073.2074592505</v>
      </c>
      <c r="AH593" s="71">
        <v>678648.98304486542</v>
      </c>
      <c r="AI593" s="71">
        <v>651870313.61378086</v>
      </c>
      <c r="AJ593" s="71">
        <v>742981260.81610215</v>
      </c>
      <c r="AK593" s="71">
        <v>0</v>
      </c>
      <c r="AL593" s="71">
        <v>0</v>
      </c>
      <c r="AM593" s="71">
        <v>52201154.167294875</v>
      </c>
      <c r="AN593" s="71">
        <v>0</v>
      </c>
      <c r="AO593" s="71">
        <v>0</v>
      </c>
      <c r="AP593" s="71">
        <v>2087091756.810935</v>
      </c>
      <c r="AQ593" s="72"/>
      <c r="AR593" s="71">
        <v>7630</v>
      </c>
      <c r="AS593" s="71">
        <v>511</v>
      </c>
      <c r="AT593" s="71">
        <v>0</v>
      </c>
      <c r="AU593" s="71">
        <v>0</v>
      </c>
      <c r="AV593" s="71">
        <v>0</v>
      </c>
      <c r="AW593" s="71">
        <v>1</v>
      </c>
      <c r="AX593" s="71"/>
      <c r="AY593" s="72"/>
      <c r="AZ593" s="71">
        <v>30472.099999999969</v>
      </c>
      <c r="BA593" s="71">
        <v>24446.899999999991</v>
      </c>
      <c r="BB593" s="71">
        <v>0</v>
      </c>
      <c r="BC593" s="71">
        <v>0</v>
      </c>
      <c r="BD593" s="71">
        <v>0</v>
      </c>
      <c r="BE593" s="71">
        <v>2520</v>
      </c>
      <c r="BF593" s="71"/>
      <c r="BG593" s="72"/>
      <c r="BH593" s="71">
        <v>0</v>
      </c>
      <c r="BI593" s="71">
        <v>0</v>
      </c>
      <c r="BJ593" s="71">
        <v>235.822</v>
      </c>
      <c r="BK593" s="71">
        <v>0</v>
      </c>
      <c r="BL593" s="71">
        <v>142.31500000000003</v>
      </c>
      <c r="BM593" s="71">
        <v>0</v>
      </c>
      <c r="BN593" s="72"/>
      <c r="BO593" s="71">
        <v>0</v>
      </c>
      <c r="BP593" s="71">
        <v>0</v>
      </c>
      <c r="BQ593" s="71">
        <v>19</v>
      </c>
      <c r="BR593" s="71">
        <v>0</v>
      </c>
      <c r="BS593" s="71">
        <v>18</v>
      </c>
      <c r="BT593" s="71">
        <v>0</v>
      </c>
      <c r="BU593"/>
      <c r="BV593" s="70">
        <v>369.90600000000001</v>
      </c>
      <c r="BW593" s="70">
        <v>0</v>
      </c>
      <c r="BX593" s="70">
        <v>0</v>
      </c>
      <c r="BY593" s="70">
        <v>1.07</v>
      </c>
      <c r="BZ593" s="70">
        <v>7.1609999999999996</v>
      </c>
      <c r="CA593" s="70">
        <v>0</v>
      </c>
      <c r="CB593" s="70">
        <v>0</v>
      </c>
      <c r="CC593" s="70">
        <v>0</v>
      </c>
      <c r="CD593" s="70">
        <v>0</v>
      </c>
    </row>
    <row r="594" spans="1:82">
      <c r="A594" s="70" t="s">
        <v>2345</v>
      </c>
      <c r="B594" s="70">
        <v>476</v>
      </c>
      <c r="C594" s="70">
        <v>19</v>
      </c>
      <c r="D594" s="70">
        <v>28</v>
      </c>
      <c r="E594" s="70">
        <v>2022</v>
      </c>
      <c r="F594" s="70" t="s">
        <v>161</v>
      </c>
      <c r="G594" s="70" t="s">
        <v>2326</v>
      </c>
      <c r="H594" s="70" t="s">
        <v>2327</v>
      </c>
      <c r="I594" s="148"/>
      <c r="J594" s="71">
        <v>466.18048757112547</v>
      </c>
      <c r="K594" s="71">
        <v>9.5394137493270161</v>
      </c>
      <c r="L594" s="71">
        <v>2.9264557638731508</v>
      </c>
      <c r="M594" s="71">
        <v>317.41768255988472</v>
      </c>
      <c r="N594" s="71">
        <v>443.02032534426201</v>
      </c>
      <c r="O594" s="71">
        <v>207.54363489469867</v>
      </c>
      <c r="P594" s="71">
        <v>102.31522791762553</v>
      </c>
      <c r="Q594" s="71">
        <v>23.327292833117156</v>
      </c>
      <c r="R594" s="71">
        <v>0</v>
      </c>
      <c r="S594" s="71">
        <v>39.641352582019998</v>
      </c>
      <c r="T594" s="72"/>
      <c r="U594" s="71">
        <v>101263424</v>
      </c>
      <c r="V594" s="71">
        <v>5654</v>
      </c>
      <c r="W594" s="71">
        <v>48</v>
      </c>
      <c r="X594" s="71">
        <v>104320</v>
      </c>
      <c r="Y594" s="71">
        <v>184691</v>
      </c>
      <c r="Z594" s="71">
        <v>145084</v>
      </c>
      <c r="AA594" s="71">
        <v>22355</v>
      </c>
      <c r="AB594" s="71">
        <v>396252</v>
      </c>
      <c r="AC594" s="71">
        <v>0</v>
      </c>
      <c r="AD594" s="71">
        <v>39.641352582019998</v>
      </c>
      <c r="AE594" s="72"/>
      <c r="AF594" s="71">
        <v>574152972.73606479</v>
      </c>
      <c r="AG594" s="71">
        <v>8484556.9428343996</v>
      </c>
      <c r="AH594" s="71">
        <v>735383.53390286642</v>
      </c>
      <c r="AI594" s="71">
        <v>625039444.79573202</v>
      </c>
      <c r="AJ594" s="71">
        <v>865198055.62144578</v>
      </c>
      <c r="AK594" s="71">
        <v>0</v>
      </c>
      <c r="AL594" s="71">
        <v>0</v>
      </c>
      <c r="AM594" s="71">
        <v>51166948.663408354</v>
      </c>
      <c r="AN594" s="71">
        <v>0</v>
      </c>
      <c r="AO594" s="71">
        <v>0</v>
      </c>
      <c r="AP594" s="71">
        <v>2124777362.2933879</v>
      </c>
      <c r="AQ594" s="72"/>
      <c r="AR594" s="71">
        <v>8194</v>
      </c>
      <c r="AS594" s="71">
        <v>515</v>
      </c>
      <c r="AT594" s="71">
        <v>0</v>
      </c>
      <c r="AU594" s="71">
        <v>0</v>
      </c>
      <c r="AV594" s="71">
        <v>0</v>
      </c>
      <c r="AW594" s="71">
        <v>1</v>
      </c>
      <c r="AX594" s="71"/>
      <c r="AY594" s="72"/>
      <c r="AZ594" s="71">
        <v>33233.500000000029</v>
      </c>
      <c r="BA594" s="71">
        <v>24671.5</v>
      </c>
      <c r="BB594" s="71">
        <v>0</v>
      </c>
      <c r="BC594" s="71">
        <v>0</v>
      </c>
      <c r="BD594" s="71">
        <v>0</v>
      </c>
      <c r="BE594" s="71">
        <v>2520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2346</v>
      </c>
      <c r="B595" s="70">
        <v>476</v>
      </c>
      <c r="C595" s="70">
        <v>20</v>
      </c>
      <c r="D595" s="70">
        <v>28</v>
      </c>
      <c r="E595" s="70">
        <v>2023</v>
      </c>
      <c r="F595" s="70" t="s">
        <v>1539</v>
      </c>
      <c r="G595" s="70" t="s">
        <v>2326</v>
      </c>
      <c r="H595" s="70" t="s">
        <v>2327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8752</v>
      </c>
      <c r="AS595" s="71">
        <v>518</v>
      </c>
      <c r="AT595" s="71">
        <v>0</v>
      </c>
      <c r="AU595" s="71">
        <v>0</v>
      </c>
      <c r="AV595" s="71">
        <v>0</v>
      </c>
      <c r="AW595" s="71">
        <v>1</v>
      </c>
      <c r="AX595" s="71"/>
      <c r="AY595" s="72"/>
      <c r="AZ595" s="71">
        <v>35971.000000000124</v>
      </c>
      <c r="BA595" s="71">
        <v>25712.600000000002</v>
      </c>
      <c r="BB595" s="71">
        <v>0</v>
      </c>
      <c r="BC595" s="71">
        <v>0</v>
      </c>
      <c r="BD595" s="71">
        <v>0</v>
      </c>
      <c r="BE595" s="71">
        <v>2744.9549999999999</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2347</v>
      </c>
      <c r="B596" s="70">
        <v>476</v>
      </c>
      <c r="C596" s="70">
        <v>21</v>
      </c>
      <c r="D596" s="70">
        <v>28</v>
      </c>
      <c r="E596" s="70">
        <v>2024</v>
      </c>
      <c r="F596" s="70" t="s">
        <v>1554</v>
      </c>
      <c r="G596" s="1064" t="s">
        <v>2326</v>
      </c>
      <c r="H596" s="70" t="s">
        <v>2327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2348</v>
      </c>
      <c r="B597" s="70">
        <v>1</v>
      </c>
      <c r="C597" s="70">
        <v>1</v>
      </c>
      <c r="D597" s="70">
        <v>1</v>
      </c>
      <c r="E597" s="70">
        <v>1990</v>
      </c>
      <c r="F597" s="70" t="s">
        <v>787</v>
      </c>
      <c r="G597" s="1064" t="s">
        <v>2349</v>
      </c>
      <c r="H597" s="70" t="s">
        <v>2350</v>
      </c>
      <c r="I597" s="148" t="s">
        <v>793</v>
      </c>
      <c r="J597" s="71">
        <v>1486.517126853086</v>
      </c>
      <c r="K597" s="71">
        <v>28.296068023276799</v>
      </c>
      <c r="L597" s="71">
        <v>23.88366035375536</v>
      </c>
      <c r="M597" s="71">
        <v>240.9936551986919</v>
      </c>
      <c r="N597" s="71">
        <v>301.16968146783751</v>
      </c>
      <c r="O597" s="71">
        <v>285.89267406965888</v>
      </c>
      <c r="P597" s="71">
        <v>243.98391015230749</v>
      </c>
      <c r="Q597" s="71">
        <v>19.482763864399502</v>
      </c>
      <c r="R597" s="71">
        <v>0</v>
      </c>
      <c r="S597" s="71">
        <v>21.155939507237239</v>
      </c>
      <c r="T597" s="72"/>
      <c r="U597" s="71">
        <v>126512776</v>
      </c>
      <c r="V597" s="71">
        <v>10589</v>
      </c>
      <c r="W597" s="71">
        <v>275</v>
      </c>
      <c r="X597" s="71">
        <v>91638</v>
      </c>
      <c r="Y597" s="71">
        <v>96473</v>
      </c>
      <c r="Z597" s="71">
        <v>117591</v>
      </c>
      <c r="AA597" s="71">
        <v>59242</v>
      </c>
      <c r="AB597" s="71">
        <v>316334</v>
      </c>
      <c r="AC597" s="71">
        <v>0</v>
      </c>
      <c r="AD597" s="71">
        <v>21.155939507237239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2351</v>
      </c>
      <c r="B598" s="70">
        <v>2</v>
      </c>
      <c r="C598" s="70">
        <v>2</v>
      </c>
      <c r="D598" s="70">
        <v>1</v>
      </c>
      <c r="E598" s="70">
        <v>2005</v>
      </c>
      <c r="F598" s="70" t="s">
        <v>789</v>
      </c>
      <c r="G598" s="70" t="s">
        <v>2349</v>
      </c>
      <c r="H598" s="70" t="s">
        <v>2350</v>
      </c>
      <c r="I598" s="148"/>
      <c r="J598" s="71">
        <v>1426.987968771107</v>
      </c>
      <c r="K598" s="71">
        <v>26.16668192614928</v>
      </c>
      <c r="L598" s="71">
        <v>16.34020868336107</v>
      </c>
      <c r="M598" s="71">
        <v>474.60668346292812</v>
      </c>
      <c r="N598" s="71">
        <v>484.61957877645398</v>
      </c>
      <c r="O598" s="71">
        <v>446.71883208985952</v>
      </c>
      <c r="P598" s="71">
        <v>223.9163286857478</v>
      </c>
      <c r="Q598" s="71">
        <v>21.040894809389599</v>
      </c>
      <c r="R598" s="71">
        <v>0</v>
      </c>
      <c r="S598" s="71">
        <v>39.884214921469997</v>
      </c>
      <c r="T598" s="72"/>
      <c r="U598" s="71">
        <v>145046310</v>
      </c>
      <c r="V598" s="71">
        <v>11418</v>
      </c>
      <c r="W598" s="71">
        <v>216</v>
      </c>
      <c r="X598" s="71">
        <v>95783</v>
      </c>
      <c r="Y598" s="71">
        <v>131818</v>
      </c>
      <c r="Z598" s="71">
        <v>212623</v>
      </c>
      <c r="AA598" s="71">
        <v>44528</v>
      </c>
      <c r="AB598" s="71">
        <v>357144</v>
      </c>
      <c r="AC598" s="71">
        <v>0</v>
      </c>
      <c r="AD598" s="71">
        <v>39.884214921469997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2352</v>
      </c>
      <c r="B599" s="70">
        <v>3</v>
      </c>
      <c r="C599" s="70">
        <v>3</v>
      </c>
      <c r="D599" s="70">
        <v>1</v>
      </c>
      <c r="E599" s="70">
        <v>2006</v>
      </c>
      <c r="F599" s="70" t="s">
        <v>790</v>
      </c>
      <c r="G599" s="70" t="s">
        <v>2349</v>
      </c>
      <c r="H599" s="70" t="s">
        <v>2350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2353</v>
      </c>
      <c r="B600" s="70">
        <v>4</v>
      </c>
      <c r="C600" s="70">
        <v>4</v>
      </c>
      <c r="D600" s="70">
        <v>1</v>
      </c>
      <c r="E600" s="70">
        <v>2007</v>
      </c>
      <c r="F600" s="70" t="s">
        <v>791</v>
      </c>
      <c r="G600" s="70" t="s">
        <v>2349</v>
      </c>
      <c r="H600" s="70" t="s">
        <v>2350</v>
      </c>
      <c r="I600" s="148"/>
      <c r="J600" s="71">
        <v>1499.1464002495491</v>
      </c>
      <c r="K600" s="71">
        <v>26.187834185665601</v>
      </c>
      <c r="L600" s="71">
        <v>27.86666736103415</v>
      </c>
      <c r="M600" s="71">
        <v>511.36364882554528</v>
      </c>
      <c r="N600" s="71">
        <v>484.66718719370039</v>
      </c>
      <c r="O600" s="71">
        <v>440.66055495843881</v>
      </c>
      <c r="P600" s="71">
        <v>223.21028314946051</v>
      </c>
      <c r="Q600" s="71">
        <v>22.569839118720999</v>
      </c>
      <c r="R600" s="71">
        <v>0</v>
      </c>
      <c r="S600" s="71">
        <v>52.597223506120002</v>
      </c>
      <c r="T600" s="72"/>
      <c r="U600" s="71">
        <v>181850653</v>
      </c>
      <c r="V600" s="71">
        <v>11449</v>
      </c>
      <c r="W600" s="71">
        <v>316</v>
      </c>
      <c r="X600" s="71">
        <v>112956</v>
      </c>
      <c r="Y600" s="71">
        <v>137106</v>
      </c>
      <c r="Z600" s="71">
        <v>218035</v>
      </c>
      <c r="AA600" s="71">
        <v>43711</v>
      </c>
      <c r="AB600" s="71">
        <v>362838</v>
      </c>
      <c r="AC600" s="71">
        <v>0</v>
      </c>
      <c r="AD600" s="71">
        <v>52.597223506120002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2354</v>
      </c>
      <c r="B601" s="70">
        <v>5</v>
      </c>
      <c r="C601" s="70">
        <v>5</v>
      </c>
      <c r="D601" s="70">
        <v>1</v>
      </c>
      <c r="E601" s="70">
        <v>2008</v>
      </c>
      <c r="F601" s="70" t="s">
        <v>792</v>
      </c>
      <c r="G601" s="70" t="s">
        <v>2349</v>
      </c>
      <c r="H601" s="70" t="s">
        <v>2350</v>
      </c>
      <c r="I601" s="148"/>
      <c r="J601" s="71">
        <v>1409.8925712332821</v>
      </c>
      <c r="K601" s="71">
        <v>19.556657602363369</v>
      </c>
      <c r="L601" s="71">
        <v>24.832309301361509</v>
      </c>
      <c r="M601" s="71">
        <v>509.89657505355859</v>
      </c>
      <c r="N601" s="71">
        <v>486.0051742228834</v>
      </c>
      <c r="O601" s="71">
        <v>428.59464681314711</v>
      </c>
      <c r="P601" s="71">
        <v>219.6710629152914</v>
      </c>
      <c r="Q601" s="71">
        <v>22.322057631160799</v>
      </c>
      <c r="R601" s="71">
        <v>0</v>
      </c>
      <c r="S601" s="71">
        <v>44.12441573321</v>
      </c>
      <c r="T601" s="72"/>
      <c r="U601" s="71">
        <v>182260819</v>
      </c>
      <c r="V601" s="71">
        <v>11449</v>
      </c>
      <c r="W601" s="71">
        <v>316</v>
      </c>
      <c r="X601" s="71">
        <v>112956</v>
      </c>
      <c r="Y601" s="71">
        <v>139007</v>
      </c>
      <c r="Z601" s="71">
        <v>219508</v>
      </c>
      <c r="AA601" s="71">
        <v>43067</v>
      </c>
      <c r="AB601" s="71">
        <v>364757</v>
      </c>
      <c r="AC601" s="71">
        <v>0</v>
      </c>
      <c r="AD601" s="71">
        <v>44.12441573321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2355</v>
      </c>
      <c r="B602" s="70">
        <v>6</v>
      </c>
      <c r="C602" s="70">
        <v>6</v>
      </c>
      <c r="D602" s="70">
        <v>1</v>
      </c>
      <c r="E602" s="70">
        <v>2009</v>
      </c>
      <c r="F602" s="70" t="s">
        <v>176</v>
      </c>
      <c r="G602" s="70" t="s">
        <v>2349</v>
      </c>
      <c r="H602" s="70" t="s">
        <v>2350</v>
      </c>
      <c r="I602" s="148"/>
      <c r="J602" s="71">
        <v>1244.4961871825819</v>
      </c>
      <c r="K602" s="71">
        <v>20.172627767242371</v>
      </c>
      <c r="L602" s="71">
        <v>22.663294424189239</v>
      </c>
      <c r="M602" s="71">
        <v>496.66300837392401</v>
      </c>
      <c r="N602" s="71">
        <v>473.83888513898711</v>
      </c>
      <c r="O602" s="71">
        <v>436.75041101792891</v>
      </c>
      <c r="P602" s="71">
        <v>208.9434855633493</v>
      </c>
      <c r="Q602" s="71">
        <v>21.306868316318202</v>
      </c>
      <c r="R602" s="71">
        <v>0</v>
      </c>
      <c r="S602" s="71">
        <v>46.070111902885898</v>
      </c>
      <c r="T602" s="72"/>
      <c r="U602" s="71">
        <v>126476201</v>
      </c>
      <c r="V602" s="71">
        <v>12408</v>
      </c>
      <c r="W602" s="71">
        <v>490</v>
      </c>
      <c r="X602" s="71">
        <v>116397</v>
      </c>
      <c r="Y602" s="71">
        <v>140011</v>
      </c>
      <c r="Z602" s="71">
        <v>220788</v>
      </c>
      <c r="AA602" s="71">
        <v>42054</v>
      </c>
      <c r="AB602" s="71">
        <v>365486</v>
      </c>
      <c r="AC602" s="71">
        <v>0</v>
      </c>
      <c r="AD602" s="71">
        <v>46.070111902885898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586.43899999999996</v>
      </c>
      <c r="BK602" s="71">
        <v>0</v>
      </c>
      <c r="BL602" s="71">
        <v>106.17099999999999</v>
      </c>
      <c r="BM602" s="71">
        <v>0</v>
      </c>
      <c r="BN602" s="72"/>
      <c r="BO602" s="71">
        <v>0</v>
      </c>
      <c r="BP602" s="71">
        <v>0</v>
      </c>
      <c r="BQ602" s="71">
        <v>28</v>
      </c>
      <c r="BR602" s="71">
        <v>0</v>
      </c>
      <c r="BS602" s="71">
        <v>12</v>
      </c>
      <c r="BT602" s="71">
        <v>0</v>
      </c>
      <c r="BU602"/>
      <c r="BV602" s="70">
        <v>640.04200000000003</v>
      </c>
      <c r="BW602" s="70">
        <v>0</v>
      </c>
      <c r="BX602" s="70">
        <v>52.567999999999998</v>
      </c>
      <c r="BY602" s="70">
        <v>0</v>
      </c>
      <c r="BZ602" s="70">
        <v>0</v>
      </c>
      <c r="CA602" s="70">
        <v>0</v>
      </c>
      <c r="CB602" s="70">
        <v>0</v>
      </c>
      <c r="CC602" s="70">
        <v>0</v>
      </c>
      <c r="CD602" s="70">
        <v>0</v>
      </c>
    </row>
    <row r="603" spans="1:82">
      <c r="A603" s="70" t="s">
        <v>2356</v>
      </c>
      <c r="B603" s="70">
        <v>7</v>
      </c>
      <c r="C603" s="70">
        <v>7</v>
      </c>
      <c r="D603" s="70">
        <v>1</v>
      </c>
      <c r="E603" s="70">
        <v>2010</v>
      </c>
      <c r="F603" s="70" t="s">
        <v>177</v>
      </c>
      <c r="G603" s="70" t="s">
        <v>2349</v>
      </c>
      <c r="H603" s="70" t="s">
        <v>2350</v>
      </c>
      <c r="I603" s="148"/>
      <c r="J603" s="71">
        <v>1560.411106437497</v>
      </c>
      <c r="K603" s="71">
        <v>21.522042285857928</v>
      </c>
      <c r="L603" s="71">
        <v>21.378992099225261</v>
      </c>
      <c r="M603" s="71">
        <v>509.88463172797128</v>
      </c>
      <c r="N603" s="71">
        <v>525.25499598927888</v>
      </c>
      <c r="O603" s="71">
        <v>436.85288225388928</v>
      </c>
      <c r="P603" s="71">
        <v>210.83014137521999</v>
      </c>
      <c r="Q603" s="71">
        <v>22.282575565961402</v>
      </c>
      <c r="R603" s="71">
        <v>0</v>
      </c>
      <c r="S603" s="71">
        <v>31.982265436479999</v>
      </c>
      <c r="T603" s="72"/>
      <c r="U603" s="71">
        <v>160662203</v>
      </c>
      <c r="V603" s="71">
        <v>12408</v>
      </c>
      <c r="W603" s="71">
        <v>490</v>
      </c>
      <c r="X603" s="71">
        <v>116397</v>
      </c>
      <c r="Y603" s="71">
        <v>141373</v>
      </c>
      <c r="Z603" s="71">
        <v>221866</v>
      </c>
      <c r="AA603" s="71">
        <v>41374</v>
      </c>
      <c r="AB603" s="71">
        <v>366255</v>
      </c>
      <c r="AC603" s="71">
        <v>0</v>
      </c>
      <c r="AD603" s="71">
        <v>31.982265436479999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666.19399999999996</v>
      </c>
      <c r="BK603" s="71">
        <v>0</v>
      </c>
      <c r="BL603" s="71">
        <v>55.112000000000002</v>
      </c>
      <c r="BM603" s="71">
        <v>0</v>
      </c>
      <c r="BN603" s="72"/>
      <c r="BO603" s="71">
        <v>0</v>
      </c>
      <c r="BP603" s="71">
        <v>0</v>
      </c>
      <c r="BQ603" s="71">
        <v>29</v>
      </c>
      <c r="BR603" s="71">
        <v>0</v>
      </c>
      <c r="BS603" s="71">
        <v>10</v>
      </c>
      <c r="BT603" s="71">
        <v>0</v>
      </c>
      <c r="BU603"/>
      <c r="BV603" s="70">
        <v>721.30600000000004</v>
      </c>
      <c r="BW603" s="70">
        <v>0</v>
      </c>
      <c r="BX603" s="70">
        <v>0</v>
      </c>
      <c r="BY603" s="70">
        <v>0</v>
      </c>
      <c r="BZ603" s="70">
        <v>0</v>
      </c>
      <c r="CA603" s="70">
        <v>0</v>
      </c>
      <c r="CB603" s="70">
        <v>0</v>
      </c>
      <c r="CC603" s="70">
        <v>0</v>
      </c>
      <c r="CD603" s="70">
        <v>0</v>
      </c>
    </row>
    <row r="604" spans="1:82">
      <c r="A604" s="70" t="s">
        <v>2357</v>
      </c>
      <c r="B604" s="70">
        <v>8</v>
      </c>
      <c r="C604" s="70">
        <v>8</v>
      </c>
      <c r="D604" s="70">
        <v>1</v>
      </c>
      <c r="E604" s="70">
        <v>2011</v>
      </c>
      <c r="F604" s="70" t="s">
        <v>178</v>
      </c>
      <c r="G604" s="70" t="s">
        <v>2349</v>
      </c>
      <c r="H604" s="70" t="s">
        <v>2350</v>
      </c>
      <c r="I604" s="148"/>
      <c r="J604" s="71">
        <v>1708.6161426536471</v>
      </c>
      <c r="K604" s="71">
        <v>29.22610612704646</v>
      </c>
      <c r="L604" s="71">
        <v>22.199812337340759</v>
      </c>
      <c r="M604" s="71">
        <v>552.21677678724461</v>
      </c>
      <c r="N604" s="71">
        <v>537.14129780866631</v>
      </c>
      <c r="O604" s="71">
        <v>432.41270644922002</v>
      </c>
      <c r="P604" s="71">
        <v>204.34656229868773</v>
      </c>
      <c r="Q604" s="71">
        <v>25.847537860076802</v>
      </c>
      <c r="R604" s="71">
        <v>0</v>
      </c>
      <c r="S604" s="71">
        <v>61.379011774399999</v>
      </c>
      <c r="T604" s="72"/>
      <c r="U604" s="71">
        <v>173212424</v>
      </c>
      <c r="V604" s="71">
        <v>12408</v>
      </c>
      <c r="W604" s="71">
        <v>490</v>
      </c>
      <c r="X604" s="71">
        <v>116397</v>
      </c>
      <c r="Y604" s="71">
        <v>143533</v>
      </c>
      <c r="Z604" s="71">
        <v>224382</v>
      </c>
      <c r="AA604" s="71">
        <v>41295</v>
      </c>
      <c r="AB604" s="71">
        <v>368319</v>
      </c>
      <c r="AC604" s="71">
        <v>0</v>
      </c>
      <c r="AD604" s="71">
        <v>61.379011774399999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647.72400000000005</v>
      </c>
      <c r="BK604" s="71">
        <v>0</v>
      </c>
      <c r="BL604" s="71">
        <v>53.336999999999996</v>
      </c>
      <c r="BM604" s="71">
        <v>0</v>
      </c>
      <c r="BN604" s="72"/>
      <c r="BO604" s="71">
        <v>0</v>
      </c>
      <c r="BP604" s="71">
        <v>0</v>
      </c>
      <c r="BQ604" s="71">
        <v>30</v>
      </c>
      <c r="BR604" s="71">
        <v>0</v>
      </c>
      <c r="BS604" s="71">
        <v>10</v>
      </c>
      <c r="BT604" s="71">
        <v>0</v>
      </c>
      <c r="BU604"/>
      <c r="BV604" s="70">
        <v>701.06100000000004</v>
      </c>
      <c r="BW604" s="70">
        <v>0</v>
      </c>
      <c r="BX604" s="70">
        <v>0</v>
      </c>
      <c r="BY604" s="70">
        <v>0</v>
      </c>
      <c r="BZ604" s="70">
        <v>0</v>
      </c>
      <c r="CA604" s="70">
        <v>0</v>
      </c>
      <c r="CB604" s="70">
        <v>0</v>
      </c>
      <c r="CC604" s="70">
        <v>0</v>
      </c>
      <c r="CD604" s="70">
        <v>0</v>
      </c>
    </row>
    <row r="605" spans="1:82">
      <c r="A605" s="70" t="s">
        <v>2358</v>
      </c>
      <c r="B605" s="70">
        <v>9</v>
      </c>
      <c r="C605" s="70">
        <v>9</v>
      </c>
      <c r="D605" s="70">
        <v>1</v>
      </c>
      <c r="E605" s="70">
        <v>2012</v>
      </c>
      <c r="F605" s="70" t="s">
        <v>179</v>
      </c>
      <c r="G605" s="70" t="s">
        <v>2349</v>
      </c>
      <c r="H605" s="70" t="s">
        <v>2350</v>
      </c>
      <c r="I605" s="148"/>
      <c r="J605" s="71">
        <v>1490.808531149768</v>
      </c>
      <c r="K605" s="71">
        <v>26.13686148886827</v>
      </c>
      <c r="L605" s="71">
        <v>21.62521601606857</v>
      </c>
      <c r="M605" s="71">
        <v>583.39534998672548</v>
      </c>
      <c r="N605" s="71">
        <v>563.89604177042656</v>
      </c>
      <c r="O605" s="71">
        <v>434.21243476298343</v>
      </c>
      <c r="P605" s="71">
        <v>203.99630289142758</v>
      </c>
      <c r="Q605" s="71">
        <v>28.839951259958902</v>
      </c>
      <c r="R605" s="71">
        <v>0</v>
      </c>
      <c r="S605" s="71">
        <v>56.626831778009993</v>
      </c>
      <c r="T605" s="72"/>
      <c r="U605" s="71">
        <v>162732808</v>
      </c>
      <c r="V605" s="71">
        <v>12408</v>
      </c>
      <c r="W605" s="71">
        <v>490</v>
      </c>
      <c r="X605" s="71">
        <v>116397</v>
      </c>
      <c r="Y605" s="71">
        <v>149060</v>
      </c>
      <c r="Z605" s="71">
        <v>227103</v>
      </c>
      <c r="AA605" s="71">
        <v>40991</v>
      </c>
      <c r="AB605" s="71">
        <v>378249</v>
      </c>
      <c r="AC605" s="71">
        <v>0</v>
      </c>
      <c r="AD605" s="71">
        <v>56.626831778009993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654.12800000000004</v>
      </c>
      <c r="BK605" s="71">
        <v>0</v>
      </c>
      <c r="BL605" s="71">
        <v>73.807999999999993</v>
      </c>
      <c r="BM605" s="71">
        <v>0</v>
      </c>
      <c r="BN605" s="72"/>
      <c r="BO605" s="71">
        <v>0</v>
      </c>
      <c r="BP605" s="71">
        <v>0</v>
      </c>
      <c r="BQ605" s="71">
        <v>30</v>
      </c>
      <c r="BR605" s="71">
        <v>0</v>
      </c>
      <c r="BS605" s="71">
        <v>11</v>
      </c>
      <c r="BT605" s="71">
        <v>0</v>
      </c>
      <c r="BU605"/>
      <c r="BV605" s="70">
        <v>727.93600000000004</v>
      </c>
      <c r="BW605" s="70">
        <v>0</v>
      </c>
      <c r="BX605" s="70">
        <v>0</v>
      </c>
      <c r="BY605" s="70">
        <v>0</v>
      </c>
      <c r="BZ605" s="70">
        <v>0</v>
      </c>
      <c r="CA605" s="70">
        <v>0</v>
      </c>
      <c r="CB605" s="70">
        <v>0</v>
      </c>
      <c r="CC605" s="70">
        <v>0</v>
      </c>
      <c r="CD605" s="70">
        <v>0</v>
      </c>
    </row>
    <row r="606" spans="1:82">
      <c r="A606" s="70" t="s">
        <v>2359</v>
      </c>
      <c r="B606" s="70">
        <v>10</v>
      </c>
      <c r="C606" s="70">
        <v>10</v>
      </c>
      <c r="D606" s="70">
        <v>1</v>
      </c>
      <c r="E606" s="70">
        <v>2013</v>
      </c>
      <c r="F606" s="70" t="s">
        <v>180</v>
      </c>
      <c r="G606" s="70" t="s">
        <v>2349</v>
      </c>
      <c r="H606" s="70" t="s">
        <v>2350</v>
      </c>
      <c r="I606" s="148"/>
      <c r="J606" s="71">
        <v>1437.974052680373</v>
      </c>
      <c r="K606" s="71">
        <v>22.210608213063121</v>
      </c>
      <c r="L606" s="71">
        <v>19.95398363749786</v>
      </c>
      <c r="M606" s="71">
        <v>580.80833333055489</v>
      </c>
      <c r="N606" s="71">
        <v>513.80487678313</v>
      </c>
      <c r="O606" s="71">
        <v>422.21749933958517</v>
      </c>
      <c r="P606" s="71">
        <v>204.99974454433627</v>
      </c>
      <c r="Q606" s="71">
        <v>29.3317380499014</v>
      </c>
      <c r="R606" s="71">
        <v>0</v>
      </c>
      <c r="S606" s="71">
        <v>50.189378133460004</v>
      </c>
      <c r="T606" s="72"/>
      <c r="U606" s="71">
        <v>161909689</v>
      </c>
      <c r="V606" s="71">
        <v>12408</v>
      </c>
      <c r="W606" s="71">
        <v>490</v>
      </c>
      <c r="X606" s="71">
        <v>116397</v>
      </c>
      <c r="Y606" s="71">
        <v>150302</v>
      </c>
      <c r="Z606" s="71">
        <v>230689</v>
      </c>
      <c r="AA606" s="71">
        <v>41038</v>
      </c>
      <c r="AB606" s="71">
        <v>379184</v>
      </c>
      <c r="AC606" s="71">
        <v>0</v>
      </c>
      <c r="AD606" s="71">
        <v>50.189378133460004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652.553</v>
      </c>
      <c r="BK606" s="71">
        <v>0</v>
      </c>
      <c r="BL606" s="71">
        <v>121.637</v>
      </c>
      <c r="BM606" s="71">
        <v>0</v>
      </c>
      <c r="BN606" s="72"/>
      <c r="BO606" s="71">
        <v>0</v>
      </c>
      <c r="BP606" s="71">
        <v>0</v>
      </c>
      <c r="BQ606" s="71">
        <v>31</v>
      </c>
      <c r="BR606" s="71">
        <v>0</v>
      </c>
      <c r="BS606" s="71">
        <v>12</v>
      </c>
      <c r="BT606" s="71">
        <v>0</v>
      </c>
      <c r="BU606"/>
      <c r="BV606" s="70">
        <v>727.08</v>
      </c>
      <c r="BW606" s="70">
        <v>0</v>
      </c>
      <c r="BX606" s="70">
        <v>47.11</v>
      </c>
      <c r="BY606" s="70">
        <v>0</v>
      </c>
      <c r="BZ606" s="70">
        <v>0</v>
      </c>
      <c r="CA606" s="70">
        <v>0</v>
      </c>
      <c r="CB606" s="70">
        <v>0</v>
      </c>
      <c r="CC606" s="70">
        <v>0</v>
      </c>
      <c r="CD606" s="70">
        <v>0</v>
      </c>
    </row>
    <row r="607" spans="1:82">
      <c r="A607" s="70" t="s">
        <v>2360</v>
      </c>
      <c r="B607" s="70">
        <v>11</v>
      </c>
      <c r="C607" s="70">
        <v>11</v>
      </c>
      <c r="D607" s="70">
        <v>1</v>
      </c>
      <c r="E607" s="70">
        <v>2014</v>
      </c>
      <c r="F607" s="70" t="s">
        <v>181</v>
      </c>
      <c r="G607" s="70" t="s">
        <v>2349</v>
      </c>
      <c r="H607" s="70" t="s">
        <v>2350</v>
      </c>
      <c r="I607" s="148"/>
      <c r="J607" s="71">
        <v>1428.05803806989</v>
      </c>
      <c r="K607" s="71">
        <v>20.892653145069659</v>
      </c>
      <c r="L607" s="71">
        <v>20.01891854144511</v>
      </c>
      <c r="M607" s="71">
        <v>546.99897336684046</v>
      </c>
      <c r="N607" s="71">
        <v>498.84225954883652</v>
      </c>
      <c r="O607" s="71">
        <v>405.42405970971555</v>
      </c>
      <c r="P607" s="71">
        <v>206.0000246292993</v>
      </c>
      <c r="Q607" s="71">
        <v>28.242471723540799</v>
      </c>
      <c r="R607" s="71">
        <v>0</v>
      </c>
      <c r="S607" s="71">
        <v>60.864106849519999</v>
      </c>
      <c r="T607" s="72"/>
      <c r="U607" s="71">
        <v>175580786</v>
      </c>
      <c r="V607" s="71">
        <v>10110</v>
      </c>
      <c r="W607" s="71">
        <v>420</v>
      </c>
      <c r="X607" s="71">
        <v>117435</v>
      </c>
      <c r="Y607" s="71">
        <v>152179</v>
      </c>
      <c r="Z607" s="71">
        <v>233303</v>
      </c>
      <c r="AA607" s="71">
        <v>41025</v>
      </c>
      <c r="AB607" s="71">
        <v>380537</v>
      </c>
      <c r="AC607" s="71">
        <v>0</v>
      </c>
      <c r="AD607" s="71">
        <v>60.864106849519999</v>
      </c>
      <c r="AE607" s="72"/>
      <c r="AF607" s="71"/>
      <c r="AG607" s="71"/>
      <c r="AH607" s="71"/>
      <c r="AI607" s="71"/>
      <c r="AJ607" s="71"/>
      <c r="AK607" s="71"/>
      <c r="AL607" s="71"/>
      <c r="AM607" s="71"/>
      <c r="AN607" s="71"/>
      <c r="AO607" s="71"/>
      <c r="AP607" s="71"/>
      <c r="AQ607" s="72"/>
      <c r="AR607" s="71">
        <v>8593</v>
      </c>
      <c r="AS607" s="71">
        <v>1063</v>
      </c>
      <c r="AT607" s="71">
        <v>0</v>
      </c>
      <c r="AU607" s="71">
        <v>0</v>
      </c>
      <c r="AV607" s="71">
        <v>0</v>
      </c>
      <c r="AW607" s="71">
        <v>1</v>
      </c>
      <c r="AX607" s="71"/>
      <c r="AY607" s="72"/>
      <c r="AZ607" s="71">
        <v>35660</v>
      </c>
      <c r="BA607" s="71">
        <v>21130.6</v>
      </c>
      <c r="BB607" s="71">
        <v>0</v>
      </c>
      <c r="BC607" s="71">
        <v>0</v>
      </c>
      <c r="BD607" s="71">
        <v>0</v>
      </c>
      <c r="BE607" s="71">
        <v>4317.3</v>
      </c>
      <c r="BF607" s="71"/>
      <c r="BG607" s="72"/>
      <c r="BH607" s="71">
        <v>0</v>
      </c>
      <c r="BI607" s="71">
        <v>0</v>
      </c>
      <c r="BJ607" s="71">
        <v>621.63099999999997</v>
      </c>
      <c r="BK607" s="71">
        <v>0</v>
      </c>
      <c r="BL607" s="71">
        <v>151.46</v>
      </c>
      <c r="BM607" s="71">
        <v>0</v>
      </c>
      <c r="BN607" s="72"/>
      <c r="BO607" s="71">
        <v>0</v>
      </c>
      <c r="BP607" s="71">
        <v>0</v>
      </c>
      <c r="BQ607" s="71">
        <v>30</v>
      </c>
      <c r="BR607" s="71">
        <v>0</v>
      </c>
      <c r="BS607" s="71">
        <v>11</v>
      </c>
      <c r="BT607" s="71">
        <v>0</v>
      </c>
      <c r="BU607"/>
      <c r="BV607" s="70">
        <v>693.05799999999999</v>
      </c>
      <c r="BW607" s="70">
        <v>0</v>
      </c>
      <c r="BX607" s="70">
        <v>80.033000000000001</v>
      </c>
      <c r="BY607" s="70">
        <v>0</v>
      </c>
      <c r="BZ607" s="70">
        <v>0</v>
      </c>
      <c r="CA607" s="70">
        <v>0</v>
      </c>
      <c r="CB607" s="70">
        <v>0</v>
      </c>
      <c r="CC607" s="70">
        <v>0</v>
      </c>
      <c r="CD607" s="70">
        <v>0</v>
      </c>
    </row>
    <row r="608" spans="1:82">
      <c r="A608" s="70" t="s">
        <v>2361</v>
      </c>
      <c r="B608" s="70">
        <v>12</v>
      </c>
      <c r="C608" s="70">
        <v>12</v>
      </c>
      <c r="D608" s="70">
        <v>1</v>
      </c>
      <c r="E608" s="70">
        <v>2015</v>
      </c>
      <c r="F608" s="70" t="s">
        <v>182</v>
      </c>
      <c r="G608" s="70" t="s">
        <v>2349</v>
      </c>
      <c r="H608" s="70" t="s">
        <v>2350</v>
      </c>
      <c r="I608" s="148"/>
      <c r="J608" s="71">
        <v>1459.9118237795069</v>
      </c>
      <c r="K608" s="71">
        <v>20.258377677910278</v>
      </c>
      <c r="L608" s="71">
        <v>23.525943577491141</v>
      </c>
      <c r="M608" s="71">
        <v>521.42421022780775</v>
      </c>
      <c r="N608" s="71">
        <v>456.63696221165719</v>
      </c>
      <c r="O608" s="71">
        <v>406.37538272374945</v>
      </c>
      <c r="P608" s="71">
        <v>206.58992686377985</v>
      </c>
      <c r="Q608" s="71">
        <v>27.810813305444999</v>
      </c>
      <c r="R608" s="71">
        <v>0</v>
      </c>
      <c r="S608" s="71">
        <v>53.139841691050002</v>
      </c>
      <c r="T608" s="72"/>
      <c r="U608" s="71">
        <v>205744008</v>
      </c>
      <c r="V608" s="71">
        <v>10110</v>
      </c>
      <c r="W608" s="71">
        <v>420</v>
      </c>
      <c r="X608" s="71">
        <v>117435</v>
      </c>
      <c r="Y608" s="71">
        <v>154909</v>
      </c>
      <c r="Z608" s="71">
        <v>236101</v>
      </c>
      <c r="AA608" s="71">
        <v>41110</v>
      </c>
      <c r="AB608" s="71">
        <v>382784</v>
      </c>
      <c r="AC608" s="71">
        <v>0</v>
      </c>
      <c r="AD608" s="71">
        <v>53.139841691050002</v>
      </c>
      <c r="AE608" s="72"/>
      <c r="AF608" s="71">
        <v>1085646287.1781349</v>
      </c>
      <c r="AG608" s="71">
        <v>16808233.540627532</v>
      </c>
      <c r="AH608" s="71">
        <v>4766374.3432674948</v>
      </c>
      <c r="AI608" s="71">
        <v>705818081.498227</v>
      </c>
      <c r="AJ608" s="71">
        <v>677955367.77496982</v>
      </c>
      <c r="AK608" s="71">
        <v>0</v>
      </c>
      <c r="AL608" s="71">
        <v>0</v>
      </c>
      <c r="AM608" s="71">
        <v>52458941.481512234</v>
      </c>
      <c r="AN608" s="71">
        <v>0</v>
      </c>
      <c r="AO608" s="71">
        <v>0</v>
      </c>
      <c r="AP608" s="71">
        <v>2543453285.8167391</v>
      </c>
      <c r="AQ608" s="72"/>
      <c r="AR608" s="71">
        <v>9467</v>
      </c>
      <c r="AS608" s="71">
        <v>1510</v>
      </c>
      <c r="AT608" s="71">
        <v>0</v>
      </c>
      <c r="AU608" s="71">
        <v>0</v>
      </c>
      <c r="AV608" s="71">
        <v>0</v>
      </c>
      <c r="AW608" s="71">
        <v>1</v>
      </c>
      <c r="AX608" s="71"/>
      <c r="AY608" s="72"/>
      <c r="AZ608" s="71">
        <v>39901.1</v>
      </c>
      <c r="BA608" s="71">
        <v>30871.5</v>
      </c>
      <c r="BB608" s="71">
        <v>0</v>
      </c>
      <c r="BC608" s="71">
        <v>0</v>
      </c>
      <c r="BD608" s="71">
        <v>0</v>
      </c>
      <c r="BE608" s="71">
        <v>4317.3</v>
      </c>
      <c r="BF608" s="71"/>
      <c r="BG608" s="72"/>
      <c r="BH608" s="71">
        <v>0</v>
      </c>
      <c r="BI608" s="71">
        <v>0</v>
      </c>
      <c r="BJ608" s="71">
        <v>606.49800000000005</v>
      </c>
      <c r="BK608" s="71">
        <v>0</v>
      </c>
      <c r="BL608" s="71">
        <v>70.908999999999992</v>
      </c>
      <c r="BM608" s="71">
        <v>0</v>
      </c>
      <c r="BN608" s="72"/>
      <c r="BO608" s="71">
        <v>0</v>
      </c>
      <c r="BP608" s="71">
        <v>0</v>
      </c>
      <c r="BQ608" s="71">
        <v>30</v>
      </c>
      <c r="BR608" s="71">
        <v>0</v>
      </c>
      <c r="BS608" s="71">
        <v>10</v>
      </c>
      <c r="BT608" s="71">
        <v>0</v>
      </c>
      <c r="BU608"/>
      <c r="BV608" s="70">
        <v>673.43700000000001</v>
      </c>
      <c r="BW608" s="70">
        <v>0</v>
      </c>
      <c r="BX608" s="70">
        <v>0</v>
      </c>
      <c r="BY608" s="70">
        <v>0</v>
      </c>
      <c r="BZ608" s="70">
        <v>0</v>
      </c>
      <c r="CA608" s="70">
        <v>3.97</v>
      </c>
      <c r="CB608" s="70">
        <v>0</v>
      </c>
      <c r="CC608" s="70">
        <v>0</v>
      </c>
      <c r="CD608" s="70">
        <v>0</v>
      </c>
    </row>
    <row r="609" spans="1:82">
      <c r="A609" s="70" t="s">
        <v>2362</v>
      </c>
      <c r="B609" s="70">
        <v>13</v>
      </c>
      <c r="C609" s="70">
        <v>13</v>
      </c>
      <c r="D609" s="70">
        <v>1</v>
      </c>
      <c r="E609" s="70">
        <v>2016</v>
      </c>
      <c r="F609" s="70" t="s">
        <v>155</v>
      </c>
      <c r="G609" s="70" t="s">
        <v>2349</v>
      </c>
      <c r="H609" s="70" t="s">
        <v>2350</v>
      </c>
      <c r="I609" s="148"/>
      <c r="J609" s="71">
        <v>1588.7973838785626</v>
      </c>
      <c r="K609" s="71">
        <v>20.387805106055239</v>
      </c>
      <c r="L609" s="71">
        <v>24.909060977727897</v>
      </c>
      <c r="M609" s="71">
        <v>452.35870152899491</v>
      </c>
      <c r="N609" s="71">
        <v>456.41252554881635</v>
      </c>
      <c r="O609" s="71">
        <v>406.87810378585709</v>
      </c>
      <c r="P609" s="71">
        <v>203.29864316496858</v>
      </c>
      <c r="Q609" s="71">
        <v>27.169245201255546</v>
      </c>
      <c r="R609" s="71">
        <v>0</v>
      </c>
      <c r="S609" s="71">
        <v>62.860705810999995</v>
      </c>
      <c r="T609" s="72"/>
      <c r="U609" s="71">
        <v>207563671</v>
      </c>
      <c r="V609" s="71">
        <v>10110</v>
      </c>
      <c r="W609" s="71">
        <v>420</v>
      </c>
      <c r="X609" s="71">
        <v>117435</v>
      </c>
      <c r="Y609" s="71">
        <v>157169</v>
      </c>
      <c r="Z609" s="71">
        <v>239299</v>
      </c>
      <c r="AA609" s="71">
        <v>41842</v>
      </c>
      <c r="AB609" s="71">
        <v>384659</v>
      </c>
      <c r="AC609" s="71">
        <v>0</v>
      </c>
      <c r="AD609" s="71">
        <v>62.860705811000003</v>
      </c>
      <c r="AE609" s="72"/>
      <c r="AF609" s="71">
        <v>1118657525.323875</v>
      </c>
      <c r="AG609" s="71">
        <v>15961783.30702674</v>
      </c>
      <c r="AH609" s="71">
        <v>3833437.6485247621</v>
      </c>
      <c r="AI609" s="71">
        <v>699784961.09167051</v>
      </c>
      <c r="AJ609" s="71">
        <v>654339719.30201662</v>
      </c>
      <c r="AK609" s="71">
        <v>0</v>
      </c>
      <c r="AL609" s="71">
        <v>0</v>
      </c>
      <c r="AM609" s="71">
        <v>52756857.449883603</v>
      </c>
      <c r="AN609" s="71">
        <v>0</v>
      </c>
      <c r="AO609" s="71">
        <v>0</v>
      </c>
      <c r="AP609" s="71">
        <v>2545334284.1229968</v>
      </c>
      <c r="AQ609" s="72"/>
      <c r="AR609" s="71">
        <v>10304</v>
      </c>
      <c r="AS609" s="71">
        <v>1796</v>
      </c>
      <c r="AT609" s="71">
        <v>0</v>
      </c>
      <c r="AU609" s="71">
        <v>0</v>
      </c>
      <c r="AV609" s="71">
        <v>0</v>
      </c>
      <c r="AW609" s="71">
        <v>1</v>
      </c>
      <c r="AX609" s="71"/>
      <c r="AY609" s="72"/>
      <c r="AZ609" s="71">
        <v>44072.2</v>
      </c>
      <c r="BA609" s="71">
        <v>43276.3</v>
      </c>
      <c r="BB609" s="71">
        <v>0</v>
      </c>
      <c r="BC609" s="71">
        <v>0</v>
      </c>
      <c r="BD609" s="71">
        <v>0</v>
      </c>
      <c r="BE609" s="71">
        <v>4317.3</v>
      </c>
      <c r="BF609" s="71"/>
      <c r="BG609" s="72"/>
      <c r="BH609" s="71">
        <v>0</v>
      </c>
      <c r="BI609" s="71">
        <v>0</v>
      </c>
      <c r="BJ609" s="71">
        <v>627.12199999999996</v>
      </c>
      <c r="BK609" s="71">
        <v>0</v>
      </c>
      <c r="BL609" s="71">
        <v>67.394000000000005</v>
      </c>
      <c r="BM609" s="71">
        <v>0</v>
      </c>
      <c r="BN609" s="72"/>
      <c r="BO609" s="71">
        <v>0</v>
      </c>
      <c r="BP609" s="71">
        <v>0</v>
      </c>
      <c r="BQ609" s="71">
        <v>30</v>
      </c>
      <c r="BR609" s="71">
        <v>0</v>
      </c>
      <c r="BS609" s="71">
        <v>10</v>
      </c>
      <c r="BT609" s="71">
        <v>0</v>
      </c>
      <c r="BU609"/>
      <c r="BV609" s="70">
        <v>690.30799999999999</v>
      </c>
      <c r="BW609" s="70">
        <v>0</v>
      </c>
      <c r="BX609" s="70">
        <v>0</v>
      </c>
      <c r="BY609" s="70">
        <v>0</v>
      </c>
      <c r="BZ609" s="70">
        <v>0</v>
      </c>
      <c r="CA609" s="70">
        <v>4.2080000000000002</v>
      </c>
      <c r="CB609" s="70">
        <v>0</v>
      </c>
      <c r="CC609" s="70">
        <v>0</v>
      </c>
      <c r="CD609" s="70">
        <v>0</v>
      </c>
    </row>
    <row r="610" spans="1:82">
      <c r="A610" s="70" t="s">
        <v>2363</v>
      </c>
      <c r="B610" s="70">
        <v>14</v>
      </c>
      <c r="C610" s="70">
        <v>14</v>
      </c>
      <c r="D610" s="70">
        <v>1</v>
      </c>
      <c r="E610" s="70">
        <v>2017</v>
      </c>
      <c r="F610" s="70" t="s">
        <v>156</v>
      </c>
      <c r="G610" s="70" t="s">
        <v>2349</v>
      </c>
      <c r="H610" s="70" t="s">
        <v>2350</v>
      </c>
      <c r="I610" s="148"/>
      <c r="J610" s="71">
        <v>1684.8915765906231</v>
      </c>
      <c r="K610" s="71">
        <v>20.815079568434228</v>
      </c>
      <c r="L610" s="71">
        <v>23.172005051284319</v>
      </c>
      <c r="M610" s="71">
        <v>448.30051080483025</v>
      </c>
      <c r="N610" s="71">
        <v>475.29513558617879</v>
      </c>
      <c r="O610" s="71">
        <v>404.97882079344851</v>
      </c>
      <c r="P610" s="71">
        <v>201.8997761515318</v>
      </c>
      <c r="Q610" s="71">
        <v>26.4169738412747</v>
      </c>
      <c r="R610" s="71">
        <v>0</v>
      </c>
      <c r="S610" s="71">
        <v>70.880668420254409</v>
      </c>
      <c r="T610" s="72"/>
      <c r="U610" s="71">
        <v>234527466</v>
      </c>
      <c r="V610" s="71">
        <v>10110</v>
      </c>
      <c r="W610" s="71">
        <v>420</v>
      </c>
      <c r="X610" s="71">
        <v>117435</v>
      </c>
      <c r="Y610" s="71">
        <v>160000</v>
      </c>
      <c r="Z610" s="71">
        <v>242133</v>
      </c>
      <c r="AA610" s="71">
        <v>41819</v>
      </c>
      <c r="AB610" s="71">
        <v>386763</v>
      </c>
      <c r="AC610" s="71">
        <v>0</v>
      </c>
      <c r="AD610" s="71">
        <v>70.880668420254409</v>
      </c>
      <c r="AE610" s="72"/>
      <c r="AF610" s="71">
        <v>1265386360.5598841</v>
      </c>
      <c r="AG610" s="71">
        <v>16519897.74195228</v>
      </c>
      <c r="AH610" s="71">
        <v>4885235.4934926666</v>
      </c>
      <c r="AI610" s="71">
        <v>711059429.97476482</v>
      </c>
      <c r="AJ610" s="71">
        <v>703295774.37183452</v>
      </c>
      <c r="AK610" s="71">
        <v>0</v>
      </c>
      <c r="AL610" s="71">
        <v>0</v>
      </c>
      <c r="AM610" s="71">
        <v>53128427.450815476</v>
      </c>
      <c r="AN610" s="71">
        <v>0</v>
      </c>
      <c r="AO610" s="71">
        <v>0</v>
      </c>
      <c r="AP610" s="71">
        <v>2754275125.5927444</v>
      </c>
      <c r="AQ610" s="72"/>
      <c r="AR610" s="71">
        <v>10994</v>
      </c>
      <c r="AS610" s="71">
        <v>1933</v>
      </c>
      <c r="AT610" s="71">
        <v>0</v>
      </c>
      <c r="AU610" s="71">
        <v>0</v>
      </c>
      <c r="AV610" s="71">
        <v>0</v>
      </c>
      <c r="AW610" s="71">
        <v>1</v>
      </c>
      <c r="AX610" s="71"/>
      <c r="AY610" s="72"/>
      <c r="AZ610" s="71">
        <v>47479.899999999987</v>
      </c>
      <c r="BA610" s="71">
        <v>46539.599999999977</v>
      </c>
      <c r="BB610" s="71">
        <v>0</v>
      </c>
      <c r="BC610" s="71">
        <v>0</v>
      </c>
      <c r="BD610" s="71">
        <v>0</v>
      </c>
      <c r="BE610" s="71">
        <v>4317.3</v>
      </c>
      <c r="BF610" s="71"/>
      <c r="BG610" s="72"/>
      <c r="BH610" s="71">
        <v>0</v>
      </c>
      <c r="BI610" s="71">
        <v>0</v>
      </c>
      <c r="BJ610" s="71">
        <v>636.65</v>
      </c>
      <c r="BK610" s="71">
        <v>0</v>
      </c>
      <c r="BL610" s="71">
        <v>165.637</v>
      </c>
      <c r="BM610" s="71">
        <v>0</v>
      </c>
      <c r="BN610" s="72"/>
      <c r="BO610" s="71">
        <v>0</v>
      </c>
      <c r="BP610" s="71">
        <v>0</v>
      </c>
      <c r="BQ610" s="71">
        <v>30</v>
      </c>
      <c r="BR610" s="71">
        <v>0</v>
      </c>
      <c r="BS610" s="71">
        <v>9</v>
      </c>
      <c r="BT610" s="71">
        <v>0</v>
      </c>
      <c r="BU610"/>
      <c r="BV610" s="70">
        <v>691.55600000000004</v>
      </c>
      <c r="BW610" s="70">
        <v>0</v>
      </c>
      <c r="BX610" s="70">
        <v>105.809</v>
      </c>
      <c r="BY610" s="70">
        <v>0</v>
      </c>
      <c r="BZ610" s="70">
        <v>0</v>
      </c>
      <c r="CA610" s="70">
        <v>4.9219999999999997</v>
      </c>
      <c r="CB610" s="70">
        <v>0</v>
      </c>
      <c r="CC610" s="70">
        <v>0</v>
      </c>
      <c r="CD610" s="70">
        <v>0</v>
      </c>
    </row>
    <row r="611" spans="1:82">
      <c r="A611" s="70" t="s">
        <v>2364</v>
      </c>
      <c r="B611" s="70">
        <v>15</v>
      </c>
      <c r="C611" s="70">
        <v>15</v>
      </c>
      <c r="D611" s="70">
        <v>1</v>
      </c>
      <c r="E611" s="70">
        <v>2018</v>
      </c>
      <c r="F611" s="70" t="s">
        <v>183</v>
      </c>
      <c r="G611" s="70" t="s">
        <v>2349</v>
      </c>
      <c r="H611" s="70" t="s">
        <v>2350</v>
      </c>
      <c r="I611" s="148"/>
      <c r="J611" s="71">
        <v>1760.4311942589231</v>
      </c>
      <c r="K611" s="71">
        <v>19.432960070813849</v>
      </c>
      <c r="L611" s="71">
        <v>21.57861401320682</v>
      </c>
      <c r="M611" s="71">
        <v>455.27509453399159</v>
      </c>
      <c r="N611" s="71">
        <v>437.04919766571084</v>
      </c>
      <c r="O611" s="71">
        <v>400.68193978518889</v>
      </c>
      <c r="P611" s="71">
        <v>201.52951847017698</v>
      </c>
      <c r="Q611" s="71">
        <v>24.5817491798432</v>
      </c>
      <c r="R611" s="71">
        <v>0</v>
      </c>
      <c r="S611" s="71">
        <v>63.756033171879999</v>
      </c>
      <c r="T611" s="72"/>
      <c r="U611" s="71">
        <v>255720571</v>
      </c>
      <c r="V611" s="71">
        <v>10110</v>
      </c>
      <c r="W611" s="71">
        <v>420</v>
      </c>
      <c r="X611" s="71">
        <v>117435</v>
      </c>
      <c r="Y611" s="71">
        <v>162191</v>
      </c>
      <c r="Z611" s="71">
        <v>244151</v>
      </c>
      <c r="AA611" s="71">
        <v>42162</v>
      </c>
      <c r="AB611" s="71">
        <v>387842</v>
      </c>
      <c r="AC611" s="71">
        <v>0</v>
      </c>
      <c r="AD611" s="71">
        <v>63.756033171879999</v>
      </c>
      <c r="AE611" s="72"/>
      <c r="AF611" s="71">
        <v>1330186202.266695</v>
      </c>
      <c r="AG611" s="71">
        <v>14676329.081582241</v>
      </c>
      <c r="AH611" s="71">
        <v>4607081.6649572682</v>
      </c>
      <c r="AI611" s="71">
        <v>686087139.23110271</v>
      </c>
      <c r="AJ611" s="71">
        <v>638664173.6450069</v>
      </c>
      <c r="AK611" s="71">
        <v>0</v>
      </c>
      <c r="AL611" s="71">
        <v>0</v>
      </c>
      <c r="AM611" s="71">
        <v>53386882.080627322</v>
      </c>
      <c r="AN611" s="71">
        <v>0</v>
      </c>
      <c r="AO611" s="71">
        <v>0</v>
      </c>
      <c r="AP611" s="71">
        <v>2727607807.9699717</v>
      </c>
      <c r="AQ611" s="72"/>
      <c r="AR611" s="71">
        <v>11653</v>
      </c>
      <c r="AS611" s="71">
        <v>2109</v>
      </c>
      <c r="AT611" s="71">
        <v>0</v>
      </c>
      <c r="AU611" s="71">
        <v>0</v>
      </c>
      <c r="AV611" s="71">
        <v>0</v>
      </c>
      <c r="AW611" s="71">
        <v>1</v>
      </c>
      <c r="AX611" s="71"/>
      <c r="AY611" s="72"/>
      <c r="AZ611" s="71">
        <v>50796.399999999994</v>
      </c>
      <c r="BA611" s="71">
        <v>49230.8</v>
      </c>
      <c r="BB611" s="71">
        <v>0</v>
      </c>
      <c r="BC611" s="71">
        <v>0</v>
      </c>
      <c r="BD611" s="71">
        <v>0</v>
      </c>
      <c r="BE611" s="71">
        <v>4317.3</v>
      </c>
      <c r="BF611" s="71"/>
      <c r="BG611" s="72"/>
      <c r="BH611" s="71">
        <v>0</v>
      </c>
      <c r="BI611" s="71">
        <v>0</v>
      </c>
      <c r="BJ611" s="71">
        <v>642.78300000000002</v>
      </c>
      <c r="BK611" s="71">
        <v>0</v>
      </c>
      <c r="BL611" s="71">
        <v>126.286</v>
      </c>
      <c r="BM611" s="71">
        <v>0</v>
      </c>
      <c r="BN611" s="72"/>
      <c r="BO611" s="71">
        <v>0</v>
      </c>
      <c r="BP611" s="71">
        <v>0</v>
      </c>
      <c r="BQ611" s="71">
        <v>30</v>
      </c>
      <c r="BR611" s="71">
        <v>0</v>
      </c>
      <c r="BS611" s="71">
        <v>10</v>
      </c>
      <c r="BT611" s="71">
        <v>0</v>
      </c>
      <c r="BU611"/>
      <c r="BV611" s="70">
        <v>687.80600000000004</v>
      </c>
      <c r="BW611" s="70">
        <v>0</v>
      </c>
      <c r="BX611" s="70">
        <v>76.738</v>
      </c>
      <c r="BY611" s="70">
        <v>0</v>
      </c>
      <c r="BZ611" s="70">
        <v>0</v>
      </c>
      <c r="CA611" s="70">
        <v>4.5250000000000004</v>
      </c>
      <c r="CB611" s="70">
        <v>0</v>
      </c>
      <c r="CC611" s="70">
        <v>0</v>
      </c>
      <c r="CD611" s="70">
        <v>0</v>
      </c>
    </row>
    <row r="612" spans="1:82">
      <c r="A612" s="70" t="s">
        <v>2365</v>
      </c>
      <c r="B612" s="70">
        <v>16</v>
      </c>
      <c r="C612" s="70">
        <v>16</v>
      </c>
      <c r="D612" s="70">
        <v>1</v>
      </c>
      <c r="E612" s="70">
        <v>2019</v>
      </c>
      <c r="F612" s="70" t="s">
        <v>158</v>
      </c>
      <c r="G612" s="70" t="s">
        <v>2349</v>
      </c>
      <c r="H612" s="70" t="s">
        <v>2350</v>
      </c>
      <c r="I612" s="148"/>
      <c r="J612" s="71">
        <v>1694.8815960414126</v>
      </c>
      <c r="K612" s="71">
        <v>17.435772344736705</v>
      </c>
      <c r="L612" s="71">
        <v>21.694599061799376</v>
      </c>
      <c r="M612" s="71">
        <v>433.99451877786453</v>
      </c>
      <c r="N612" s="71">
        <v>429.0267127786737</v>
      </c>
      <c r="O612" s="71">
        <v>392.43722211827236</v>
      </c>
      <c r="P612" s="71">
        <v>200.84847586622763</v>
      </c>
      <c r="Q612" s="71">
        <v>23.930667747177299</v>
      </c>
      <c r="R612" s="71">
        <v>0</v>
      </c>
      <c r="S612" s="71">
        <v>46.339176419181001</v>
      </c>
      <c r="T612" s="72"/>
      <c r="U612" s="71">
        <v>257640339</v>
      </c>
      <c r="V612" s="71">
        <v>10110</v>
      </c>
      <c r="W612" s="71">
        <v>420</v>
      </c>
      <c r="X612" s="71">
        <v>117435</v>
      </c>
      <c r="Y612" s="71">
        <v>164031</v>
      </c>
      <c r="Z612" s="71">
        <v>245692</v>
      </c>
      <c r="AA612" s="71">
        <v>41705</v>
      </c>
      <c r="AB612" s="71">
        <v>387791</v>
      </c>
      <c r="AC612" s="71">
        <v>0</v>
      </c>
      <c r="AD612" s="71">
        <v>46.339176419181001</v>
      </c>
      <c r="AE612" s="72"/>
      <c r="AF612" s="71">
        <v>1302314863.5141881</v>
      </c>
      <c r="AG612" s="71">
        <v>14149800.553304169</v>
      </c>
      <c r="AH612" s="71">
        <v>4948379.861737526</v>
      </c>
      <c r="AI612" s="71">
        <v>708298554.79219544</v>
      </c>
      <c r="AJ612" s="71">
        <v>698799811.71546936</v>
      </c>
      <c r="AK612" s="71">
        <v>0</v>
      </c>
      <c r="AL612" s="71">
        <v>0</v>
      </c>
      <c r="AM612" s="71">
        <v>52814214.91091498</v>
      </c>
      <c r="AN612" s="71">
        <v>0</v>
      </c>
      <c r="AO612" s="71">
        <v>0</v>
      </c>
      <c r="AP612" s="71">
        <v>2781325625.3478093</v>
      </c>
      <c r="AQ612" s="72"/>
      <c r="AR612" s="71">
        <v>12511</v>
      </c>
      <c r="AS612" s="71">
        <v>2256</v>
      </c>
      <c r="AT612" s="71">
        <v>0</v>
      </c>
      <c r="AU612" s="71">
        <v>0</v>
      </c>
      <c r="AV612" s="71">
        <v>0</v>
      </c>
      <c r="AW612" s="71">
        <v>1</v>
      </c>
      <c r="AX612" s="71"/>
      <c r="AY612" s="72"/>
      <c r="AZ612" s="71">
        <v>55141.500000000276</v>
      </c>
      <c r="BA612" s="71">
        <v>51661.400000000038</v>
      </c>
      <c r="BB612" s="71">
        <v>0</v>
      </c>
      <c r="BC612" s="71">
        <v>0</v>
      </c>
      <c r="BD612" s="71">
        <v>0</v>
      </c>
      <c r="BE612" s="71">
        <v>4317.3</v>
      </c>
      <c r="BF612" s="71"/>
      <c r="BG612" s="72"/>
      <c r="BH612" s="71">
        <v>0</v>
      </c>
      <c r="BI612" s="71">
        <v>0</v>
      </c>
      <c r="BJ612" s="71">
        <v>600.61699999999996</v>
      </c>
      <c r="BK612" s="71">
        <v>0</v>
      </c>
      <c r="BL612" s="71">
        <v>101.69499999999999</v>
      </c>
      <c r="BM612" s="71">
        <v>0</v>
      </c>
      <c r="BN612" s="72"/>
      <c r="BO612" s="71">
        <v>0</v>
      </c>
      <c r="BP612" s="71">
        <v>0</v>
      </c>
      <c r="BQ612" s="71">
        <v>30</v>
      </c>
      <c r="BR612" s="71">
        <v>0</v>
      </c>
      <c r="BS612" s="71">
        <v>10</v>
      </c>
      <c r="BT612" s="71">
        <v>0</v>
      </c>
      <c r="BU612"/>
      <c r="BV612" s="70">
        <v>644.029</v>
      </c>
      <c r="BW612" s="70">
        <v>0</v>
      </c>
      <c r="BX612" s="70">
        <v>58.283000000000001</v>
      </c>
      <c r="BY612" s="70">
        <v>0</v>
      </c>
      <c r="BZ612" s="70">
        <v>0</v>
      </c>
      <c r="CA612" s="70">
        <v>0</v>
      </c>
      <c r="CB612" s="70">
        <v>0</v>
      </c>
      <c r="CC612" s="70">
        <v>0</v>
      </c>
      <c r="CD612" s="70">
        <v>0</v>
      </c>
    </row>
    <row r="613" spans="1:82">
      <c r="A613" s="70" t="s">
        <v>2366</v>
      </c>
      <c r="B613" s="70">
        <v>17</v>
      </c>
      <c r="C613" s="70">
        <v>17</v>
      </c>
      <c r="D613" s="70">
        <v>1</v>
      </c>
      <c r="E613" s="70">
        <v>2020</v>
      </c>
      <c r="F613" s="70" t="s">
        <v>159</v>
      </c>
      <c r="G613" s="70" t="s">
        <v>2349</v>
      </c>
      <c r="H613" s="70" t="s">
        <v>2350</v>
      </c>
      <c r="I613" s="148"/>
      <c r="J613" s="71">
        <v>1227.893488730128</v>
      </c>
      <c r="K613" s="71">
        <v>17.818883295713015</v>
      </c>
      <c r="L613" s="71">
        <v>33.053313069300991</v>
      </c>
      <c r="M613" s="71">
        <v>401.10664874658346</v>
      </c>
      <c r="N613" s="71">
        <v>427.17228995630495</v>
      </c>
      <c r="O613" s="71">
        <v>345.04380245433367</v>
      </c>
      <c r="P613" s="71">
        <v>190.22327522565993</v>
      </c>
      <c r="Q613" s="71">
        <v>22.7736973342796</v>
      </c>
      <c r="R613" s="71">
        <v>0</v>
      </c>
      <c r="S613" s="71">
        <v>45.018943031805897</v>
      </c>
      <c r="T613" s="72"/>
      <c r="U613" s="71">
        <v>182970831</v>
      </c>
      <c r="V613" s="71">
        <v>9633</v>
      </c>
      <c r="W613" s="71">
        <v>708</v>
      </c>
      <c r="X613" s="71">
        <v>122608</v>
      </c>
      <c r="Y613" s="71">
        <v>164915</v>
      </c>
      <c r="Z613" s="71">
        <v>246559</v>
      </c>
      <c r="AA613" s="71">
        <v>41983</v>
      </c>
      <c r="AB613" s="71">
        <v>386252</v>
      </c>
      <c r="AC613" s="71">
        <v>0</v>
      </c>
      <c r="AD613" s="71">
        <v>45.018943031805897</v>
      </c>
      <c r="AE613" s="72"/>
      <c r="AF613" s="71">
        <v>957167453.94800293</v>
      </c>
      <c r="AG613" s="71">
        <v>13742998.182847274</v>
      </c>
      <c r="AH613" s="71">
        <v>7943262.5020524468</v>
      </c>
      <c r="AI613" s="71">
        <v>682858841.40417409</v>
      </c>
      <c r="AJ613" s="71">
        <v>724087107.78178298</v>
      </c>
      <c r="AK613" s="71"/>
      <c r="AL613" s="71"/>
      <c r="AM613" s="71">
        <v>50410177.349224865</v>
      </c>
      <c r="AN613" s="71"/>
      <c r="AO613" s="71"/>
      <c r="AP613" s="71">
        <v>2436209841.1680846</v>
      </c>
      <c r="AQ613" s="72"/>
      <c r="AR613" s="71">
        <v>13339</v>
      </c>
      <c r="AS613" s="71">
        <v>2289</v>
      </c>
      <c r="AT613" s="71">
        <v>0</v>
      </c>
      <c r="AU613" s="71">
        <v>0</v>
      </c>
      <c r="AV613" s="71">
        <v>0</v>
      </c>
      <c r="AW613" s="71">
        <v>1</v>
      </c>
      <c r="AX613" s="71"/>
      <c r="AY613" s="72"/>
      <c r="AZ613" s="71">
        <v>59542.800000000439</v>
      </c>
      <c r="BA613" s="71">
        <v>52433.199999999903</v>
      </c>
      <c r="BB613" s="71">
        <v>0</v>
      </c>
      <c r="BC613" s="71">
        <v>0</v>
      </c>
      <c r="BD613" s="71">
        <v>0</v>
      </c>
      <c r="BE613" s="71">
        <v>4317.3</v>
      </c>
      <c r="BF613" s="71"/>
      <c r="BG613" s="72"/>
      <c r="BH613" s="71">
        <v>0</v>
      </c>
      <c r="BI613" s="71">
        <v>0</v>
      </c>
      <c r="BJ613" s="71">
        <v>414.779</v>
      </c>
      <c r="BK613" s="71">
        <v>0</v>
      </c>
      <c r="BL613" s="71">
        <v>77.878999999999991</v>
      </c>
      <c r="BM613" s="71">
        <v>0</v>
      </c>
      <c r="BN613" s="72"/>
      <c r="BO613" s="71">
        <v>0</v>
      </c>
      <c r="BP613" s="71">
        <v>0</v>
      </c>
      <c r="BQ613" s="71">
        <v>28</v>
      </c>
      <c r="BR613" s="71">
        <v>0</v>
      </c>
      <c r="BS613" s="71">
        <v>8</v>
      </c>
      <c r="BT613" s="71">
        <v>0</v>
      </c>
      <c r="BU613"/>
      <c r="BV613" s="70">
        <v>450.47500000000002</v>
      </c>
      <c r="BW613" s="70">
        <v>0</v>
      </c>
      <c r="BX613" s="70">
        <v>42.183</v>
      </c>
      <c r="BY613" s="70">
        <v>0</v>
      </c>
      <c r="BZ613" s="70">
        <v>0</v>
      </c>
      <c r="CA613" s="70">
        <v>0</v>
      </c>
      <c r="CB613" s="70">
        <v>0</v>
      </c>
      <c r="CC613" s="70">
        <v>0</v>
      </c>
      <c r="CD613" s="70">
        <v>0</v>
      </c>
    </row>
    <row r="614" spans="1:82">
      <c r="A614" s="70" t="s">
        <v>2367</v>
      </c>
      <c r="B614" s="70">
        <v>17</v>
      </c>
      <c r="C614" s="70">
        <v>18</v>
      </c>
      <c r="D614" s="70">
        <v>1</v>
      </c>
      <c r="E614" s="70">
        <v>2021</v>
      </c>
      <c r="F614" s="70" t="s">
        <v>160</v>
      </c>
      <c r="G614" s="70" t="s">
        <v>2349</v>
      </c>
      <c r="H614" s="70" t="s">
        <v>2350</v>
      </c>
      <c r="I614" s="148"/>
      <c r="J614" s="71">
        <v>1645.5961163133745</v>
      </c>
      <c r="K614" s="71">
        <v>20.190634284966702</v>
      </c>
      <c r="L614" s="71">
        <v>31.514056108121434</v>
      </c>
      <c r="M614" s="71">
        <v>453.97106997380621</v>
      </c>
      <c r="N614" s="71">
        <v>423.91694977202997</v>
      </c>
      <c r="O614" s="71">
        <v>335.23624886930133</v>
      </c>
      <c r="P614" s="71">
        <v>196.90474119138585</v>
      </c>
      <c r="Q614" s="71">
        <v>22.499763771138898</v>
      </c>
      <c r="R614" s="71">
        <v>0</v>
      </c>
      <c r="S614" s="71">
        <v>51.033879069640001</v>
      </c>
      <c r="T614" s="72"/>
      <c r="U614" s="71">
        <v>258245427</v>
      </c>
      <c r="V614" s="71">
        <v>9633</v>
      </c>
      <c r="W614" s="71">
        <v>708</v>
      </c>
      <c r="X614" s="71">
        <v>122608</v>
      </c>
      <c r="Y614" s="71">
        <v>166377</v>
      </c>
      <c r="Z614" s="71">
        <v>246654</v>
      </c>
      <c r="AA614" s="71">
        <v>42376</v>
      </c>
      <c r="AB614" s="71">
        <v>385355</v>
      </c>
      <c r="AC614" s="71">
        <v>0</v>
      </c>
      <c r="AD614" s="71">
        <v>51.033879069640001</v>
      </c>
      <c r="AE614" s="72"/>
      <c r="AF614" s="71">
        <v>1266974061.9702787</v>
      </c>
      <c r="AG614" s="71">
        <v>15303759.53993471</v>
      </c>
      <c r="AH614" s="71">
        <v>7308175.4461585926</v>
      </c>
      <c r="AI614" s="71">
        <v>728646394.84443796</v>
      </c>
      <c r="AJ614" s="71">
        <v>666698534.06268978</v>
      </c>
      <c r="AK614" s="71">
        <v>0</v>
      </c>
      <c r="AL614" s="71">
        <v>0</v>
      </c>
      <c r="AM614" s="71">
        <v>50583195.486175895</v>
      </c>
      <c r="AN614" s="71">
        <v>0</v>
      </c>
      <c r="AO614" s="71">
        <v>0</v>
      </c>
      <c r="AP614" s="71">
        <v>2735514121.3496757</v>
      </c>
      <c r="AQ614" s="72"/>
      <c r="AR614" s="71">
        <v>14370</v>
      </c>
      <c r="AS614" s="71">
        <v>2296</v>
      </c>
      <c r="AT614" s="71">
        <v>0</v>
      </c>
      <c r="AU614" s="71">
        <v>0</v>
      </c>
      <c r="AV614" s="71">
        <v>0</v>
      </c>
      <c r="AW614" s="71">
        <v>1</v>
      </c>
      <c r="AX614" s="71"/>
      <c r="AY614" s="72"/>
      <c r="AZ614" s="71">
        <v>65324.200000000572</v>
      </c>
      <c r="BA614" s="71">
        <v>52716.799999999901</v>
      </c>
      <c r="BB614" s="71">
        <v>0</v>
      </c>
      <c r="BC614" s="71">
        <v>0</v>
      </c>
      <c r="BD614" s="71">
        <v>0</v>
      </c>
      <c r="BE614" s="71">
        <v>4317.3</v>
      </c>
      <c r="BF614" s="71"/>
      <c r="BG614" s="72"/>
      <c r="BH614" s="71">
        <v>0</v>
      </c>
      <c r="BI614" s="71">
        <v>0</v>
      </c>
      <c r="BJ614" s="71">
        <v>546.74400000000003</v>
      </c>
      <c r="BK614" s="71">
        <v>0</v>
      </c>
      <c r="BL614" s="71">
        <v>84.462000000000003</v>
      </c>
      <c r="BM614" s="71">
        <v>0</v>
      </c>
      <c r="BN614" s="72"/>
      <c r="BO614" s="71">
        <v>0</v>
      </c>
      <c r="BP614" s="71">
        <v>0</v>
      </c>
      <c r="BQ614" s="71">
        <v>30</v>
      </c>
      <c r="BR614" s="71">
        <v>0</v>
      </c>
      <c r="BS614" s="71">
        <v>9</v>
      </c>
      <c r="BT614" s="71">
        <v>0</v>
      </c>
      <c r="BU614"/>
      <c r="BV614" s="70">
        <v>578.279</v>
      </c>
      <c r="BW614" s="70">
        <v>0</v>
      </c>
      <c r="BX614" s="70">
        <v>48.162999999999997</v>
      </c>
      <c r="BY614" s="70">
        <v>0</v>
      </c>
      <c r="BZ614" s="70">
        <v>0</v>
      </c>
      <c r="CA614" s="70">
        <v>4.7640000000000002</v>
      </c>
      <c r="CB614" s="70">
        <v>0</v>
      </c>
      <c r="CC614" s="70">
        <v>0</v>
      </c>
      <c r="CD614" s="70">
        <v>0</v>
      </c>
    </row>
    <row r="615" spans="1:82">
      <c r="A615" s="70" t="s">
        <v>2368</v>
      </c>
      <c r="B615" s="70">
        <v>17</v>
      </c>
      <c r="C615" s="70">
        <v>19</v>
      </c>
      <c r="D615" s="70">
        <v>1</v>
      </c>
      <c r="E615" s="70">
        <v>2022</v>
      </c>
      <c r="F615" s="70" t="s">
        <v>161</v>
      </c>
      <c r="G615" s="1064" t="s">
        <v>2349</v>
      </c>
      <c r="H615" s="70" t="s">
        <v>2350</v>
      </c>
      <c r="I615" s="148"/>
      <c r="J615" s="71">
        <v>1517.1366804877073</v>
      </c>
      <c r="K615" s="71">
        <v>18.184641546134703</v>
      </c>
      <c r="L615" s="71">
        <v>29.483699013463855</v>
      </c>
      <c r="M615" s="71">
        <v>428.7485616647902</v>
      </c>
      <c r="N615" s="71">
        <v>422.05646337496245</v>
      </c>
      <c r="O615" s="71">
        <v>353.84870822363433</v>
      </c>
      <c r="P615" s="71">
        <v>197.03748052255406</v>
      </c>
      <c r="Q615" s="71">
        <v>22.63086259625835</v>
      </c>
      <c r="R615" s="71">
        <v>0</v>
      </c>
      <c r="S615" s="71">
        <v>60.976210482214412</v>
      </c>
      <c r="T615" s="72"/>
      <c r="U615" s="71">
        <v>288275209</v>
      </c>
      <c r="V615" s="71">
        <v>9633</v>
      </c>
      <c r="W615" s="71">
        <v>708</v>
      </c>
      <c r="X615" s="71">
        <v>122608</v>
      </c>
      <c r="Y615" s="71">
        <v>167955</v>
      </c>
      <c r="Z615" s="71">
        <v>247359</v>
      </c>
      <c r="AA615" s="71">
        <v>43051</v>
      </c>
      <c r="AB615" s="71">
        <v>384422</v>
      </c>
      <c r="AC615" s="71">
        <v>0</v>
      </c>
      <c r="AD615" s="71">
        <v>60.976210482214412</v>
      </c>
      <c r="AE615" s="72"/>
      <c r="AF615" s="71">
        <v>1201910390.089838</v>
      </c>
      <c r="AG615" s="71">
        <v>14708791.338805212</v>
      </c>
      <c r="AH615" s="71">
        <v>8032707.2299321806</v>
      </c>
      <c r="AI615" s="71">
        <v>712637945.07798171</v>
      </c>
      <c r="AJ615" s="71">
        <v>695865002.44529939</v>
      </c>
      <c r="AK615" s="71">
        <v>0</v>
      </c>
      <c r="AL615" s="71">
        <v>0</v>
      </c>
      <c r="AM615" s="71">
        <v>49639372.770572178</v>
      </c>
      <c r="AN615" s="71">
        <v>0</v>
      </c>
      <c r="AO615" s="71">
        <v>0</v>
      </c>
      <c r="AP615" s="71">
        <v>2682794208.9524288</v>
      </c>
      <c r="AQ615" s="72"/>
      <c r="AR615" s="71">
        <v>15432</v>
      </c>
      <c r="AS615" s="71">
        <v>2315</v>
      </c>
      <c r="AT615" s="71">
        <v>0</v>
      </c>
      <c r="AU615" s="71">
        <v>0</v>
      </c>
      <c r="AV615" s="71">
        <v>0</v>
      </c>
      <c r="AW615" s="71">
        <v>1</v>
      </c>
      <c r="AX615" s="71"/>
      <c r="AY615" s="72"/>
      <c r="AZ615" s="71">
        <v>71284.100000000646</v>
      </c>
      <c r="BA615" s="71">
        <v>53044.799999999908</v>
      </c>
      <c r="BB615" s="71">
        <v>0</v>
      </c>
      <c r="BC615" s="71">
        <v>0</v>
      </c>
      <c r="BD615" s="71">
        <v>0</v>
      </c>
      <c r="BE615" s="71">
        <v>4317.3</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2369</v>
      </c>
      <c r="B616" s="70">
        <v>17</v>
      </c>
      <c r="C616" s="70">
        <v>20</v>
      </c>
      <c r="D616" s="70">
        <v>1</v>
      </c>
      <c r="E616" s="70">
        <v>2023</v>
      </c>
      <c r="F616" s="70" t="s">
        <v>1539</v>
      </c>
      <c r="G616" s="1064" t="s">
        <v>2349</v>
      </c>
      <c r="H616" s="70" t="s">
        <v>2350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16605</v>
      </c>
      <c r="AS616" s="71">
        <v>2323</v>
      </c>
      <c r="AT616" s="71">
        <v>0</v>
      </c>
      <c r="AU616" s="71">
        <v>0</v>
      </c>
      <c r="AV616" s="71">
        <v>0</v>
      </c>
      <c r="AW616" s="71">
        <v>1</v>
      </c>
      <c r="AX616" s="71"/>
      <c r="AY616" s="72"/>
      <c r="AZ616" s="71">
        <v>77604.600000000923</v>
      </c>
      <c r="BA616" s="71">
        <v>53223.899999999914</v>
      </c>
      <c r="BB616" s="71">
        <v>0</v>
      </c>
      <c r="BC616" s="71">
        <v>0</v>
      </c>
      <c r="BD616" s="71">
        <v>0</v>
      </c>
      <c r="BE616" s="71">
        <v>4317.3</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2370</v>
      </c>
      <c r="B617" s="70">
        <v>17</v>
      </c>
      <c r="C617" s="70">
        <v>21</v>
      </c>
      <c r="D617" s="70">
        <v>1</v>
      </c>
      <c r="E617" s="70">
        <v>2024</v>
      </c>
      <c r="F617" s="70" t="s">
        <v>1554</v>
      </c>
      <c r="G617" s="70" t="s">
        <v>2349</v>
      </c>
      <c r="H617" s="70" t="s">
        <v>2350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2371</v>
      </c>
      <c r="B618" s="70">
        <v>511</v>
      </c>
      <c r="C618" s="70">
        <v>1</v>
      </c>
      <c r="D618" s="70">
        <v>31</v>
      </c>
      <c r="E618" s="70">
        <v>1990</v>
      </c>
      <c r="F618" s="70" t="s">
        <v>787</v>
      </c>
      <c r="G618" s="70" t="s">
        <v>2372</v>
      </c>
      <c r="H618" s="70" t="s">
        <v>2373</v>
      </c>
      <c r="I618" s="148"/>
      <c r="J618" s="71">
        <v>12841.117480417</v>
      </c>
      <c r="K618" s="71">
        <v>193.54019726954741</v>
      </c>
      <c r="L618" s="71">
        <v>490.27843461332691</v>
      </c>
      <c r="M618" s="71">
        <v>1110.303059182894</v>
      </c>
      <c r="N618" s="71">
        <v>1180.9077992428599</v>
      </c>
      <c r="O618" s="71">
        <v>930.43306529505082</v>
      </c>
      <c r="P618" s="71">
        <v>1431.203142784658</v>
      </c>
      <c r="Q618" s="71">
        <v>93.309205850973697</v>
      </c>
      <c r="R618" s="71">
        <v>1039.7797950545271</v>
      </c>
      <c r="S618" s="71">
        <v>96.271439999999998</v>
      </c>
      <c r="T618" s="72"/>
      <c r="U618" s="71">
        <v>330656990</v>
      </c>
      <c r="V618" s="71">
        <v>65487</v>
      </c>
      <c r="W618" s="71">
        <v>5529</v>
      </c>
      <c r="X618" s="71">
        <v>435600</v>
      </c>
      <c r="Y618" s="71">
        <v>512771</v>
      </c>
      <c r="Z618" s="71">
        <v>382698</v>
      </c>
      <c r="AA618" s="71">
        <v>347512</v>
      </c>
      <c r="AB618" s="71">
        <v>1515025</v>
      </c>
      <c r="AC618" s="71">
        <v>180091732</v>
      </c>
      <c r="AD618" s="71">
        <v>96.271439999999998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2374</v>
      </c>
      <c r="B619" s="70">
        <v>512</v>
      </c>
      <c r="C619" s="70">
        <v>2</v>
      </c>
      <c r="D619" s="70">
        <v>31</v>
      </c>
      <c r="E619" s="70">
        <v>2005</v>
      </c>
      <c r="F619" s="70" t="s">
        <v>789</v>
      </c>
      <c r="G619" s="70" t="s">
        <v>2372</v>
      </c>
      <c r="H619" s="70" t="s">
        <v>2373</v>
      </c>
      <c r="I619" s="148"/>
      <c r="J619" s="71">
        <v>10990.7830010372</v>
      </c>
      <c r="K619" s="71">
        <v>126.78714905597801</v>
      </c>
      <c r="L619" s="71">
        <v>410.9674871159354</v>
      </c>
      <c r="M619" s="71">
        <v>1751.5543821246979</v>
      </c>
      <c r="N619" s="71">
        <v>1898.226740304407</v>
      </c>
      <c r="O619" s="71">
        <v>1466.7033359550139</v>
      </c>
      <c r="P619" s="71">
        <v>1433.4808769272511</v>
      </c>
      <c r="Q619" s="71">
        <v>87.602407917374293</v>
      </c>
      <c r="R619" s="71">
        <v>798.05882111717608</v>
      </c>
      <c r="S619" s="71">
        <v>159.6492040505</v>
      </c>
      <c r="T619" s="72"/>
      <c r="U619" s="71">
        <v>343517769</v>
      </c>
      <c r="V619" s="71">
        <v>57785</v>
      </c>
      <c r="W619" s="71">
        <v>4835</v>
      </c>
      <c r="X619" s="71">
        <v>393285</v>
      </c>
      <c r="Y619" s="71">
        <v>614046</v>
      </c>
      <c r="Z619" s="71">
        <v>698101</v>
      </c>
      <c r="AA619" s="71">
        <v>285062</v>
      </c>
      <c r="AB619" s="71">
        <v>1486946</v>
      </c>
      <c r="AC619" s="71">
        <v>141120178</v>
      </c>
      <c r="AD619" s="71">
        <v>159.6492040505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2375</v>
      </c>
      <c r="B620" s="70">
        <v>513</v>
      </c>
      <c r="C620" s="70">
        <v>3</v>
      </c>
      <c r="D620" s="70">
        <v>31</v>
      </c>
      <c r="E620" s="70">
        <v>2006</v>
      </c>
      <c r="F620" s="70" t="s">
        <v>790</v>
      </c>
      <c r="G620" s="70" t="s">
        <v>2372</v>
      </c>
      <c r="H620" s="70" t="s">
        <v>2373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2376</v>
      </c>
      <c r="B621" s="70">
        <v>514</v>
      </c>
      <c r="C621" s="70">
        <v>4</v>
      </c>
      <c r="D621" s="70">
        <v>31</v>
      </c>
      <c r="E621" s="70">
        <v>2007</v>
      </c>
      <c r="F621" s="70" t="s">
        <v>791</v>
      </c>
      <c r="G621" s="70" t="s">
        <v>2372</v>
      </c>
      <c r="H621" s="70" t="s">
        <v>2373</v>
      </c>
      <c r="I621" s="148"/>
      <c r="J621" s="71">
        <v>10747.562919825619</v>
      </c>
      <c r="K621" s="71">
        <v>119.4042062776422</v>
      </c>
      <c r="L621" s="71">
        <v>419.47839292712632</v>
      </c>
      <c r="M621" s="71">
        <v>1784.1728325579711</v>
      </c>
      <c r="N621" s="71">
        <v>1933.6427395516041</v>
      </c>
      <c r="O621" s="71">
        <v>1426.169030521485</v>
      </c>
      <c r="P621" s="71">
        <v>1406.095589355918</v>
      </c>
      <c r="Q621" s="71">
        <v>91.533257160466107</v>
      </c>
      <c r="R621" s="71">
        <v>722.80678940715438</v>
      </c>
      <c r="S621" s="71">
        <v>124.3479829820435</v>
      </c>
      <c r="T621" s="72"/>
      <c r="U621" s="71">
        <v>434058361</v>
      </c>
      <c r="V621" s="71">
        <v>53724</v>
      </c>
      <c r="W621" s="71">
        <v>4737</v>
      </c>
      <c r="X621" s="71">
        <v>452664</v>
      </c>
      <c r="Y621" s="71">
        <v>622441</v>
      </c>
      <c r="Z621" s="71">
        <v>705656</v>
      </c>
      <c r="AA621" s="71">
        <v>275354</v>
      </c>
      <c r="AB621" s="71">
        <v>1471510</v>
      </c>
      <c r="AC621" s="71">
        <v>131480710</v>
      </c>
      <c r="AD621" s="71">
        <v>124.3479829820435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2377</v>
      </c>
      <c r="B622" s="70">
        <v>515</v>
      </c>
      <c r="C622" s="70">
        <v>5</v>
      </c>
      <c r="D622" s="70">
        <v>31</v>
      </c>
      <c r="E622" s="70">
        <v>2008</v>
      </c>
      <c r="F622" s="70" t="s">
        <v>792</v>
      </c>
      <c r="G622" s="70" t="s">
        <v>2372</v>
      </c>
      <c r="H622" s="70" t="s">
        <v>2373</v>
      </c>
      <c r="I622" s="148"/>
      <c r="J622" s="71">
        <v>9855.7784446757305</v>
      </c>
      <c r="K622" s="71">
        <v>88.369897590688836</v>
      </c>
      <c r="L622" s="71">
        <v>364.2148714236717</v>
      </c>
      <c r="M622" s="71">
        <v>1896.550134321003</v>
      </c>
      <c r="N622" s="71">
        <v>2054.8696668130069</v>
      </c>
      <c r="O622" s="71">
        <v>1383.9646592303391</v>
      </c>
      <c r="P622" s="71">
        <v>1369.436149315261</v>
      </c>
      <c r="Q622" s="71">
        <v>89.611289827781803</v>
      </c>
      <c r="R622" s="71">
        <v>591.73638292208602</v>
      </c>
      <c r="S622" s="71">
        <v>123.80669530233</v>
      </c>
      <c r="T622" s="72"/>
      <c r="U622" s="71">
        <v>432137747</v>
      </c>
      <c r="V622" s="71">
        <v>53724</v>
      </c>
      <c r="W622" s="71">
        <v>4737</v>
      </c>
      <c r="X622" s="71">
        <v>452664</v>
      </c>
      <c r="Y622" s="71">
        <v>626663</v>
      </c>
      <c r="Z622" s="71">
        <v>708808</v>
      </c>
      <c r="AA622" s="71">
        <v>268481</v>
      </c>
      <c r="AB622" s="71">
        <v>1464307</v>
      </c>
      <c r="AC622" s="71">
        <v>111770861</v>
      </c>
      <c r="AD622" s="71">
        <v>123.80669530233</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2378</v>
      </c>
      <c r="B623" s="70">
        <v>516</v>
      </c>
      <c r="C623" s="70">
        <v>6</v>
      </c>
      <c r="D623" s="70">
        <v>31</v>
      </c>
      <c r="E623" s="70">
        <v>2009</v>
      </c>
      <c r="F623" s="70" t="s">
        <v>176</v>
      </c>
      <c r="G623" s="70" t="s">
        <v>2372</v>
      </c>
      <c r="H623" s="70" t="s">
        <v>2373</v>
      </c>
      <c r="I623" s="148"/>
      <c r="J623" s="71">
        <v>9549.1870142484258</v>
      </c>
      <c r="K623" s="71">
        <v>93.253638238189808</v>
      </c>
      <c r="L623" s="71">
        <v>420.92336615048771</v>
      </c>
      <c r="M623" s="71">
        <v>2108.0544091238062</v>
      </c>
      <c r="N623" s="71">
        <v>1905.778205682725</v>
      </c>
      <c r="O623" s="71">
        <v>1409.4155812263721</v>
      </c>
      <c r="P623" s="71">
        <v>1300.8612537246961</v>
      </c>
      <c r="Q623" s="71">
        <v>84.994633615996904</v>
      </c>
      <c r="R623" s="71">
        <v>520.30847887094171</v>
      </c>
      <c r="S623" s="71">
        <v>133.0739025386905</v>
      </c>
      <c r="T623" s="72"/>
      <c r="U623" s="71">
        <v>358158127</v>
      </c>
      <c r="V623" s="71">
        <v>51222</v>
      </c>
      <c r="W623" s="71">
        <v>6553</v>
      </c>
      <c r="X623" s="71">
        <v>498688</v>
      </c>
      <c r="Y623" s="71">
        <v>630260</v>
      </c>
      <c r="Z623" s="71">
        <v>712494</v>
      </c>
      <c r="AA623" s="71">
        <v>261824</v>
      </c>
      <c r="AB623" s="71">
        <v>1457950</v>
      </c>
      <c r="AC623" s="71">
        <v>95879152</v>
      </c>
      <c r="AD623" s="71">
        <v>133.0739025386905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9343.6810000000005</v>
      </c>
      <c r="BK623" s="71">
        <v>1353.5419999999999</v>
      </c>
      <c r="BL623" s="71">
        <v>264.52099999999996</v>
      </c>
      <c r="BM623" s="71">
        <v>0</v>
      </c>
      <c r="BN623" s="72"/>
      <c r="BO623" s="71">
        <v>0</v>
      </c>
      <c r="BP623" s="71">
        <v>0</v>
      </c>
      <c r="BQ623" s="71">
        <v>122</v>
      </c>
      <c r="BR623" s="71">
        <v>5</v>
      </c>
      <c r="BS623" s="71">
        <v>40</v>
      </c>
      <c r="BT623" s="71">
        <v>0</v>
      </c>
      <c r="BU623"/>
      <c r="BV623" s="70">
        <v>10429.357</v>
      </c>
      <c r="BW623" s="70">
        <v>213.96299999999999</v>
      </c>
      <c r="BX623" s="70">
        <v>78.644000000000005</v>
      </c>
      <c r="BY623" s="70">
        <v>6.5010000000000003</v>
      </c>
      <c r="BZ623" s="70">
        <v>233.279</v>
      </c>
      <c r="CA623" s="70">
        <v>0</v>
      </c>
      <c r="CB623" s="70">
        <v>0</v>
      </c>
      <c r="CC623" s="70">
        <v>0</v>
      </c>
      <c r="CD623" s="70">
        <v>0</v>
      </c>
    </row>
    <row r="624" spans="1:82">
      <c r="A624" s="70" t="s">
        <v>2379</v>
      </c>
      <c r="B624" s="70">
        <v>517</v>
      </c>
      <c r="C624" s="70">
        <v>7</v>
      </c>
      <c r="D624" s="70">
        <v>31</v>
      </c>
      <c r="E624" s="70">
        <v>2010</v>
      </c>
      <c r="F624" s="70" t="s">
        <v>177</v>
      </c>
      <c r="G624" s="70" t="s">
        <v>2372</v>
      </c>
      <c r="H624" s="70" t="s">
        <v>2373</v>
      </c>
      <c r="I624" s="148"/>
      <c r="J624" s="71">
        <v>9187.678523146009</v>
      </c>
      <c r="K624" s="71">
        <v>89.947917133168659</v>
      </c>
      <c r="L624" s="71">
        <v>392.13754831786889</v>
      </c>
      <c r="M624" s="71">
        <v>1882.0931581646939</v>
      </c>
      <c r="N624" s="71">
        <v>1736.0977856040649</v>
      </c>
      <c r="O624" s="71">
        <v>1410.965540461716</v>
      </c>
      <c r="P624" s="71">
        <v>1309.5326906171431</v>
      </c>
      <c r="Q624" s="71">
        <v>88.232440800651005</v>
      </c>
      <c r="R624" s="71">
        <v>518.51496653667152</v>
      </c>
      <c r="S624" s="71">
        <v>124.7168241695578</v>
      </c>
      <c r="T624" s="72"/>
      <c r="U624" s="71">
        <v>379238236</v>
      </c>
      <c r="V624" s="71">
        <v>51222</v>
      </c>
      <c r="W624" s="71">
        <v>6553</v>
      </c>
      <c r="X624" s="71">
        <v>498688</v>
      </c>
      <c r="Y624" s="71">
        <v>633350</v>
      </c>
      <c r="Z624" s="71">
        <v>716592</v>
      </c>
      <c r="AA624" s="71">
        <v>256987</v>
      </c>
      <c r="AB624" s="71">
        <v>1450262</v>
      </c>
      <c r="AC624" s="71">
        <v>90547525</v>
      </c>
      <c r="AD624" s="71">
        <v>124.7168241695578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9462.0049999999992</v>
      </c>
      <c r="BK624" s="71">
        <v>1301.9059999999999</v>
      </c>
      <c r="BL624" s="71">
        <v>204.935</v>
      </c>
      <c r="BM624" s="71">
        <v>0</v>
      </c>
      <c r="BN624" s="72"/>
      <c r="BO624" s="71">
        <v>0</v>
      </c>
      <c r="BP624" s="71">
        <v>0</v>
      </c>
      <c r="BQ624" s="71">
        <v>125</v>
      </c>
      <c r="BR624" s="71">
        <v>5</v>
      </c>
      <c r="BS624" s="71">
        <v>37</v>
      </c>
      <c r="BT624" s="71">
        <v>0</v>
      </c>
      <c r="BU624"/>
      <c r="BV624" s="70">
        <v>10764.829</v>
      </c>
      <c r="BW624" s="70">
        <v>68.587000000000003</v>
      </c>
      <c r="BX624" s="70">
        <v>18.018999999999998</v>
      </c>
      <c r="BY624" s="70">
        <v>0</v>
      </c>
      <c r="BZ624" s="70">
        <v>53.533000000000001</v>
      </c>
      <c r="CA624" s="70">
        <v>0</v>
      </c>
      <c r="CB624" s="70">
        <v>42.008000000000003</v>
      </c>
      <c r="CC624" s="70">
        <v>21.87</v>
      </c>
      <c r="CD624" s="70">
        <v>0</v>
      </c>
    </row>
    <row r="625" spans="1:82">
      <c r="A625" s="70" t="s">
        <v>2380</v>
      </c>
      <c r="B625" s="70">
        <v>518</v>
      </c>
      <c r="C625" s="70">
        <v>8</v>
      </c>
      <c r="D625" s="70">
        <v>31</v>
      </c>
      <c r="E625" s="70">
        <v>2011</v>
      </c>
      <c r="F625" s="70" t="s">
        <v>178</v>
      </c>
      <c r="G625" s="70" t="s">
        <v>2372</v>
      </c>
      <c r="H625" s="70" t="s">
        <v>2373</v>
      </c>
      <c r="I625" s="148"/>
      <c r="J625" s="71">
        <v>11166.48542292105</v>
      </c>
      <c r="K625" s="71">
        <v>129.33038238430959</v>
      </c>
      <c r="L625" s="71">
        <v>314.26451244610001</v>
      </c>
      <c r="M625" s="71">
        <v>2611.880413057796</v>
      </c>
      <c r="N625" s="71">
        <v>2492.7722787283692</v>
      </c>
      <c r="O625" s="71">
        <v>1394.7526943092744</v>
      </c>
      <c r="P625" s="71">
        <v>1249.7577440693808</v>
      </c>
      <c r="Q625" s="71">
        <v>101.145538758217</v>
      </c>
      <c r="R625" s="71">
        <v>490.43977665281949</v>
      </c>
      <c r="S625" s="71">
        <v>135.81306823685699</v>
      </c>
      <c r="T625" s="72"/>
      <c r="U625" s="71">
        <v>433949888</v>
      </c>
      <c r="V625" s="71">
        <v>51222</v>
      </c>
      <c r="W625" s="71">
        <v>6553</v>
      </c>
      <c r="X625" s="71">
        <v>498688</v>
      </c>
      <c r="Y625" s="71">
        <v>635273</v>
      </c>
      <c r="Z625" s="71">
        <v>723747</v>
      </c>
      <c r="AA625" s="71">
        <v>252555</v>
      </c>
      <c r="AB625" s="71">
        <v>1441291</v>
      </c>
      <c r="AC625" s="71">
        <v>85503149</v>
      </c>
      <c r="AD625" s="71">
        <v>135.81306823685699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9629.6640000000007</v>
      </c>
      <c r="BK625" s="71">
        <v>1585.4069999999999</v>
      </c>
      <c r="BL625" s="71">
        <v>252.63799999999998</v>
      </c>
      <c r="BM625" s="71">
        <v>0</v>
      </c>
      <c r="BN625" s="72"/>
      <c r="BO625" s="71">
        <v>0</v>
      </c>
      <c r="BP625" s="71">
        <v>0</v>
      </c>
      <c r="BQ625" s="71">
        <v>132</v>
      </c>
      <c r="BR625" s="71">
        <v>5</v>
      </c>
      <c r="BS625" s="71">
        <v>41</v>
      </c>
      <c r="BT625" s="71">
        <v>0</v>
      </c>
      <c r="BU625"/>
      <c r="BV625" s="70">
        <v>10868.198</v>
      </c>
      <c r="BW625" s="70">
        <v>266.12</v>
      </c>
      <c r="BX625" s="70">
        <v>19.706</v>
      </c>
      <c r="BY625" s="70">
        <v>6.319</v>
      </c>
      <c r="BZ625" s="70">
        <v>249.53899999999999</v>
      </c>
      <c r="CA625" s="70">
        <v>0</v>
      </c>
      <c r="CB625" s="70">
        <v>36.869</v>
      </c>
      <c r="CC625" s="70">
        <v>20.957999999999998</v>
      </c>
      <c r="CD625" s="70">
        <v>0</v>
      </c>
    </row>
    <row r="626" spans="1:82">
      <c r="A626" s="70" t="s">
        <v>2381</v>
      </c>
      <c r="B626" s="70">
        <v>519</v>
      </c>
      <c r="C626" s="70">
        <v>9</v>
      </c>
      <c r="D626" s="70">
        <v>31</v>
      </c>
      <c r="E626" s="70">
        <v>2012</v>
      </c>
      <c r="F626" s="70" t="s">
        <v>179</v>
      </c>
      <c r="G626" s="70" t="s">
        <v>2372</v>
      </c>
      <c r="H626" s="70" t="s">
        <v>2373</v>
      </c>
      <c r="I626" s="148"/>
      <c r="J626" s="71">
        <v>13210.01734294682</v>
      </c>
      <c r="K626" s="71">
        <v>130.16002912705059</v>
      </c>
      <c r="L626" s="71">
        <v>312.33794142192471</v>
      </c>
      <c r="M626" s="71">
        <v>2928.7080058214292</v>
      </c>
      <c r="N626" s="71">
        <v>2869.162065625178</v>
      </c>
      <c r="O626" s="71">
        <v>1398.2755838329426</v>
      </c>
      <c r="P626" s="71">
        <v>1233.8165792918303</v>
      </c>
      <c r="Q626" s="71">
        <v>109.80307704353</v>
      </c>
      <c r="R626" s="71">
        <v>494.20407339899668</v>
      </c>
      <c r="S626" s="71">
        <v>135.21957570544021</v>
      </c>
      <c r="T626" s="72"/>
      <c r="U626" s="71">
        <v>402981635</v>
      </c>
      <c r="V626" s="71">
        <v>51222</v>
      </c>
      <c r="W626" s="71">
        <v>6553</v>
      </c>
      <c r="X626" s="71">
        <v>498688</v>
      </c>
      <c r="Y626" s="71">
        <v>643076</v>
      </c>
      <c r="Z626" s="71">
        <v>731330</v>
      </c>
      <c r="AA626" s="71">
        <v>247923</v>
      </c>
      <c r="AB626" s="71">
        <v>1440117</v>
      </c>
      <c r="AC626" s="71">
        <v>83927817</v>
      </c>
      <c r="AD626" s="71">
        <v>135.21957570544021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9684.1020000000008</v>
      </c>
      <c r="BK626" s="71">
        <v>1600.617</v>
      </c>
      <c r="BL626" s="71">
        <v>301.25799999999998</v>
      </c>
      <c r="BM626" s="71">
        <v>0</v>
      </c>
      <c r="BN626" s="72"/>
      <c r="BO626" s="71">
        <v>0</v>
      </c>
      <c r="BP626" s="71">
        <v>0</v>
      </c>
      <c r="BQ626" s="71">
        <v>126</v>
      </c>
      <c r="BR626" s="71">
        <v>6</v>
      </c>
      <c r="BS626" s="71">
        <v>42</v>
      </c>
      <c r="BT626" s="71">
        <v>0</v>
      </c>
      <c r="BU626"/>
      <c r="BV626" s="70">
        <v>10971.864</v>
      </c>
      <c r="BW626" s="70">
        <v>195.92699999999999</v>
      </c>
      <c r="BX626" s="70">
        <v>74.722999999999999</v>
      </c>
      <c r="BY626" s="70">
        <v>6.2320000000000002</v>
      </c>
      <c r="BZ626" s="70">
        <v>289.08300000000003</v>
      </c>
      <c r="CA626" s="70">
        <v>0</v>
      </c>
      <c r="CB626" s="70">
        <v>30.649000000000001</v>
      </c>
      <c r="CC626" s="70">
        <v>17.498999999999999</v>
      </c>
      <c r="CD626" s="70">
        <v>0</v>
      </c>
    </row>
    <row r="627" spans="1:82">
      <c r="A627" s="70" t="s">
        <v>2382</v>
      </c>
      <c r="B627" s="70">
        <v>520</v>
      </c>
      <c r="C627" s="70">
        <v>10</v>
      </c>
      <c r="D627" s="70">
        <v>31</v>
      </c>
      <c r="E627" s="70">
        <v>2013</v>
      </c>
      <c r="F627" s="70" t="s">
        <v>180</v>
      </c>
      <c r="G627" s="70" t="s">
        <v>2372</v>
      </c>
      <c r="H627" s="70" t="s">
        <v>2373</v>
      </c>
      <c r="I627" s="148"/>
      <c r="J627" s="71">
        <v>12052.581825641349</v>
      </c>
      <c r="K627" s="71">
        <v>108.48583139053559</v>
      </c>
      <c r="L627" s="71">
        <v>322.833480558963</v>
      </c>
      <c r="M627" s="71">
        <v>2973.9644860795711</v>
      </c>
      <c r="N627" s="71">
        <v>3012.289151901678</v>
      </c>
      <c r="O627" s="71">
        <v>1354.6818148294226</v>
      </c>
      <c r="P627" s="71">
        <v>1225.6125377443566</v>
      </c>
      <c r="Q627" s="71">
        <v>111.122393522961</v>
      </c>
      <c r="R627" s="71">
        <v>477.0938504561268</v>
      </c>
      <c r="S627" s="71">
        <v>146.37329153709661</v>
      </c>
      <c r="T627" s="72"/>
      <c r="U627" s="71">
        <v>406775880</v>
      </c>
      <c r="V627" s="71">
        <v>51222</v>
      </c>
      <c r="W627" s="71">
        <v>6553</v>
      </c>
      <c r="X627" s="71">
        <v>498688</v>
      </c>
      <c r="Y627" s="71">
        <v>645431</v>
      </c>
      <c r="Z627" s="71">
        <v>740164</v>
      </c>
      <c r="AA627" s="71">
        <v>245350</v>
      </c>
      <c r="AB627" s="71">
        <v>1436527</v>
      </c>
      <c r="AC627" s="71">
        <v>79088711</v>
      </c>
      <c r="AD627" s="71">
        <v>146.37329153709661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10209.155000000001</v>
      </c>
      <c r="BK627" s="71">
        <v>1619.202</v>
      </c>
      <c r="BL627" s="71">
        <v>379.72799999999995</v>
      </c>
      <c r="BM627" s="71">
        <v>0</v>
      </c>
      <c r="BN627" s="72"/>
      <c r="BO627" s="71">
        <v>0</v>
      </c>
      <c r="BP627" s="71">
        <v>0</v>
      </c>
      <c r="BQ627" s="71">
        <v>125</v>
      </c>
      <c r="BR627" s="71">
        <v>6</v>
      </c>
      <c r="BS627" s="71">
        <v>43</v>
      </c>
      <c r="BT627" s="71">
        <v>0</v>
      </c>
      <c r="BU627"/>
      <c r="BV627" s="70">
        <v>11551.349</v>
      </c>
      <c r="BW627" s="70">
        <v>179.14</v>
      </c>
      <c r="BX627" s="70">
        <v>110.518</v>
      </c>
      <c r="BY627" s="70">
        <v>6.617</v>
      </c>
      <c r="BZ627" s="70">
        <v>306.77800000000002</v>
      </c>
      <c r="CA627" s="70">
        <v>0</v>
      </c>
      <c r="CB627" s="70">
        <v>36.609000000000002</v>
      </c>
      <c r="CC627" s="70">
        <v>17.074000000000002</v>
      </c>
      <c r="CD627" s="70">
        <v>0</v>
      </c>
    </row>
    <row r="628" spans="1:82">
      <c r="A628" s="70" t="s">
        <v>2383</v>
      </c>
      <c r="B628" s="70">
        <v>521</v>
      </c>
      <c r="C628" s="70">
        <v>11</v>
      </c>
      <c r="D628" s="70">
        <v>31</v>
      </c>
      <c r="E628" s="70">
        <v>2014</v>
      </c>
      <c r="F628" s="70" t="s">
        <v>181</v>
      </c>
      <c r="G628" s="70" t="s">
        <v>2372</v>
      </c>
      <c r="H628" s="70" t="s">
        <v>2373</v>
      </c>
      <c r="I628" s="148"/>
      <c r="J628" s="71">
        <v>10683.93030098157</v>
      </c>
      <c r="K628" s="71">
        <v>107.9546897308547</v>
      </c>
      <c r="L628" s="71">
        <v>364.14483011587839</v>
      </c>
      <c r="M628" s="71">
        <v>2787.0318359189878</v>
      </c>
      <c r="N628" s="71">
        <v>2774.5956068423561</v>
      </c>
      <c r="O628" s="71">
        <v>1297.724353026241</v>
      </c>
      <c r="P628" s="71">
        <v>1218.2547708826835</v>
      </c>
      <c r="Q628" s="71">
        <v>105.861268851364</v>
      </c>
      <c r="R628" s="71">
        <v>466.10607037302952</v>
      </c>
      <c r="S628" s="71">
        <v>139.24573380477639</v>
      </c>
      <c r="T628" s="72"/>
      <c r="U628" s="71">
        <v>413917797</v>
      </c>
      <c r="V628" s="71">
        <v>43051</v>
      </c>
      <c r="W628" s="71">
        <v>6302</v>
      </c>
      <c r="X628" s="71">
        <v>487335</v>
      </c>
      <c r="Y628" s="71">
        <v>647461</v>
      </c>
      <c r="Z628" s="71">
        <v>746781</v>
      </c>
      <c r="AA628" s="71">
        <v>242616</v>
      </c>
      <c r="AB628" s="71">
        <v>1426367</v>
      </c>
      <c r="AC628" s="71">
        <v>77510204</v>
      </c>
      <c r="AD628" s="71">
        <v>139.24573380477639</v>
      </c>
      <c r="AE628" s="72"/>
      <c r="AF628" s="71"/>
      <c r="AG628" s="71"/>
      <c r="AH628" s="71"/>
      <c r="AI628" s="71"/>
      <c r="AJ628" s="71"/>
      <c r="AK628" s="71"/>
      <c r="AL628" s="71"/>
      <c r="AM628" s="71"/>
      <c r="AN628" s="71"/>
      <c r="AO628" s="71"/>
      <c r="AP628" s="71"/>
      <c r="AQ628" s="72"/>
      <c r="AR628" s="71">
        <v>28209</v>
      </c>
      <c r="AS628" s="71">
        <v>5205</v>
      </c>
      <c r="AT628" s="71">
        <v>7</v>
      </c>
      <c r="AU628" s="71">
        <v>4</v>
      </c>
      <c r="AV628" s="71">
        <v>0</v>
      </c>
      <c r="AW628" s="71">
        <v>2</v>
      </c>
      <c r="AX628" s="71"/>
      <c r="AY628" s="72"/>
      <c r="AZ628" s="71">
        <v>119986.558</v>
      </c>
      <c r="BA628" s="71">
        <v>282197.39899999998</v>
      </c>
      <c r="BB628" s="71">
        <v>89300</v>
      </c>
      <c r="BC628" s="71">
        <v>6615</v>
      </c>
      <c r="BD628" s="71">
        <v>0</v>
      </c>
      <c r="BE628" s="71">
        <v>12984</v>
      </c>
      <c r="BF628" s="71"/>
      <c r="BG628" s="72"/>
      <c r="BH628" s="71">
        <v>0</v>
      </c>
      <c r="BI628" s="71">
        <v>0</v>
      </c>
      <c r="BJ628" s="71">
        <v>9881.8050000000003</v>
      </c>
      <c r="BK628" s="71">
        <v>1480.4390000000001</v>
      </c>
      <c r="BL628" s="71">
        <v>394.94900000000001</v>
      </c>
      <c r="BM628" s="71">
        <v>0</v>
      </c>
      <c r="BN628" s="72"/>
      <c r="BO628" s="71">
        <v>0</v>
      </c>
      <c r="BP628" s="71">
        <v>0</v>
      </c>
      <c r="BQ628" s="71">
        <v>125</v>
      </c>
      <c r="BR628" s="71">
        <v>6</v>
      </c>
      <c r="BS628" s="71">
        <v>43</v>
      </c>
      <c r="BT628" s="71">
        <v>0</v>
      </c>
      <c r="BU628"/>
      <c r="BV628" s="70">
        <v>11069.936</v>
      </c>
      <c r="BW628" s="70">
        <v>191.077</v>
      </c>
      <c r="BX628" s="70">
        <v>113.29900000000001</v>
      </c>
      <c r="BY628" s="70">
        <v>7.4290000000000003</v>
      </c>
      <c r="BZ628" s="70">
        <v>327.37099999999998</v>
      </c>
      <c r="CA628" s="70">
        <v>0</v>
      </c>
      <c r="CB628" s="70">
        <v>39.814</v>
      </c>
      <c r="CC628" s="70">
        <v>8.2669999999999995</v>
      </c>
      <c r="CD628" s="70">
        <v>0</v>
      </c>
    </row>
    <row r="629" spans="1:82">
      <c r="A629" s="70" t="s">
        <v>2384</v>
      </c>
      <c r="B629" s="70">
        <v>522</v>
      </c>
      <c r="C629" s="70">
        <v>12</v>
      </c>
      <c r="D629" s="70">
        <v>31</v>
      </c>
      <c r="E629" s="70">
        <v>2015</v>
      </c>
      <c r="F629" s="70" t="s">
        <v>182</v>
      </c>
      <c r="G629" s="70" t="s">
        <v>2372</v>
      </c>
      <c r="H629" s="70" t="s">
        <v>2373</v>
      </c>
      <c r="I629" s="148"/>
      <c r="J629" s="71">
        <v>11085.17482602529</v>
      </c>
      <c r="K629" s="71">
        <v>101.346821093532</v>
      </c>
      <c r="L629" s="71">
        <v>292.20372759879763</v>
      </c>
      <c r="M629" s="71">
        <v>2618.6592792748211</v>
      </c>
      <c r="N629" s="71">
        <v>2425.2937709938151</v>
      </c>
      <c r="O629" s="71">
        <v>1292.4111026848329</v>
      </c>
      <c r="P629" s="71">
        <v>1206.4027580267618</v>
      </c>
      <c r="Q629" s="71">
        <v>102.87793692544599</v>
      </c>
      <c r="R629" s="71">
        <v>467.26449421938293</v>
      </c>
      <c r="S629" s="71">
        <v>115.06081127435181</v>
      </c>
      <c r="T629" s="72"/>
      <c r="U629" s="71">
        <v>408838091</v>
      </c>
      <c r="V629" s="71">
        <v>43051</v>
      </c>
      <c r="W629" s="71">
        <v>6302</v>
      </c>
      <c r="X629" s="71">
        <v>487335</v>
      </c>
      <c r="Y629" s="71">
        <v>649791</v>
      </c>
      <c r="Z629" s="71">
        <v>750881</v>
      </c>
      <c r="AA629" s="71">
        <v>240066</v>
      </c>
      <c r="AB629" s="71">
        <v>1415997</v>
      </c>
      <c r="AC629" s="71">
        <v>79871241</v>
      </c>
      <c r="AD629" s="71">
        <v>115.06081127435181</v>
      </c>
      <c r="AE629" s="72"/>
      <c r="AF629" s="71">
        <v>5119976931.8334541</v>
      </c>
      <c r="AG629" s="71">
        <v>72901425.187853917</v>
      </c>
      <c r="AH629" s="71">
        <v>61124812.259164162</v>
      </c>
      <c r="AI629" s="71">
        <v>2863309297.5358038</v>
      </c>
      <c r="AJ629" s="71">
        <v>3247905781.98945</v>
      </c>
      <c r="AK629" s="71"/>
      <c r="AL629" s="71"/>
      <c r="AM629" s="71">
        <v>194056448.96598831</v>
      </c>
      <c r="AN629" s="71"/>
      <c r="AO629" s="71"/>
      <c r="AP629" s="71">
        <v>11559274697.771713</v>
      </c>
      <c r="AQ629" s="72"/>
      <c r="AR629" s="71">
        <v>30444</v>
      </c>
      <c r="AS629" s="71">
        <v>6745</v>
      </c>
      <c r="AT629" s="71">
        <v>8</v>
      </c>
      <c r="AU629" s="71">
        <v>6</v>
      </c>
      <c r="AV629" s="71">
        <v>0</v>
      </c>
      <c r="AW629" s="71">
        <v>3</v>
      </c>
      <c r="AX629" s="71"/>
      <c r="AY629" s="72"/>
      <c r="AZ629" s="71">
        <v>131631.899</v>
      </c>
      <c r="BA629" s="71">
        <v>414490.61900000001</v>
      </c>
      <c r="BB629" s="71">
        <v>96200</v>
      </c>
      <c r="BC629" s="71">
        <v>7194.9</v>
      </c>
      <c r="BD629" s="71">
        <v>0</v>
      </c>
      <c r="BE629" s="71">
        <v>13644</v>
      </c>
      <c r="BF629" s="71"/>
      <c r="BG629" s="72"/>
      <c r="BH629" s="71">
        <v>0</v>
      </c>
      <c r="BI629" s="71">
        <v>0</v>
      </c>
      <c r="BJ629" s="71">
        <v>9940.6360000000004</v>
      </c>
      <c r="BK629" s="71">
        <v>1677.6590000000001</v>
      </c>
      <c r="BL629" s="71">
        <v>403.93399999999997</v>
      </c>
      <c r="BM629" s="71">
        <v>0</v>
      </c>
      <c r="BN629" s="72"/>
      <c r="BO629" s="71">
        <v>0</v>
      </c>
      <c r="BP629" s="71">
        <v>0</v>
      </c>
      <c r="BQ629" s="71">
        <v>124</v>
      </c>
      <c r="BR629" s="71">
        <v>6</v>
      </c>
      <c r="BS629" s="71">
        <v>41</v>
      </c>
      <c r="BT629" s="71">
        <v>0</v>
      </c>
      <c r="BU629"/>
      <c r="BV629" s="70">
        <v>11339.781000000001</v>
      </c>
      <c r="BW629" s="70">
        <v>188.89400000000001</v>
      </c>
      <c r="BX629" s="70">
        <v>137.94800000000001</v>
      </c>
      <c r="BY629" s="70">
        <v>7.2750000000000004</v>
      </c>
      <c r="BZ629" s="70">
        <v>303.84300000000002</v>
      </c>
      <c r="CA629" s="70">
        <v>0</v>
      </c>
      <c r="CB629" s="70">
        <v>32.805</v>
      </c>
      <c r="CC629" s="70">
        <v>7.5490000000000004</v>
      </c>
      <c r="CD629" s="70">
        <v>4.1340000000000003</v>
      </c>
    </row>
    <row r="630" spans="1:82">
      <c r="A630" s="70" t="s">
        <v>2385</v>
      </c>
      <c r="B630" s="70">
        <v>523</v>
      </c>
      <c r="C630" s="70">
        <v>13</v>
      </c>
      <c r="D630" s="70">
        <v>31</v>
      </c>
      <c r="E630" s="70">
        <v>2016</v>
      </c>
      <c r="F630" s="70" t="s">
        <v>155</v>
      </c>
      <c r="G630" s="70" t="s">
        <v>2372</v>
      </c>
      <c r="H630" s="70" t="s">
        <v>2373</v>
      </c>
      <c r="I630" s="148"/>
      <c r="J630" s="71">
        <v>9994.4473847248282</v>
      </c>
      <c r="K630" s="71">
        <v>94.077110230068783</v>
      </c>
      <c r="L630" s="71">
        <v>292.0721977523537</v>
      </c>
      <c r="M630" s="71">
        <v>1993.3326483560716</v>
      </c>
      <c r="N630" s="71">
        <v>2042.3681909652048</v>
      </c>
      <c r="O630" s="71">
        <v>1285.6449645498215</v>
      </c>
      <c r="P630" s="71">
        <v>1173.6097070065641</v>
      </c>
      <c r="Q630" s="71">
        <v>99.260954540136737</v>
      </c>
      <c r="R630" s="71">
        <v>459.18562608392847</v>
      </c>
      <c r="S630" s="71">
        <v>137.21591024173</v>
      </c>
      <c r="T630" s="72"/>
      <c r="U630" s="71">
        <v>380764077</v>
      </c>
      <c r="V630" s="71">
        <v>43051</v>
      </c>
      <c r="W630" s="71">
        <v>6302</v>
      </c>
      <c r="X630" s="71">
        <v>487335</v>
      </c>
      <c r="Y630" s="71">
        <v>651763</v>
      </c>
      <c r="Z630" s="71">
        <v>756132</v>
      </c>
      <c r="AA630" s="71">
        <v>241547</v>
      </c>
      <c r="AB630" s="71">
        <v>1405325</v>
      </c>
      <c r="AC630" s="71">
        <v>78424384.950586587</v>
      </c>
      <c r="AD630" s="71">
        <v>137.21591024173</v>
      </c>
      <c r="AE630" s="72"/>
      <c r="AF630" s="71">
        <v>4579418238.866168</v>
      </c>
      <c r="AG630" s="71">
        <v>70946892.99610424</v>
      </c>
      <c r="AH630" s="71">
        <v>49618482.281359173</v>
      </c>
      <c r="AI630" s="71">
        <v>2876187334.800518</v>
      </c>
      <c r="AJ630" s="71">
        <v>3407644461.8571868</v>
      </c>
      <c r="AK630" s="71"/>
      <c r="AL630" s="71"/>
      <c r="AM630" s="71">
        <v>192743522.6934965</v>
      </c>
      <c r="AN630" s="71"/>
      <c r="AO630" s="71"/>
      <c r="AP630" s="71">
        <v>11176558933.494833</v>
      </c>
      <c r="AQ630" s="72"/>
      <c r="AR630" s="71">
        <v>32801</v>
      </c>
      <c r="AS630" s="71">
        <v>7624</v>
      </c>
      <c r="AT630" s="71">
        <v>10</v>
      </c>
      <c r="AU630" s="71">
        <v>8</v>
      </c>
      <c r="AV630" s="71">
        <v>0</v>
      </c>
      <c r="AW630" s="71">
        <v>3</v>
      </c>
      <c r="AX630" s="71"/>
      <c r="AY630" s="72"/>
      <c r="AZ630" s="71">
        <v>144265.23499999999</v>
      </c>
      <c r="BA630" s="71">
        <v>481806.51899999991</v>
      </c>
      <c r="BB630" s="71">
        <v>96226.6</v>
      </c>
      <c r="BC630" s="71">
        <v>7621.9</v>
      </c>
      <c r="BD630" s="71">
        <v>0</v>
      </c>
      <c r="BE630" s="71">
        <v>13644</v>
      </c>
      <c r="BF630" s="71"/>
      <c r="BG630" s="72"/>
      <c r="BH630" s="71">
        <v>0</v>
      </c>
      <c r="BI630" s="71">
        <v>0</v>
      </c>
      <c r="BJ630" s="71">
        <v>9613.9</v>
      </c>
      <c r="BK630" s="71">
        <v>1605.306</v>
      </c>
      <c r="BL630" s="71">
        <v>557.23599999999999</v>
      </c>
      <c r="BM630" s="71">
        <v>0</v>
      </c>
      <c r="BN630" s="72"/>
      <c r="BO630" s="71">
        <v>0</v>
      </c>
      <c r="BP630" s="71">
        <v>0</v>
      </c>
      <c r="BQ630" s="71">
        <v>128</v>
      </c>
      <c r="BR630" s="71">
        <v>6</v>
      </c>
      <c r="BS630" s="71">
        <v>40</v>
      </c>
      <c r="BT630" s="71">
        <v>0</v>
      </c>
      <c r="BU630"/>
      <c r="BV630" s="70">
        <v>10971.88</v>
      </c>
      <c r="BW630" s="70">
        <v>180.84299999999999</v>
      </c>
      <c r="BX630" s="70">
        <v>139.04499999999999</v>
      </c>
      <c r="BY630" s="70">
        <v>161.738</v>
      </c>
      <c r="BZ630" s="70">
        <v>279.25900000000001</v>
      </c>
      <c r="CA630" s="70">
        <v>0</v>
      </c>
      <c r="CB630" s="70">
        <v>31.741</v>
      </c>
      <c r="CC630" s="70">
        <v>7.9859999999999998</v>
      </c>
      <c r="CD630" s="70">
        <v>3.95</v>
      </c>
    </row>
    <row r="631" spans="1:82">
      <c r="A631" s="70" t="s">
        <v>2386</v>
      </c>
      <c r="B631" s="70">
        <v>524</v>
      </c>
      <c r="C631" s="70">
        <v>14</v>
      </c>
      <c r="D631" s="70">
        <v>31</v>
      </c>
      <c r="E631" s="70">
        <v>2017</v>
      </c>
      <c r="F631" s="70" t="s">
        <v>156</v>
      </c>
      <c r="G631" s="70" t="s">
        <v>2372</v>
      </c>
      <c r="H631" s="70" t="s">
        <v>2373</v>
      </c>
      <c r="I631" s="148"/>
      <c r="J631" s="71">
        <v>9729.7156622243238</v>
      </c>
      <c r="K631" s="71">
        <v>94.568281994768938</v>
      </c>
      <c r="L631" s="71">
        <v>267.42054299058447</v>
      </c>
      <c r="M631" s="71">
        <v>1934.7936151956462</v>
      </c>
      <c r="N631" s="71">
        <v>2181.214980518776</v>
      </c>
      <c r="O631" s="71">
        <v>1271.9101031129512</v>
      </c>
      <c r="P631" s="71">
        <v>1157.1953333755521</v>
      </c>
      <c r="Q631" s="71">
        <v>95.237178553453205</v>
      </c>
      <c r="R631" s="71">
        <v>444.35055293752629</v>
      </c>
      <c r="S631" s="71">
        <v>138.50359016804319</v>
      </c>
      <c r="T631" s="72"/>
      <c r="U631" s="71">
        <v>417849497</v>
      </c>
      <c r="V631" s="71">
        <v>43051</v>
      </c>
      <c r="W631" s="71">
        <v>6302</v>
      </c>
      <c r="X631" s="71">
        <v>487335</v>
      </c>
      <c r="Y631" s="71">
        <v>653377</v>
      </c>
      <c r="Z631" s="71">
        <v>760463</v>
      </c>
      <c r="AA631" s="71">
        <v>239687</v>
      </c>
      <c r="AB631" s="71">
        <v>1394339</v>
      </c>
      <c r="AC631" s="71">
        <v>77396529.999999985</v>
      </c>
      <c r="AD631" s="71">
        <v>138.50359016804319</v>
      </c>
      <c r="AE631" s="72"/>
      <c r="AF631" s="71">
        <v>4330333110.2201014</v>
      </c>
      <c r="AG631" s="71">
        <v>71423827.908445969</v>
      </c>
      <c r="AH631" s="71">
        <v>57920560.645968057</v>
      </c>
      <c r="AI631" s="71">
        <v>2819164097.495564</v>
      </c>
      <c r="AJ631" s="71">
        <v>3592125566.6617932</v>
      </c>
      <c r="AK631" s="71"/>
      <c r="AL631" s="71"/>
      <c r="AM631" s="71">
        <v>191536001.1256057</v>
      </c>
      <c r="AN631" s="71"/>
      <c r="AO631" s="71"/>
      <c r="AP631" s="71">
        <v>11062503164.057478</v>
      </c>
      <c r="AQ631" s="72"/>
      <c r="AR631" s="71">
        <v>34886</v>
      </c>
      <c r="AS631" s="71">
        <v>8259</v>
      </c>
      <c r="AT631" s="71">
        <v>10</v>
      </c>
      <c r="AU631" s="71">
        <v>8</v>
      </c>
      <c r="AV631" s="71">
        <v>0</v>
      </c>
      <c r="AW631" s="71">
        <v>5</v>
      </c>
      <c r="AX631" s="71"/>
      <c r="AY631" s="72"/>
      <c r="AZ631" s="71">
        <v>155829.59700000001</v>
      </c>
      <c r="BA631" s="71">
        <v>526656.41900000023</v>
      </c>
      <c r="BB631" s="71">
        <v>96226.6</v>
      </c>
      <c r="BC631" s="71">
        <v>7621.9</v>
      </c>
      <c r="BD631" s="71">
        <v>0</v>
      </c>
      <c r="BE631" s="71">
        <v>27394</v>
      </c>
      <c r="BF631" s="71"/>
      <c r="BG631" s="72"/>
      <c r="BH631" s="71">
        <v>0</v>
      </c>
      <c r="BI631" s="71">
        <v>0</v>
      </c>
      <c r="BJ631" s="71">
        <v>9268.9089999999997</v>
      </c>
      <c r="BK631" s="71">
        <v>1677.796</v>
      </c>
      <c r="BL631" s="71">
        <v>503.00700000000006</v>
      </c>
      <c r="BM631" s="71">
        <v>0</v>
      </c>
      <c r="BN631" s="72"/>
      <c r="BO631" s="71">
        <v>0</v>
      </c>
      <c r="BP631" s="71">
        <v>0</v>
      </c>
      <c r="BQ631" s="71">
        <v>130</v>
      </c>
      <c r="BR631" s="71">
        <v>6</v>
      </c>
      <c r="BS631" s="71">
        <v>42</v>
      </c>
      <c r="BT631" s="71">
        <v>0</v>
      </c>
      <c r="BU631"/>
      <c r="BV631" s="70">
        <v>10620.380999999999</v>
      </c>
      <c r="BW631" s="70">
        <v>233.626</v>
      </c>
      <c r="BX631" s="70">
        <v>205.727</v>
      </c>
      <c r="BY631" s="70">
        <v>76.486999999999995</v>
      </c>
      <c r="BZ631" s="70">
        <v>261.80599999999998</v>
      </c>
      <c r="CA631" s="70">
        <v>0</v>
      </c>
      <c r="CB631" s="70">
        <v>38.195999999999998</v>
      </c>
      <c r="CC631" s="70">
        <v>8.7569999999999997</v>
      </c>
      <c r="CD631" s="70">
        <v>4.7320000000000002</v>
      </c>
    </row>
    <row r="632" spans="1:82">
      <c r="A632" s="70" t="s">
        <v>2387</v>
      </c>
      <c r="B632" s="70">
        <v>525</v>
      </c>
      <c r="C632" s="70">
        <v>15</v>
      </c>
      <c r="D632" s="70">
        <v>31</v>
      </c>
      <c r="E632" s="70">
        <v>2018</v>
      </c>
      <c r="F632" s="70" t="s">
        <v>183</v>
      </c>
      <c r="G632" s="70" t="s">
        <v>2372</v>
      </c>
      <c r="H632" s="70" t="s">
        <v>2373</v>
      </c>
      <c r="I632" s="148"/>
      <c r="J632" s="71">
        <v>9593.2159006549791</v>
      </c>
      <c r="K632" s="71">
        <v>89.017887301660537</v>
      </c>
      <c r="L632" s="71">
        <v>241.68544772675421</v>
      </c>
      <c r="M632" s="71">
        <v>1932.430131446976</v>
      </c>
      <c r="N632" s="71">
        <v>1878.5007190612007</v>
      </c>
      <c r="O632" s="71">
        <v>1252.516930987932</v>
      </c>
      <c r="P632" s="71">
        <v>1143.5349478033932</v>
      </c>
      <c r="Q632" s="71">
        <v>87.577163712257402</v>
      </c>
      <c r="R632" s="71">
        <v>447.64127758227266</v>
      </c>
      <c r="S632" s="71">
        <v>145.6057965089604</v>
      </c>
      <c r="T632" s="72"/>
      <c r="U632" s="71">
        <v>426403823</v>
      </c>
      <c r="V632" s="71">
        <v>43051</v>
      </c>
      <c r="W632" s="71">
        <v>6302</v>
      </c>
      <c r="X632" s="71">
        <v>487335</v>
      </c>
      <c r="Y632" s="71">
        <v>653958</v>
      </c>
      <c r="Z632" s="71">
        <v>763207</v>
      </c>
      <c r="AA632" s="71">
        <v>239239</v>
      </c>
      <c r="AB632" s="71">
        <v>1381761</v>
      </c>
      <c r="AC632" s="71">
        <v>77664131</v>
      </c>
      <c r="AD632" s="71">
        <v>145.6057965089604</v>
      </c>
      <c r="AE632" s="72"/>
      <c r="AF632" s="71">
        <v>4652668207.1569309</v>
      </c>
      <c r="AG632" s="71">
        <v>63691309.86040476</v>
      </c>
      <c r="AH632" s="71">
        <v>50709227.746875547</v>
      </c>
      <c r="AI632" s="71">
        <v>2769630687.2198572</v>
      </c>
      <c r="AJ632" s="71">
        <v>3039287464.8519902</v>
      </c>
      <c r="AK632" s="71"/>
      <c r="AL632" s="71"/>
      <c r="AM632" s="71">
        <v>190200936.38803869</v>
      </c>
      <c r="AN632" s="71"/>
      <c r="AO632" s="71"/>
      <c r="AP632" s="71">
        <v>10766187833.224098</v>
      </c>
      <c r="AQ632" s="72"/>
      <c r="AR632" s="71">
        <v>37564</v>
      </c>
      <c r="AS632" s="71">
        <v>8962</v>
      </c>
      <c r="AT632" s="71">
        <v>30</v>
      </c>
      <c r="AU632" s="71">
        <v>9</v>
      </c>
      <c r="AV632" s="71">
        <v>0</v>
      </c>
      <c r="AW632" s="71">
        <v>7</v>
      </c>
      <c r="AX632" s="71"/>
      <c r="AY632" s="72"/>
      <c r="AZ632" s="71">
        <v>170482.70399999988</v>
      </c>
      <c r="BA632" s="71">
        <v>574637.31900000002</v>
      </c>
      <c r="BB632" s="71">
        <v>96623</v>
      </c>
      <c r="BC632" s="71">
        <v>7652</v>
      </c>
      <c r="BD632" s="71">
        <v>0</v>
      </c>
      <c r="BE632" s="71">
        <v>29794</v>
      </c>
      <c r="BF632" s="71"/>
      <c r="BG632" s="72"/>
      <c r="BH632" s="71">
        <v>0.98199999999999998</v>
      </c>
      <c r="BI632" s="71">
        <v>0</v>
      </c>
      <c r="BJ632" s="71">
        <v>9245.5059999999994</v>
      </c>
      <c r="BK632" s="71">
        <v>1385.4059999999999</v>
      </c>
      <c r="BL632" s="71">
        <v>356.12400000000002</v>
      </c>
      <c r="BM632" s="71">
        <v>0</v>
      </c>
      <c r="BN632" s="72"/>
      <c r="BO632" s="71">
        <v>2</v>
      </c>
      <c r="BP632" s="71">
        <v>0</v>
      </c>
      <c r="BQ632" s="71">
        <v>128</v>
      </c>
      <c r="BR632" s="71">
        <v>6</v>
      </c>
      <c r="BS632" s="71">
        <v>41</v>
      </c>
      <c r="BT632" s="71">
        <v>0</v>
      </c>
      <c r="BU632"/>
      <c r="BV632" s="70">
        <v>10348.974</v>
      </c>
      <c r="BW632" s="70">
        <v>269.96800000000002</v>
      </c>
      <c r="BX632" s="70">
        <v>119.051</v>
      </c>
      <c r="BY632" s="70">
        <v>8.85</v>
      </c>
      <c r="BZ632" s="70">
        <v>241.17500000000001</v>
      </c>
      <c r="CA632" s="70">
        <v>0</v>
      </c>
      <c r="CB632" s="70">
        <v>0</v>
      </c>
      <c r="CC632" s="70">
        <v>0</v>
      </c>
      <c r="CD632" s="70">
        <v>0</v>
      </c>
    </row>
    <row r="633" spans="1:82">
      <c r="A633" s="70" t="s">
        <v>2388</v>
      </c>
      <c r="B633" s="70">
        <v>526</v>
      </c>
      <c r="C633" s="70">
        <v>16</v>
      </c>
      <c r="D633" s="70">
        <v>31</v>
      </c>
      <c r="E633" s="70">
        <v>2019</v>
      </c>
      <c r="F633" s="70" t="s">
        <v>158</v>
      </c>
      <c r="G633" s="70" t="s">
        <v>2372</v>
      </c>
      <c r="H633" s="70" t="s">
        <v>2373</v>
      </c>
      <c r="I633" s="148"/>
      <c r="J633" s="71">
        <v>9205.9515461906285</v>
      </c>
      <c r="K633" s="71">
        <v>74.631766692131549</v>
      </c>
      <c r="L633" s="71">
        <v>237.9425717278643</v>
      </c>
      <c r="M633" s="71">
        <v>1551.1418798685152</v>
      </c>
      <c r="N633" s="71">
        <v>1541.2527914508864</v>
      </c>
      <c r="O633" s="71">
        <v>1224.0590581288079</v>
      </c>
      <c r="P633" s="71">
        <v>1132.6447786488548</v>
      </c>
      <c r="Q633" s="71">
        <v>84.489374594461196</v>
      </c>
      <c r="R633" s="71">
        <v>453.99106083743754</v>
      </c>
      <c r="S633" s="71">
        <v>149.10642608935288</v>
      </c>
      <c r="T633" s="72"/>
      <c r="U633" s="71">
        <v>430130368</v>
      </c>
      <c r="V633" s="71">
        <v>43051</v>
      </c>
      <c r="W633" s="71">
        <v>6302</v>
      </c>
      <c r="X633" s="71">
        <v>487335</v>
      </c>
      <c r="Y633" s="71">
        <v>655255</v>
      </c>
      <c r="Z633" s="71">
        <v>766343</v>
      </c>
      <c r="AA633" s="71">
        <v>235187</v>
      </c>
      <c r="AB633" s="71">
        <v>1369131</v>
      </c>
      <c r="AC633" s="71">
        <v>80055885</v>
      </c>
      <c r="AD633" s="71">
        <v>149.10642608935291</v>
      </c>
      <c r="AE633" s="72"/>
      <c r="AF633" s="71">
        <v>4591917706.1693707</v>
      </c>
      <c r="AG633" s="71">
        <v>61475424.664356992</v>
      </c>
      <c r="AH633" s="71">
        <v>59186547.614931159</v>
      </c>
      <c r="AI633" s="71">
        <v>2778729438.1588659</v>
      </c>
      <c r="AJ633" s="71">
        <v>3034356875.4008112</v>
      </c>
      <c r="AK633" s="71">
        <v>0</v>
      </c>
      <c r="AL633" s="71">
        <v>0</v>
      </c>
      <c r="AM633" s="71">
        <v>186465335.38735023</v>
      </c>
      <c r="AN633" s="71">
        <v>0</v>
      </c>
      <c r="AO633" s="71">
        <v>0</v>
      </c>
      <c r="AP633" s="71">
        <v>10712131327.395685</v>
      </c>
      <c r="AQ633" s="72"/>
      <c r="AR633" s="71">
        <v>40010</v>
      </c>
      <c r="AS633" s="71">
        <v>9620</v>
      </c>
      <c r="AT633" s="71">
        <v>36</v>
      </c>
      <c r="AU633" s="71">
        <v>9</v>
      </c>
      <c r="AV633" s="71">
        <v>0</v>
      </c>
      <c r="AW633" s="71">
        <v>10</v>
      </c>
      <c r="AX633" s="71"/>
      <c r="AY633" s="72"/>
      <c r="AZ633" s="71">
        <v>184130.8430000002</v>
      </c>
      <c r="BA633" s="71">
        <v>611596.31900000013</v>
      </c>
      <c r="BB633" s="71">
        <v>112721.60000000001</v>
      </c>
      <c r="BC633" s="71">
        <v>7651.9</v>
      </c>
      <c r="BD633" s="71">
        <v>0</v>
      </c>
      <c r="BE633" s="71">
        <v>30895.793000000001</v>
      </c>
      <c r="BF633" s="71"/>
      <c r="BG633" s="72"/>
      <c r="BH633" s="71">
        <v>1.004</v>
      </c>
      <c r="BI633" s="71">
        <v>0</v>
      </c>
      <c r="BJ633" s="71">
        <v>9142.2060000000001</v>
      </c>
      <c r="BK633" s="71">
        <v>1591.2329999999999</v>
      </c>
      <c r="BL633" s="71">
        <v>507.37600000000003</v>
      </c>
      <c r="BM633" s="71">
        <v>0</v>
      </c>
      <c r="BN633" s="72"/>
      <c r="BO633" s="71">
        <v>2</v>
      </c>
      <c r="BP633" s="71">
        <v>0</v>
      </c>
      <c r="BQ633" s="71">
        <v>128</v>
      </c>
      <c r="BR633" s="71">
        <v>6</v>
      </c>
      <c r="BS633" s="71">
        <v>40</v>
      </c>
      <c r="BT633" s="71">
        <v>0</v>
      </c>
      <c r="BU633"/>
      <c r="BV633" s="70">
        <v>10490.454</v>
      </c>
      <c r="BW633" s="70">
        <v>228.899</v>
      </c>
      <c r="BX633" s="70">
        <v>150.845</v>
      </c>
      <c r="BY633" s="70">
        <v>134.578</v>
      </c>
      <c r="BZ633" s="70">
        <v>235.90199999999999</v>
      </c>
      <c r="CA633" s="70">
        <v>1.141</v>
      </c>
      <c r="CB633" s="70">
        <v>0</v>
      </c>
      <c r="CC633" s="70">
        <v>0</v>
      </c>
      <c r="CD633" s="70">
        <v>0</v>
      </c>
    </row>
    <row r="634" spans="1:82">
      <c r="A634" s="70" t="s">
        <v>2389</v>
      </c>
      <c r="B634" s="70">
        <v>527</v>
      </c>
      <c r="C634" s="70">
        <v>17</v>
      </c>
      <c r="D634" s="70">
        <v>31</v>
      </c>
      <c r="E634" s="70">
        <v>2020</v>
      </c>
      <c r="F634" s="70" t="s">
        <v>159</v>
      </c>
      <c r="G634" s="1064" t="s">
        <v>2372</v>
      </c>
      <c r="H634" s="70" t="s">
        <v>2373</v>
      </c>
      <c r="I634" s="148"/>
      <c r="J634" s="71">
        <v>9314.2594502686898</v>
      </c>
      <c r="K634" s="71">
        <v>91.263466445702321</v>
      </c>
      <c r="L634" s="71">
        <v>328.07650007571391</v>
      </c>
      <c r="M634" s="71">
        <v>1908.0733182077154</v>
      </c>
      <c r="N634" s="71">
        <v>2116.8393697743336</v>
      </c>
      <c r="O634" s="71">
        <v>1074.7214818337491</v>
      </c>
      <c r="P634" s="71">
        <v>1066.0804130551669</v>
      </c>
      <c r="Q634" s="71">
        <v>79.9709644570612</v>
      </c>
      <c r="R634" s="71">
        <v>451.38590483420012</v>
      </c>
      <c r="S634" s="71">
        <v>142.35452333206413</v>
      </c>
      <c r="T634" s="72"/>
      <c r="U634" s="71">
        <v>380412785</v>
      </c>
      <c r="V634" s="71">
        <v>42220</v>
      </c>
      <c r="W634" s="71">
        <v>7135</v>
      </c>
      <c r="X634" s="71">
        <v>476971</v>
      </c>
      <c r="Y634" s="71">
        <v>656649</v>
      </c>
      <c r="Z634" s="71">
        <v>767967</v>
      </c>
      <c r="AA634" s="71">
        <v>235288</v>
      </c>
      <c r="AB634" s="71">
        <v>1356343</v>
      </c>
      <c r="AC634" s="71">
        <v>80017074</v>
      </c>
      <c r="AD634" s="71">
        <v>142.35452333206413</v>
      </c>
      <c r="AE634" s="72"/>
      <c r="AF634" s="71">
        <v>4471434888.3937311</v>
      </c>
      <c r="AG634" s="71">
        <v>62256511.106314853</v>
      </c>
      <c r="AH634" s="71">
        <v>92978082.34671846</v>
      </c>
      <c r="AI634" s="71">
        <v>2637836634.534421</v>
      </c>
      <c r="AJ634" s="71">
        <v>3362593764.6690912</v>
      </c>
      <c r="AK634" s="71">
        <v>0</v>
      </c>
      <c r="AL634" s="71">
        <v>0</v>
      </c>
      <c r="AM634" s="71">
        <v>177017830.78503078</v>
      </c>
      <c r="AN634" s="71">
        <v>0</v>
      </c>
      <c r="AO634" s="71">
        <v>0</v>
      </c>
      <c r="AP634" s="71">
        <v>10804117711.835308</v>
      </c>
      <c r="AQ634" s="72"/>
      <c r="AR634" s="71">
        <v>42138</v>
      </c>
      <c r="AS634" s="71">
        <v>10216</v>
      </c>
      <c r="AT634" s="71">
        <v>38</v>
      </c>
      <c r="AU634" s="71">
        <v>10</v>
      </c>
      <c r="AV634" s="71">
        <v>0</v>
      </c>
      <c r="AW634" s="71">
        <v>11</v>
      </c>
      <c r="AX634" s="71"/>
      <c r="AY634" s="72"/>
      <c r="AZ634" s="71">
        <v>196542.14400000049</v>
      </c>
      <c r="BA634" s="71">
        <v>648205.81900000013</v>
      </c>
      <c r="BB634" s="71">
        <v>128744.4</v>
      </c>
      <c r="BC634" s="71">
        <v>7701.7999999999993</v>
      </c>
      <c r="BD634" s="71">
        <v>0</v>
      </c>
      <c r="BE634" s="71">
        <v>93815.792999999991</v>
      </c>
      <c r="BF634" s="71"/>
      <c r="BG634" s="72"/>
      <c r="BH634" s="71">
        <v>2.367</v>
      </c>
      <c r="BI634" s="71">
        <v>0</v>
      </c>
      <c r="BJ634" s="71">
        <v>8743.8559999999998</v>
      </c>
      <c r="BK634" s="71">
        <v>1529.229</v>
      </c>
      <c r="BL634" s="71">
        <v>397.57400000000001</v>
      </c>
      <c r="BM634" s="71">
        <v>0</v>
      </c>
      <c r="BN634" s="72"/>
      <c r="BO634" s="71">
        <v>2</v>
      </c>
      <c r="BP634" s="71">
        <v>0</v>
      </c>
      <c r="BQ634" s="71">
        <v>126</v>
      </c>
      <c r="BR634" s="71">
        <v>6</v>
      </c>
      <c r="BS634" s="71">
        <v>39</v>
      </c>
      <c r="BT634" s="71">
        <v>0</v>
      </c>
      <c r="BU634"/>
      <c r="BV634" s="70">
        <v>9978.8880000000008</v>
      </c>
      <c r="BW634" s="70">
        <v>216.21600000000001</v>
      </c>
      <c r="BX634" s="70">
        <v>127.164</v>
      </c>
      <c r="BY634" s="70">
        <v>116.661</v>
      </c>
      <c r="BZ634" s="70">
        <v>207.41</v>
      </c>
      <c r="CA634" s="70">
        <v>2.7309999999999999</v>
      </c>
      <c r="CB634" s="70">
        <v>19.108000000000001</v>
      </c>
      <c r="CC634" s="70">
        <v>4.8479999999999999</v>
      </c>
      <c r="CD634" s="70">
        <v>0</v>
      </c>
    </row>
    <row r="635" spans="1:82">
      <c r="A635" s="70" t="s">
        <v>2390</v>
      </c>
      <c r="B635" s="70">
        <v>527</v>
      </c>
      <c r="C635" s="70">
        <v>18</v>
      </c>
      <c r="D635" s="70">
        <v>31</v>
      </c>
      <c r="E635" s="70">
        <v>2021</v>
      </c>
      <c r="F635" s="70" t="s">
        <v>160</v>
      </c>
      <c r="G635" s="1064" t="s">
        <v>2372</v>
      </c>
      <c r="H635" s="70" t="s">
        <v>2373</v>
      </c>
      <c r="I635" s="148"/>
      <c r="J635" s="71">
        <v>9279.6463305074212</v>
      </c>
      <c r="K635" s="71">
        <v>93.252214441416655</v>
      </c>
      <c r="L635" s="71">
        <v>304.04346709733949</v>
      </c>
      <c r="M635" s="71">
        <v>1835.4701595341573</v>
      </c>
      <c r="N635" s="71">
        <v>2012.8572131522826</v>
      </c>
      <c r="O635" s="71">
        <v>1041.9677679387371</v>
      </c>
      <c r="P635" s="71">
        <v>1092.8129497143684</v>
      </c>
      <c r="Q635" s="71">
        <v>78.328581670848905</v>
      </c>
      <c r="R635" s="71">
        <v>468.61339145939667</v>
      </c>
      <c r="S635" s="71">
        <v>138.29258902721776</v>
      </c>
      <c r="T635" s="72"/>
      <c r="U635" s="71">
        <v>475816225</v>
      </c>
      <c r="V635" s="71">
        <v>42220</v>
      </c>
      <c r="W635" s="71">
        <v>7135</v>
      </c>
      <c r="X635" s="71">
        <v>476971</v>
      </c>
      <c r="Y635" s="71">
        <v>655708</v>
      </c>
      <c r="Z635" s="71">
        <v>766640</v>
      </c>
      <c r="AA635" s="71">
        <v>235185</v>
      </c>
      <c r="AB635" s="71">
        <v>1341539</v>
      </c>
      <c r="AC635" s="71">
        <v>80588600</v>
      </c>
      <c r="AD635" s="71">
        <v>138.29258902721776</v>
      </c>
      <c r="AE635" s="72"/>
      <c r="AF635" s="71">
        <v>4422109670.4766951</v>
      </c>
      <c r="AG635" s="71">
        <v>66548917.302616134</v>
      </c>
      <c r="AH635" s="71">
        <v>91408754.944536358</v>
      </c>
      <c r="AI635" s="71">
        <v>2845253279.731257</v>
      </c>
      <c r="AJ635" s="71">
        <v>3237281438.1193318</v>
      </c>
      <c r="AK635" s="71">
        <v>0</v>
      </c>
      <c r="AL635" s="71">
        <v>0</v>
      </c>
      <c r="AM635" s="71">
        <v>176095624.78579214</v>
      </c>
      <c r="AN635" s="71">
        <v>0</v>
      </c>
      <c r="AO635" s="71">
        <v>0</v>
      </c>
      <c r="AP635" s="71">
        <v>10838697685.360228</v>
      </c>
      <c r="AQ635" s="72"/>
      <c r="AR635" s="71">
        <v>44521</v>
      </c>
      <c r="AS635" s="71">
        <v>10542</v>
      </c>
      <c r="AT635" s="71">
        <v>38</v>
      </c>
      <c r="AU635" s="71">
        <v>10</v>
      </c>
      <c r="AV635" s="71">
        <v>0</v>
      </c>
      <c r="AW635" s="71">
        <v>11</v>
      </c>
      <c r="AX635" s="71"/>
      <c r="AY635" s="72"/>
      <c r="AZ635" s="71">
        <v>211171.88999999431</v>
      </c>
      <c r="BA635" s="71">
        <v>722253.51899999555</v>
      </c>
      <c r="BB635" s="71">
        <v>128744.4</v>
      </c>
      <c r="BC635" s="71">
        <v>7701.8</v>
      </c>
      <c r="BD635" s="71">
        <v>0</v>
      </c>
      <c r="BE635" s="71">
        <v>93815.793000000005</v>
      </c>
      <c r="BF635" s="71"/>
      <c r="BG635" s="72"/>
      <c r="BH635" s="71">
        <v>2.0489999999999999</v>
      </c>
      <c r="BI635" s="71">
        <v>0</v>
      </c>
      <c r="BJ635" s="71">
        <v>9466.9850000000006</v>
      </c>
      <c r="BK635" s="71">
        <v>1524.038</v>
      </c>
      <c r="BL635" s="71">
        <v>485.024</v>
      </c>
      <c r="BM635" s="71">
        <v>0</v>
      </c>
      <c r="BN635" s="72"/>
      <c r="BO635" s="71">
        <v>2</v>
      </c>
      <c r="BP635" s="71">
        <v>0</v>
      </c>
      <c r="BQ635" s="71">
        <v>128</v>
      </c>
      <c r="BR635" s="71">
        <v>6</v>
      </c>
      <c r="BS635" s="71">
        <v>39</v>
      </c>
      <c r="BT635" s="71">
        <v>0</v>
      </c>
      <c r="BU635"/>
      <c r="BV635" s="70">
        <v>10670.928</v>
      </c>
      <c r="BW635" s="70">
        <v>269.95600000000002</v>
      </c>
      <c r="BX635" s="70">
        <v>116.004</v>
      </c>
      <c r="BY635" s="70">
        <v>158.84200000000001</v>
      </c>
      <c r="BZ635" s="70">
        <v>227.81299999999999</v>
      </c>
      <c r="CA635" s="70">
        <v>0</v>
      </c>
      <c r="CB635" s="70">
        <v>28.263999999999999</v>
      </c>
      <c r="CC635" s="70">
        <v>6.2889999999999997</v>
      </c>
      <c r="CD635" s="70">
        <v>0</v>
      </c>
    </row>
    <row r="636" spans="1:82">
      <c r="A636" s="70" t="s">
        <v>2391</v>
      </c>
      <c r="B636" s="70">
        <v>527</v>
      </c>
      <c r="C636" s="70">
        <v>19</v>
      </c>
      <c r="D636" s="70">
        <v>31</v>
      </c>
      <c r="E636" s="70">
        <v>2022</v>
      </c>
      <c r="F636" s="70" t="s">
        <v>161</v>
      </c>
      <c r="G636" s="70" t="s">
        <v>2372</v>
      </c>
      <c r="H636" s="70" t="s">
        <v>2373</v>
      </c>
      <c r="I636" s="148"/>
      <c r="J636" s="71">
        <v>7704.0635824620185</v>
      </c>
      <c r="K636" s="71">
        <v>79.268815414060768</v>
      </c>
      <c r="L636" s="71">
        <v>282.38695741428376</v>
      </c>
      <c r="M636" s="71">
        <v>1513.6782331980151</v>
      </c>
      <c r="N636" s="71">
        <v>1679.9462905537605</v>
      </c>
      <c r="O636" s="71">
        <v>1096.6664948033763</v>
      </c>
      <c r="P636" s="71">
        <v>1078.811213942806</v>
      </c>
      <c r="Q636" s="71">
        <v>78.131171927764655</v>
      </c>
      <c r="R636" s="71">
        <v>456.87391200794588</v>
      </c>
      <c r="S636" s="71">
        <v>138.45288181892678</v>
      </c>
      <c r="T636" s="72"/>
      <c r="U636" s="71">
        <v>540735665</v>
      </c>
      <c r="V636" s="71">
        <v>42220</v>
      </c>
      <c r="W636" s="71">
        <v>7135</v>
      </c>
      <c r="X636" s="71">
        <v>476971</v>
      </c>
      <c r="Y636" s="71">
        <v>656678</v>
      </c>
      <c r="Z636" s="71">
        <v>766628</v>
      </c>
      <c r="AA636" s="71">
        <v>235711</v>
      </c>
      <c r="AB636" s="71">
        <v>1327185</v>
      </c>
      <c r="AC636" s="71">
        <v>79556524.999999985</v>
      </c>
      <c r="AD636" s="71">
        <v>138.45288181892678</v>
      </c>
      <c r="AE636" s="72"/>
      <c r="AF636" s="71">
        <v>4817567281.2785301</v>
      </c>
      <c r="AG636" s="71">
        <v>65755973.293605678</v>
      </c>
      <c r="AH636" s="71">
        <v>98770516.579319075</v>
      </c>
      <c r="AI636" s="71">
        <v>2605115653.62815</v>
      </c>
      <c r="AJ636" s="71">
        <v>3447293895.5084491</v>
      </c>
      <c r="AK636" s="71">
        <v>0</v>
      </c>
      <c r="AL636" s="71">
        <v>0</v>
      </c>
      <c r="AM636" s="71">
        <v>171375808.22770768</v>
      </c>
      <c r="AN636" s="71">
        <v>0</v>
      </c>
      <c r="AO636" s="71">
        <v>0</v>
      </c>
      <c r="AP636" s="71">
        <v>11205879128.51576</v>
      </c>
      <c r="AQ636" s="72"/>
      <c r="AR636" s="71">
        <v>46968</v>
      </c>
      <c r="AS636" s="71">
        <v>10713</v>
      </c>
      <c r="AT636" s="71">
        <v>64</v>
      </c>
      <c r="AU636" s="71">
        <v>10</v>
      </c>
      <c r="AV636" s="71">
        <v>0</v>
      </c>
      <c r="AW636" s="71">
        <v>12</v>
      </c>
      <c r="AX636" s="71"/>
      <c r="AY636" s="72"/>
      <c r="AZ636" s="71">
        <v>226174.33499999053</v>
      </c>
      <c r="BA636" s="71">
        <v>741307.71899999573</v>
      </c>
      <c r="BB636" s="71">
        <v>129250.6</v>
      </c>
      <c r="BC636" s="71">
        <v>7701.8</v>
      </c>
      <c r="BD636" s="71">
        <v>0</v>
      </c>
      <c r="BE636" s="71">
        <v>94178.793000000005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2392</v>
      </c>
      <c r="B637" s="70">
        <v>527</v>
      </c>
      <c r="C637" s="70">
        <v>20</v>
      </c>
      <c r="D637" s="70">
        <v>31</v>
      </c>
      <c r="E637" s="70">
        <v>2023</v>
      </c>
      <c r="F637" s="70" t="s">
        <v>1539</v>
      </c>
      <c r="G637" s="70" t="s">
        <v>2372</v>
      </c>
      <c r="H637" s="70" t="s">
        <v>2373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49596</v>
      </c>
      <c r="AS637" s="71">
        <v>10820</v>
      </c>
      <c r="AT637" s="71">
        <v>64</v>
      </c>
      <c r="AU637" s="71">
        <v>11</v>
      </c>
      <c r="AV637" s="71">
        <v>0</v>
      </c>
      <c r="AW637" s="71">
        <v>12</v>
      </c>
      <c r="AX637" s="71"/>
      <c r="AY637" s="72"/>
      <c r="AZ637" s="71">
        <v>240926.07399998463</v>
      </c>
      <c r="BA637" s="71">
        <v>749692.81899999606</v>
      </c>
      <c r="BB637" s="71">
        <v>129248.2</v>
      </c>
      <c r="BC637" s="71">
        <v>17407.8</v>
      </c>
      <c r="BD637" s="71">
        <v>0</v>
      </c>
      <c r="BE637" s="71">
        <v>94733.516999999993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2393</v>
      </c>
      <c r="B638" s="70">
        <v>527</v>
      </c>
      <c r="C638" s="70">
        <v>21</v>
      </c>
      <c r="D638" s="70">
        <v>31</v>
      </c>
      <c r="E638" s="70">
        <v>2024</v>
      </c>
      <c r="F638" s="70" t="s">
        <v>1554</v>
      </c>
      <c r="G638" s="70" t="s">
        <v>2372</v>
      </c>
      <c r="H638" s="70" t="s">
        <v>2373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1819</v>
      </c>
      <c r="B9" s="70">
        <v>1</v>
      </c>
      <c r="C9" s="70">
        <v>1</v>
      </c>
      <c r="D9" s="70">
        <v>1</v>
      </c>
      <c r="E9" s="70">
        <v>1990</v>
      </c>
      <c r="F9" s="70" t="s">
        <v>787</v>
      </c>
      <c r="G9" s="1073" t="s">
        <v>1820</v>
      </c>
      <c r="H9" s="70" t="s">
        <v>1821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1822</v>
      </c>
      <c r="B10" s="70">
        <v>2</v>
      </c>
      <c r="C10" s="70">
        <v>2</v>
      </c>
      <c r="D10" s="70">
        <v>1</v>
      </c>
      <c r="E10" s="70">
        <v>2005</v>
      </c>
      <c r="F10" s="70" t="s">
        <v>789</v>
      </c>
      <c r="G10" s="1073" t="s">
        <v>1820</v>
      </c>
      <c r="H10" s="70" t="s">
        <v>1821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1823</v>
      </c>
      <c r="B11" s="70">
        <v>3</v>
      </c>
      <c r="C11" s="70">
        <v>3</v>
      </c>
      <c r="D11" s="70">
        <v>1</v>
      </c>
      <c r="E11" s="70">
        <v>2006</v>
      </c>
      <c r="F11" s="70" t="s">
        <v>790</v>
      </c>
      <c r="G11" s="1073" t="s">
        <v>1820</v>
      </c>
      <c r="H11" s="70" t="s">
        <v>1821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1824</v>
      </c>
      <c r="B12" s="70">
        <v>4</v>
      </c>
      <c r="C12" s="70">
        <v>4</v>
      </c>
      <c r="D12" s="70">
        <v>1</v>
      </c>
      <c r="E12" s="70">
        <v>2007</v>
      </c>
      <c r="F12" s="70" t="s">
        <v>791</v>
      </c>
      <c r="G12" s="1073" t="s">
        <v>1820</v>
      </c>
      <c r="H12" s="70" t="s">
        <v>1821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1825</v>
      </c>
      <c r="B13" s="70">
        <v>5</v>
      </c>
      <c r="C13" s="70">
        <v>5</v>
      </c>
      <c r="D13" s="70">
        <v>1</v>
      </c>
      <c r="E13" s="70">
        <v>2008</v>
      </c>
      <c r="F13" s="70" t="s">
        <v>792</v>
      </c>
      <c r="G13" s="1073" t="s">
        <v>1820</v>
      </c>
      <c r="H13" s="70" t="s">
        <v>1821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1826</v>
      </c>
      <c r="B14" s="70">
        <v>6</v>
      </c>
      <c r="C14" s="70">
        <v>6</v>
      </c>
      <c r="D14" s="70">
        <v>1</v>
      </c>
      <c r="E14" s="70">
        <v>2009</v>
      </c>
      <c r="F14" s="70" t="s">
        <v>176</v>
      </c>
      <c r="G14" s="1073" t="s">
        <v>1820</v>
      </c>
      <c r="H14" s="70" t="s">
        <v>1821</v>
      </c>
      <c r="I14" s="1066"/>
      <c r="J14" s="73">
        <v>0</v>
      </c>
      <c r="K14" s="73">
        <v>0</v>
      </c>
      <c r="L14" s="73">
        <v>0</v>
      </c>
      <c r="M14" s="73">
        <v>0</v>
      </c>
      <c r="N14" s="73">
        <v>0</v>
      </c>
      <c r="O14" s="73">
        <v>0</v>
      </c>
      <c r="P14" s="73">
        <v>0</v>
      </c>
      <c r="Q14" s="73">
        <v>0</v>
      </c>
      <c r="R14" s="73">
        <v>4.819</v>
      </c>
      <c r="S14" s="73">
        <v>1.1000000000000001</v>
      </c>
      <c r="T14" s="73">
        <v>581.30999999999995</v>
      </c>
      <c r="U14" s="73">
        <v>0</v>
      </c>
      <c r="V14" s="73">
        <v>0</v>
      </c>
      <c r="W14" s="73">
        <v>4.03</v>
      </c>
      <c r="X14" s="73">
        <v>0</v>
      </c>
      <c r="Y14" s="73">
        <v>427.25700000000001</v>
      </c>
      <c r="Z14" s="73">
        <v>0</v>
      </c>
      <c r="AA14" s="73">
        <v>8.68</v>
      </c>
      <c r="AB14" s="73">
        <v>0</v>
      </c>
      <c r="AC14" s="73">
        <v>0</v>
      </c>
      <c r="AD14" s="73">
        <v>0</v>
      </c>
      <c r="AE14" s="73">
        <v>0</v>
      </c>
      <c r="AF14" s="73">
        <v>0</v>
      </c>
      <c r="AG14" s="73">
        <v>0</v>
      </c>
      <c r="AH14" s="73">
        <v>8.3119999999999994</v>
      </c>
      <c r="AI14" s="73">
        <v>21.731000000000002</v>
      </c>
      <c r="AJ14" s="73">
        <v>0</v>
      </c>
      <c r="AK14" s="73">
        <v>0</v>
      </c>
      <c r="AL14" s="73">
        <v>0</v>
      </c>
      <c r="AM14" s="73">
        <v>0</v>
      </c>
      <c r="AN14" s="73">
        <v>0</v>
      </c>
      <c r="AO14" s="73">
        <v>0</v>
      </c>
      <c r="AP14" s="73">
        <v>0</v>
      </c>
      <c r="AQ14" s="73">
        <v>0</v>
      </c>
      <c r="AR14" s="73">
        <v>0</v>
      </c>
      <c r="AS14" s="73">
        <v>11.18</v>
      </c>
      <c r="AT14" s="73">
        <v>7.46</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30.791</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4.7</v>
      </c>
      <c r="CG14" s="73">
        <v>0</v>
      </c>
      <c r="CH14" s="73">
        <v>0</v>
      </c>
      <c r="CI14" s="73">
        <v>0</v>
      </c>
      <c r="CJ14" s="73">
        <v>0</v>
      </c>
      <c r="CK14" s="73">
        <v>4.16</v>
      </c>
      <c r="CL14" s="73">
        <v>7.71</v>
      </c>
      <c r="CM14" s="73">
        <v>0</v>
      </c>
      <c r="CN14" s="73">
        <v>23.821999999999999</v>
      </c>
      <c r="CO14" s="73">
        <v>0</v>
      </c>
      <c r="CP14" s="73">
        <v>0</v>
      </c>
      <c r="CQ14" s="73">
        <v>0</v>
      </c>
      <c r="CR14" s="73">
        <v>0</v>
      </c>
      <c r="CS14" s="73">
        <v>4.43</v>
      </c>
      <c r="CT14" s="73">
        <v>0</v>
      </c>
      <c r="CU14" s="73">
        <v>0</v>
      </c>
      <c r="CV14" s="73">
        <v>0</v>
      </c>
      <c r="CW14" s="73">
        <v>0</v>
      </c>
      <c r="CX14" s="73">
        <v>0</v>
      </c>
      <c r="CY14" s="73">
        <v>0</v>
      </c>
      <c r="CZ14" s="73">
        <v>0</v>
      </c>
      <c r="DA14" s="73">
        <v>0</v>
      </c>
      <c r="DB14" s="73">
        <v>0</v>
      </c>
      <c r="DC14" s="73">
        <v>60.322000000000003</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4.819</v>
      </c>
      <c r="DT14" s="73">
        <v>1.1000000000000001</v>
      </c>
      <c r="DU14" s="73">
        <v>581.30999999999995</v>
      </c>
      <c r="DV14" s="73">
        <v>0</v>
      </c>
      <c r="DW14" s="73">
        <v>0</v>
      </c>
      <c r="DX14" s="73">
        <v>4.03</v>
      </c>
      <c r="DY14" s="73">
        <v>0</v>
      </c>
      <c r="DZ14" s="73">
        <v>427.25700000000001</v>
      </c>
      <c r="EA14" s="73">
        <v>0</v>
      </c>
      <c r="EB14" s="73">
        <v>8.68</v>
      </c>
      <c r="EC14" s="73">
        <v>0</v>
      </c>
      <c r="ED14" s="73">
        <v>0</v>
      </c>
      <c r="EE14" s="73">
        <v>0</v>
      </c>
      <c r="EF14" s="73">
        <v>0</v>
      </c>
      <c r="EG14" s="73">
        <v>0</v>
      </c>
      <c r="EH14" s="73">
        <v>0</v>
      </c>
      <c r="EI14" s="73">
        <v>8.3119999999999994</v>
      </c>
      <c r="EJ14" s="73">
        <v>21.731000000000002</v>
      </c>
      <c r="EK14" s="73">
        <v>0</v>
      </c>
      <c r="EL14" s="73">
        <v>0</v>
      </c>
      <c r="EM14" s="73">
        <v>0</v>
      </c>
      <c r="EN14" s="73">
        <v>0</v>
      </c>
      <c r="EO14" s="73">
        <v>0</v>
      </c>
      <c r="EP14" s="73">
        <v>0</v>
      </c>
      <c r="EQ14" s="73">
        <v>0</v>
      </c>
      <c r="ER14" s="73">
        <v>0</v>
      </c>
      <c r="ES14" s="73">
        <v>0</v>
      </c>
      <c r="ET14" s="73">
        <v>11.18</v>
      </c>
      <c r="EU14" s="73">
        <v>7.46</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30.791</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4.7</v>
      </c>
      <c r="GH14" s="73">
        <v>0</v>
      </c>
      <c r="GI14" s="73">
        <v>0</v>
      </c>
      <c r="GJ14" s="73">
        <v>0</v>
      </c>
      <c r="GK14" s="73">
        <v>0</v>
      </c>
      <c r="GL14" s="73">
        <v>4.16</v>
      </c>
      <c r="GM14" s="73">
        <v>7.71</v>
      </c>
      <c r="GN14" s="73">
        <v>0</v>
      </c>
      <c r="GO14" s="73">
        <v>23.821999999999999</v>
      </c>
      <c r="GP14" s="73">
        <v>0</v>
      </c>
      <c r="GQ14" s="73">
        <v>0</v>
      </c>
      <c r="GR14" s="73">
        <v>0</v>
      </c>
      <c r="GS14" s="73">
        <v>0</v>
      </c>
      <c r="GT14" s="73">
        <v>4.43</v>
      </c>
      <c r="GU14" s="73">
        <v>0</v>
      </c>
      <c r="GV14" s="73">
        <v>0</v>
      </c>
      <c r="GW14" s="73">
        <v>0</v>
      </c>
      <c r="GX14" s="73">
        <v>0</v>
      </c>
      <c r="GY14" s="73">
        <v>0</v>
      </c>
      <c r="GZ14" s="73">
        <v>0</v>
      </c>
      <c r="HA14" s="73">
        <v>0</v>
      </c>
      <c r="HB14" s="73">
        <v>0</v>
      </c>
      <c r="HC14" s="73">
        <v>0</v>
      </c>
      <c r="HD14" s="73">
        <v>60.322000000000003</v>
      </c>
      <c r="HE14" s="73">
        <v>0</v>
      </c>
      <c r="HF14" s="73">
        <v>0</v>
      </c>
      <c r="HG14" s="73">
        <v>0</v>
      </c>
      <c r="HH14" s="73">
        <v>0</v>
      </c>
      <c r="HI14" s="73">
        <v>0</v>
      </c>
      <c r="HJ14" s="73">
        <v>0</v>
      </c>
      <c r="HK14" s="73">
        <v>1057.239</v>
      </c>
      <c r="HL14" s="73">
        <v>11.18</v>
      </c>
      <c r="HM14" s="73">
        <v>7.46</v>
      </c>
      <c r="HN14" s="73">
        <v>0</v>
      </c>
      <c r="HO14" s="73">
        <v>30.791</v>
      </c>
      <c r="HP14" s="73">
        <v>0</v>
      </c>
      <c r="HQ14" s="73">
        <v>0</v>
      </c>
      <c r="HR14" s="73">
        <v>0</v>
      </c>
      <c r="HS14" s="73">
        <v>4.7</v>
      </c>
      <c r="HT14" s="73">
        <v>4.16</v>
      </c>
      <c r="HU14" s="73">
        <v>7.71</v>
      </c>
      <c r="HV14" s="73">
        <v>23.821999999999999</v>
      </c>
      <c r="HW14" s="73">
        <v>0</v>
      </c>
      <c r="HX14" s="73">
        <v>4.43</v>
      </c>
      <c r="HY14" s="73">
        <v>60.322000000000003</v>
      </c>
      <c r="HZ14" s="73">
        <v>0</v>
      </c>
      <c r="IA14" s="73">
        <v>0</v>
      </c>
      <c r="IB14" s="73">
        <v>0</v>
      </c>
      <c r="IC14" s="73">
        <v>0</v>
      </c>
      <c r="ID14" s="73">
        <v>0</v>
      </c>
      <c r="IE14" s="73">
        <v>0</v>
      </c>
      <c r="IF14" s="73">
        <v>1057.239</v>
      </c>
      <c r="IG14" s="73">
        <v>11.18</v>
      </c>
      <c r="IH14" s="73">
        <v>7.46</v>
      </c>
      <c r="II14" s="73">
        <v>0</v>
      </c>
      <c r="IJ14" s="73">
        <v>30.791</v>
      </c>
      <c r="IK14" s="73">
        <v>0</v>
      </c>
      <c r="IL14" s="73">
        <v>0</v>
      </c>
      <c r="IM14" s="73">
        <v>0</v>
      </c>
      <c r="IN14" s="73">
        <v>4.7</v>
      </c>
      <c r="IO14" s="73">
        <v>4.16</v>
      </c>
      <c r="IP14" s="73">
        <v>7.71</v>
      </c>
      <c r="IQ14" s="73">
        <v>23.821999999999999</v>
      </c>
      <c r="IR14" s="73">
        <v>0</v>
      </c>
      <c r="IS14" s="73">
        <v>4.43</v>
      </c>
      <c r="IT14" s="73">
        <v>60.322000000000003</v>
      </c>
      <c r="IU14" s="73">
        <v>0</v>
      </c>
      <c r="IV14" s="74">
        <v>0</v>
      </c>
      <c r="IW14" s="71">
        <v>0</v>
      </c>
      <c r="IX14" s="71">
        <v>0</v>
      </c>
      <c r="IY14" s="71">
        <v>0</v>
      </c>
      <c r="IZ14" s="71">
        <v>0</v>
      </c>
      <c r="JA14" s="71">
        <v>0</v>
      </c>
      <c r="JB14" s="71">
        <v>0</v>
      </c>
      <c r="JC14" s="71">
        <v>0</v>
      </c>
      <c r="JD14" s="71">
        <v>0</v>
      </c>
      <c r="JE14" s="71">
        <v>1</v>
      </c>
      <c r="JF14" s="71">
        <v>1</v>
      </c>
      <c r="JG14" s="71">
        <v>6</v>
      </c>
      <c r="JH14" s="71">
        <v>0</v>
      </c>
      <c r="JI14" s="71">
        <v>0</v>
      </c>
      <c r="JJ14" s="71">
        <v>1</v>
      </c>
      <c r="JK14" s="71">
        <v>0</v>
      </c>
      <c r="JL14" s="71">
        <v>6</v>
      </c>
      <c r="JM14" s="71">
        <v>0</v>
      </c>
      <c r="JN14" s="71">
        <v>1</v>
      </c>
      <c r="JO14" s="71">
        <v>0</v>
      </c>
      <c r="JP14" s="71">
        <v>0</v>
      </c>
      <c r="JQ14" s="71">
        <v>0</v>
      </c>
      <c r="JR14" s="71">
        <v>0</v>
      </c>
      <c r="JS14" s="71">
        <v>0</v>
      </c>
      <c r="JT14" s="71">
        <v>0</v>
      </c>
      <c r="JU14" s="71">
        <v>2</v>
      </c>
      <c r="JV14" s="71">
        <v>2</v>
      </c>
      <c r="JW14" s="71">
        <v>0</v>
      </c>
      <c r="JX14" s="71">
        <v>0</v>
      </c>
      <c r="JY14" s="71">
        <v>0</v>
      </c>
      <c r="JZ14" s="71">
        <v>0</v>
      </c>
      <c r="KA14" s="71">
        <v>0</v>
      </c>
      <c r="KB14" s="71">
        <v>0</v>
      </c>
      <c r="KC14" s="71">
        <v>0</v>
      </c>
      <c r="KD14" s="71">
        <v>0</v>
      </c>
      <c r="KE14" s="71">
        <v>0</v>
      </c>
      <c r="KF14" s="71">
        <v>2</v>
      </c>
      <c r="KG14" s="71">
        <v>2</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4</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1</v>
      </c>
      <c r="LT14" s="71">
        <v>0</v>
      </c>
      <c r="LU14" s="71">
        <v>0</v>
      </c>
      <c r="LV14" s="71">
        <v>0</v>
      </c>
      <c r="LW14" s="71">
        <v>0</v>
      </c>
      <c r="LX14" s="71">
        <v>1</v>
      </c>
      <c r="LY14" s="71">
        <v>2</v>
      </c>
      <c r="LZ14" s="71">
        <v>0</v>
      </c>
      <c r="MA14" s="71">
        <v>4</v>
      </c>
      <c r="MB14" s="71">
        <v>0</v>
      </c>
      <c r="MC14" s="71">
        <v>0</v>
      </c>
      <c r="MD14" s="71">
        <v>0</v>
      </c>
      <c r="ME14" s="71">
        <v>0</v>
      </c>
      <c r="MF14" s="71">
        <v>1</v>
      </c>
      <c r="MG14" s="71">
        <v>0</v>
      </c>
      <c r="MH14" s="71">
        <v>0</v>
      </c>
      <c r="MI14" s="71">
        <v>0</v>
      </c>
      <c r="MJ14" s="71">
        <v>0</v>
      </c>
      <c r="MK14" s="71">
        <v>0</v>
      </c>
      <c r="ML14" s="71">
        <v>0</v>
      </c>
      <c r="MM14" s="71">
        <v>0</v>
      </c>
      <c r="MN14" s="71">
        <v>0</v>
      </c>
      <c r="MO14" s="71">
        <v>0</v>
      </c>
      <c r="MP14" s="71">
        <v>2</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1</v>
      </c>
      <c r="NH14" s="71">
        <v>6</v>
      </c>
      <c r="NI14" s="71">
        <v>0</v>
      </c>
      <c r="NJ14" s="71">
        <v>0</v>
      </c>
      <c r="NK14" s="71">
        <v>1</v>
      </c>
      <c r="NL14" s="71">
        <v>0</v>
      </c>
      <c r="NM14" s="71">
        <v>6</v>
      </c>
      <c r="NN14" s="71">
        <v>0</v>
      </c>
      <c r="NO14" s="71">
        <v>1</v>
      </c>
      <c r="NP14" s="71">
        <v>0</v>
      </c>
      <c r="NQ14" s="71">
        <v>0</v>
      </c>
      <c r="NR14" s="71">
        <v>0</v>
      </c>
      <c r="NS14" s="71">
        <v>0</v>
      </c>
      <c r="NT14" s="71">
        <v>0</v>
      </c>
      <c r="NU14" s="71">
        <v>0</v>
      </c>
      <c r="NV14" s="71">
        <v>2</v>
      </c>
      <c r="NW14" s="71">
        <v>2</v>
      </c>
      <c r="NX14" s="71">
        <v>0</v>
      </c>
      <c r="NY14" s="71">
        <v>0</v>
      </c>
      <c r="NZ14" s="71">
        <v>0</v>
      </c>
      <c r="OA14" s="71">
        <v>0</v>
      </c>
      <c r="OB14" s="71">
        <v>0</v>
      </c>
      <c r="OC14" s="71">
        <v>0</v>
      </c>
      <c r="OD14" s="71">
        <v>0</v>
      </c>
      <c r="OE14" s="71">
        <v>0</v>
      </c>
      <c r="OF14" s="71">
        <v>0</v>
      </c>
      <c r="OG14" s="71">
        <v>2</v>
      </c>
      <c r="OH14" s="71">
        <v>2</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4</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1</v>
      </c>
      <c r="PU14" s="71">
        <v>0</v>
      </c>
      <c r="PV14" s="71">
        <v>0</v>
      </c>
      <c r="PW14" s="71">
        <v>0</v>
      </c>
      <c r="PX14" s="71">
        <v>0</v>
      </c>
      <c r="PY14" s="71">
        <v>1</v>
      </c>
      <c r="PZ14" s="71">
        <v>2</v>
      </c>
      <c r="QA14" s="71">
        <v>0</v>
      </c>
      <c r="QB14" s="71">
        <v>4</v>
      </c>
      <c r="QC14" s="71">
        <v>0</v>
      </c>
      <c r="QD14" s="71">
        <v>0</v>
      </c>
      <c r="QE14" s="71">
        <v>0</v>
      </c>
      <c r="QF14" s="71">
        <v>0</v>
      </c>
      <c r="QG14" s="71">
        <v>1</v>
      </c>
      <c r="QH14" s="71">
        <v>0</v>
      </c>
      <c r="QI14" s="71">
        <v>0</v>
      </c>
      <c r="QJ14" s="71">
        <v>0</v>
      </c>
      <c r="QK14" s="71">
        <v>0</v>
      </c>
      <c r="QL14" s="71">
        <v>0</v>
      </c>
      <c r="QM14" s="71">
        <v>0</v>
      </c>
      <c r="QN14" s="71">
        <v>0</v>
      </c>
      <c r="QO14" s="71">
        <v>0</v>
      </c>
      <c r="QP14" s="71">
        <v>0</v>
      </c>
      <c r="QQ14" s="71">
        <v>2</v>
      </c>
      <c r="QR14" s="71">
        <v>0</v>
      </c>
      <c r="QS14" s="71">
        <v>0</v>
      </c>
      <c r="QT14" s="71">
        <v>0</v>
      </c>
      <c r="QU14" s="71">
        <v>0</v>
      </c>
      <c r="QV14" s="71">
        <v>0</v>
      </c>
      <c r="QW14" s="71">
        <v>0</v>
      </c>
      <c r="QX14" s="71">
        <v>20</v>
      </c>
      <c r="QY14" s="71">
        <v>2</v>
      </c>
      <c r="QZ14" s="71">
        <v>2</v>
      </c>
      <c r="RA14" s="71">
        <v>0</v>
      </c>
      <c r="RB14" s="71">
        <v>4</v>
      </c>
      <c r="RC14" s="71">
        <v>0</v>
      </c>
      <c r="RD14" s="71">
        <v>0</v>
      </c>
      <c r="RE14" s="71">
        <v>0</v>
      </c>
      <c r="RF14" s="71">
        <v>1</v>
      </c>
      <c r="RG14" s="71">
        <v>1</v>
      </c>
      <c r="RH14" s="71">
        <v>2</v>
      </c>
      <c r="RI14" s="71">
        <v>4</v>
      </c>
      <c r="RJ14" s="71">
        <v>0</v>
      </c>
      <c r="RK14" s="71">
        <v>1</v>
      </c>
      <c r="RL14" s="71">
        <v>2</v>
      </c>
      <c r="RM14" s="71">
        <v>0</v>
      </c>
      <c r="RN14" s="71">
        <v>0</v>
      </c>
      <c r="RO14" s="71">
        <v>0</v>
      </c>
      <c r="RP14" s="71">
        <v>0</v>
      </c>
      <c r="RQ14" s="71">
        <v>0</v>
      </c>
      <c r="RR14" s="71">
        <v>0</v>
      </c>
      <c r="RS14" s="71">
        <v>20</v>
      </c>
      <c r="RT14" s="71">
        <v>2</v>
      </c>
      <c r="RU14" s="71">
        <v>2</v>
      </c>
      <c r="RV14" s="71">
        <v>0</v>
      </c>
      <c r="RW14" s="71">
        <v>4</v>
      </c>
      <c r="RX14" s="71">
        <v>0</v>
      </c>
      <c r="RY14" s="71">
        <v>0</v>
      </c>
      <c r="RZ14" s="71">
        <v>0</v>
      </c>
      <c r="SA14" s="71">
        <v>1</v>
      </c>
      <c r="SB14" s="71">
        <v>1</v>
      </c>
      <c r="SC14" s="71">
        <v>2</v>
      </c>
      <c r="SD14" s="71">
        <v>4</v>
      </c>
      <c r="SE14" s="71">
        <v>0</v>
      </c>
      <c r="SF14" s="71">
        <v>1</v>
      </c>
      <c r="SG14" s="71">
        <v>2</v>
      </c>
      <c r="SH14" s="71">
        <v>0</v>
      </c>
    </row>
    <row r="15" spans="1:503">
      <c r="A15" s="16" t="s">
        <v>1827</v>
      </c>
      <c r="B15" s="70">
        <v>7</v>
      </c>
      <c r="C15" s="70">
        <v>7</v>
      </c>
      <c r="D15" s="70">
        <v>1</v>
      </c>
      <c r="E15" s="70">
        <v>2010</v>
      </c>
      <c r="F15" s="70" t="s">
        <v>177</v>
      </c>
      <c r="G15" s="1073" t="s">
        <v>1820</v>
      </c>
      <c r="H15" s="70" t="s">
        <v>1821</v>
      </c>
      <c r="I15" s="1066"/>
      <c r="J15" s="73">
        <v>0</v>
      </c>
      <c r="K15" s="73">
        <v>0</v>
      </c>
      <c r="L15" s="73">
        <v>0</v>
      </c>
      <c r="M15" s="73">
        <v>0</v>
      </c>
      <c r="N15" s="73">
        <v>0</v>
      </c>
      <c r="O15" s="73">
        <v>0</v>
      </c>
      <c r="P15" s="73">
        <v>0</v>
      </c>
      <c r="Q15" s="73">
        <v>0</v>
      </c>
      <c r="R15" s="73">
        <v>4.7889999999999997</v>
      </c>
      <c r="S15" s="73">
        <v>9.74</v>
      </c>
      <c r="T15" s="73">
        <v>527.29200000000003</v>
      </c>
      <c r="U15" s="73">
        <v>0</v>
      </c>
      <c r="V15" s="73">
        <v>0</v>
      </c>
      <c r="W15" s="73">
        <v>4.0759999999999996</v>
      </c>
      <c r="X15" s="73">
        <v>0</v>
      </c>
      <c r="Y15" s="73">
        <v>476.53</v>
      </c>
      <c r="Z15" s="73">
        <v>0</v>
      </c>
      <c r="AA15" s="73">
        <v>8.1639999999999997</v>
      </c>
      <c r="AB15" s="73">
        <v>0</v>
      </c>
      <c r="AC15" s="73">
        <v>0</v>
      </c>
      <c r="AD15" s="73">
        <v>0</v>
      </c>
      <c r="AE15" s="73">
        <v>0</v>
      </c>
      <c r="AF15" s="73">
        <v>0</v>
      </c>
      <c r="AG15" s="73">
        <v>0</v>
      </c>
      <c r="AH15" s="73">
        <v>7.444</v>
      </c>
      <c r="AI15" s="73">
        <v>24.919</v>
      </c>
      <c r="AJ15" s="73">
        <v>0</v>
      </c>
      <c r="AK15" s="73">
        <v>0</v>
      </c>
      <c r="AL15" s="73">
        <v>0</v>
      </c>
      <c r="AM15" s="73">
        <v>0</v>
      </c>
      <c r="AN15" s="73">
        <v>0</v>
      </c>
      <c r="AO15" s="73">
        <v>2.5129999999999999</v>
      </c>
      <c r="AP15" s="73">
        <v>0</v>
      </c>
      <c r="AQ15" s="73">
        <v>0</v>
      </c>
      <c r="AR15" s="73">
        <v>0</v>
      </c>
      <c r="AS15" s="73">
        <v>4.9059999999999997</v>
      </c>
      <c r="AT15" s="73">
        <v>6.431</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33.408999999999999</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4.97</v>
      </c>
      <c r="CG15" s="73">
        <v>0</v>
      </c>
      <c r="CH15" s="73">
        <v>0</v>
      </c>
      <c r="CI15" s="73">
        <v>0</v>
      </c>
      <c r="CJ15" s="73">
        <v>0</v>
      </c>
      <c r="CK15" s="73">
        <v>3.9430000000000001</v>
      </c>
      <c r="CL15" s="73">
        <v>8.9489999999999998</v>
      </c>
      <c r="CM15" s="73">
        <v>0</v>
      </c>
      <c r="CN15" s="73">
        <v>24.945</v>
      </c>
      <c r="CO15" s="73">
        <v>0</v>
      </c>
      <c r="CP15" s="73">
        <v>0</v>
      </c>
      <c r="CQ15" s="73">
        <v>0</v>
      </c>
      <c r="CR15" s="73">
        <v>0</v>
      </c>
      <c r="CS15" s="73">
        <v>4.74</v>
      </c>
      <c r="CT15" s="73">
        <v>0</v>
      </c>
      <c r="CU15" s="73">
        <v>0</v>
      </c>
      <c r="CV15" s="73">
        <v>0</v>
      </c>
      <c r="CW15" s="73">
        <v>0</v>
      </c>
      <c r="CX15" s="73">
        <v>0</v>
      </c>
      <c r="CY15" s="73">
        <v>0</v>
      </c>
      <c r="CZ15" s="73">
        <v>0</v>
      </c>
      <c r="DA15" s="73">
        <v>0</v>
      </c>
      <c r="DB15" s="73">
        <v>0</v>
      </c>
      <c r="DC15" s="73">
        <v>3.9590000000000001</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4.7889999999999997</v>
      </c>
      <c r="DT15" s="73">
        <v>9.74</v>
      </c>
      <c r="DU15" s="73">
        <v>527.29200000000003</v>
      </c>
      <c r="DV15" s="73">
        <v>0</v>
      </c>
      <c r="DW15" s="73">
        <v>0</v>
      </c>
      <c r="DX15" s="73">
        <v>4.0759999999999996</v>
      </c>
      <c r="DY15" s="73">
        <v>0</v>
      </c>
      <c r="DZ15" s="73">
        <v>476.53</v>
      </c>
      <c r="EA15" s="73">
        <v>0</v>
      </c>
      <c r="EB15" s="73">
        <v>8.1639999999999997</v>
      </c>
      <c r="EC15" s="73">
        <v>0</v>
      </c>
      <c r="ED15" s="73">
        <v>0</v>
      </c>
      <c r="EE15" s="73">
        <v>0</v>
      </c>
      <c r="EF15" s="73">
        <v>0</v>
      </c>
      <c r="EG15" s="73">
        <v>0</v>
      </c>
      <c r="EH15" s="73">
        <v>0</v>
      </c>
      <c r="EI15" s="73">
        <v>7.444</v>
      </c>
      <c r="EJ15" s="73">
        <v>24.919</v>
      </c>
      <c r="EK15" s="73">
        <v>0</v>
      </c>
      <c r="EL15" s="73">
        <v>0</v>
      </c>
      <c r="EM15" s="73">
        <v>0</v>
      </c>
      <c r="EN15" s="73">
        <v>0</v>
      </c>
      <c r="EO15" s="73">
        <v>0</v>
      </c>
      <c r="EP15" s="73">
        <v>2.5129999999999999</v>
      </c>
      <c r="EQ15" s="73">
        <v>0</v>
      </c>
      <c r="ER15" s="73">
        <v>0</v>
      </c>
      <c r="ES15" s="73">
        <v>0</v>
      </c>
      <c r="ET15" s="73">
        <v>4.9059999999999997</v>
      </c>
      <c r="EU15" s="73">
        <v>6.431</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33.408999999999999</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4.97</v>
      </c>
      <c r="GH15" s="73">
        <v>0</v>
      </c>
      <c r="GI15" s="73">
        <v>0</v>
      </c>
      <c r="GJ15" s="73">
        <v>0</v>
      </c>
      <c r="GK15" s="73">
        <v>0</v>
      </c>
      <c r="GL15" s="73">
        <v>3.9430000000000001</v>
      </c>
      <c r="GM15" s="73">
        <v>8.9489999999999998</v>
      </c>
      <c r="GN15" s="73">
        <v>0</v>
      </c>
      <c r="GO15" s="73">
        <v>24.945</v>
      </c>
      <c r="GP15" s="73">
        <v>0</v>
      </c>
      <c r="GQ15" s="73">
        <v>0</v>
      </c>
      <c r="GR15" s="73">
        <v>0</v>
      </c>
      <c r="GS15" s="73">
        <v>0</v>
      </c>
      <c r="GT15" s="73">
        <v>4.74</v>
      </c>
      <c r="GU15" s="73">
        <v>0</v>
      </c>
      <c r="GV15" s="73">
        <v>0</v>
      </c>
      <c r="GW15" s="73">
        <v>0</v>
      </c>
      <c r="GX15" s="73">
        <v>0</v>
      </c>
      <c r="GY15" s="73">
        <v>0</v>
      </c>
      <c r="GZ15" s="73">
        <v>0</v>
      </c>
      <c r="HA15" s="73">
        <v>0</v>
      </c>
      <c r="HB15" s="73">
        <v>0</v>
      </c>
      <c r="HC15" s="73">
        <v>0</v>
      </c>
      <c r="HD15" s="73">
        <v>3.9590000000000001</v>
      </c>
      <c r="HE15" s="73">
        <v>0</v>
      </c>
      <c r="HF15" s="73">
        <v>0</v>
      </c>
      <c r="HG15" s="73">
        <v>0</v>
      </c>
      <c r="HH15" s="73">
        <v>0</v>
      </c>
      <c r="HI15" s="73">
        <v>0</v>
      </c>
      <c r="HJ15" s="73">
        <v>0</v>
      </c>
      <c r="HK15" s="73">
        <v>1065.4670000000001</v>
      </c>
      <c r="HL15" s="73">
        <v>4.9059999999999997</v>
      </c>
      <c r="HM15" s="73">
        <v>6.431</v>
      </c>
      <c r="HN15" s="73">
        <v>0</v>
      </c>
      <c r="HO15" s="73">
        <v>33.408999999999999</v>
      </c>
      <c r="HP15" s="73">
        <v>0</v>
      </c>
      <c r="HQ15" s="73">
        <v>0</v>
      </c>
      <c r="HR15" s="73">
        <v>0</v>
      </c>
      <c r="HS15" s="73">
        <v>4.97</v>
      </c>
      <c r="HT15" s="73">
        <v>3.9430000000000001</v>
      </c>
      <c r="HU15" s="73">
        <v>8.9489999999999998</v>
      </c>
      <c r="HV15" s="73">
        <v>24.945</v>
      </c>
      <c r="HW15" s="73">
        <v>0</v>
      </c>
      <c r="HX15" s="73">
        <v>4.74</v>
      </c>
      <c r="HY15" s="73">
        <v>3.9590000000000001</v>
      </c>
      <c r="HZ15" s="73">
        <v>0</v>
      </c>
      <c r="IA15" s="73">
        <v>0</v>
      </c>
      <c r="IB15" s="73">
        <v>0</v>
      </c>
      <c r="IC15" s="73">
        <v>0</v>
      </c>
      <c r="ID15" s="73">
        <v>0</v>
      </c>
      <c r="IE15" s="73">
        <v>0</v>
      </c>
      <c r="IF15" s="73">
        <v>1065.4670000000001</v>
      </c>
      <c r="IG15" s="73">
        <v>4.9059999999999997</v>
      </c>
      <c r="IH15" s="73">
        <v>6.431</v>
      </c>
      <c r="II15" s="73">
        <v>0</v>
      </c>
      <c r="IJ15" s="73">
        <v>33.408999999999999</v>
      </c>
      <c r="IK15" s="73">
        <v>0</v>
      </c>
      <c r="IL15" s="73">
        <v>0</v>
      </c>
      <c r="IM15" s="73">
        <v>0</v>
      </c>
      <c r="IN15" s="73">
        <v>4.97</v>
      </c>
      <c r="IO15" s="73">
        <v>3.9430000000000001</v>
      </c>
      <c r="IP15" s="73">
        <v>8.9489999999999998</v>
      </c>
      <c r="IQ15" s="73">
        <v>24.945</v>
      </c>
      <c r="IR15" s="73">
        <v>0</v>
      </c>
      <c r="IS15" s="73">
        <v>4.74</v>
      </c>
      <c r="IT15" s="73">
        <v>3.9590000000000001</v>
      </c>
      <c r="IU15" s="73">
        <v>0</v>
      </c>
      <c r="IV15" s="74">
        <v>0</v>
      </c>
      <c r="IW15" s="71">
        <v>0</v>
      </c>
      <c r="IX15" s="71">
        <v>0</v>
      </c>
      <c r="IY15" s="71">
        <v>0</v>
      </c>
      <c r="IZ15" s="71">
        <v>0</v>
      </c>
      <c r="JA15" s="71">
        <v>0</v>
      </c>
      <c r="JB15" s="71">
        <v>0</v>
      </c>
      <c r="JC15" s="71">
        <v>0</v>
      </c>
      <c r="JD15" s="71">
        <v>0</v>
      </c>
      <c r="JE15" s="71">
        <v>1</v>
      </c>
      <c r="JF15" s="71">
        <v>1</v>
      </c>
      <c r="JG15" s="71">
        <v>6</v>
      </c>
      <c r="JH15" s="71">
        <v>0</v>
      </c>
      <c r="JI15" s="71">
        <v>0</v>
      </c>
      <c r="JJ15" s="71">
        <v>1</v>
      </c>
      <c r="JK15" s="71">
        <v>0</v>
      </c>
      <c r="JL15" s="71">
        <v>6</v>
      </c>
      <c r="JM15" s="71">
        <v>0</v>
      </c>
      <c r="JN15" s="71">
        <v>1</v>
      </c>
      <c r="JO15" s="71">
        <v>0</v>
      </c>
      <c r="JP15" s="71">
        <v>0</v>
      </c>
      <c r="JQ15" s="71">
        <v>0</v>
      </c>
      <c r="JR15" s="71">
        <v>0</v>
      </c>
      <c r="JS15" s="71">
        <v>0</v>
      </c>
      <c r="JT15" s="71">
        <v>0</v>
      </c>
      <c r="JU15" s="71">
        <v>2</v>
      </c>
      <c r="JV15" s="71">
        <v>2</v>
      </c>
      <c r="JW15" s="71">
        <v>0</v>
      </c>
      <c r="JX15" s="71">
        <v>0</v>
      </c>
      <c r="JY15" s="71">
        <v>0</v>
      </c>
      <c r="JZ15" s="71">
        <v>0</v>
      </c>
      <c r="KA15" s="71">
        <v>0</v>
      </c>
      <c r="KB15" s="71">
        <v>1</v>
      </c>
      <c r="KC15" s="71">
        <v>0</v>
      </c>
      <c r="KD15" s="71">
        <v>0</v>
      </c>
      <c r="KE15" s="71">
        <v>0</v>
      </c>
      <c r="KF15" s="71">
        <v>1</v>
      </c>
      <c r="KG15" s="71">
        <v>2</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4</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0</v>
      </c>
      <c r="LW15" s="71">
        <v>0</v>
      </c>
      <c r="LX15" s="71">
        <v>1</v>
      </c>
      <c r="LY15" s="71">
        <v>2</v>
      </c>
      <c r="LZ15" s="71">
        <v>0</v>
      </c>
      <c r="MA15" s="71">
        <v>4</v>
      </c>
      <c r="MB15" s="71">
        <v>0</v>
      </c>
      <c r="MC15" s="71">
        <v>0</v>
      </c>
      <c r="MD15" s="71">
        <v>0</v>
      </c>
      <c r="ME15" s="71">
        <v>0</v>
      </c>
      <c r="MF15" s="71">
        <v>1</v>
      </c>
      <c r="MG15" s="71">
        <v>0</v>
      </c>
      <c r="MH15" s="71">
        <v>0</v>
      </c>
      <c r="MI15" s="71">
        <v>0</v>
      </c>
      <c r="MJ15" s="71">
        <v>0</v>
      </c>
      <c r="MK15" s="71">
        <v>0</v>
      </c>
      <c r="ML15" s="71">
        <v>0</v>
      </c>
      <c r="MM15" s="71">
        <v>0</v>
      </c>
      <c r="MN15" s="71">
        <v>0</v>
      </c>
      <c r="MO15" s="71">
        <v>0</v>
      </c>
      <c r="MP15" s="71">
        <v>1</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1</v>
      </c>
      <c r="NH15" s="71">
        <v>6</v>
      </c>
      <c r="NI15" s="71">
        <v>0</v>
      </c>
      <c r="NJ15" s="71">
        <v>0</v>
      </c>
      <c r="NK15" s="71">
        <v>1</v>
      </c>
      <c r="NL15" s="71">
        <v>0</v>
      </c>
      <c r="NM15" s="71">
        <v>6</v>
      </c>
      <c r="NN15" s="71">
        <v>0</v>
      </c>
      <c r="NO15" s="71">
        <v>1</v>
      </c>
      <c r="NP15" s="71">
        <v>0</v>
      </c>
      <c r="NQ15" s="71">
        <v>0</v>
      </c>
      <c r="NR15" s="71">
        <v>0</v>
      </c>
      <c r="NS15" s="71">
        <v>0</v>
      </c>
      <c r="NT15" s="71">
        <v>0</v>
      </c>
      <c r="NU15" s="71">
        <v>0</v>
      </c>
      <c r="NV15" s="71">
        <v>2</v>
      </c>
      <c r="NW15" s="71">
        <v>2</v>
      </c>
      <c r="NX15" s="71">
        <v>0</v>
      </c>
      <c r="NY15" s="71">
        <v>0</v>
      </c>
      <c r="NZ15" s="71">
        <v>0</v>
      </c>
      <c r="OA15" s="71">
        <v>0</v>
      </c>
      <c r="OB15" s="71">
        <v>0</v>
      </c>
      <c r="OC15" s="71">
        <v>1</v>
      </c>
      <c r="OD15" s="71">
        <v>0</v>
      </c>
      <c r="OE15" s="71">
        <v>0</v>
      </c>
      <c r="OF15" s="71">
        <v>0</v>
      </c>
      <c r="OG15" s="71">
        <v>1</v>
      </c>
      <c r="OH15" s="71">
        <v>2</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4</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0</v>
      </c>
      <c r="PX15" s="71">
        <v>0</v>
      </c>
      <c r="PY15" s="71">
        <v>1</v>
      </c>
      <c r="PZ15" s="71">
        <v>2</v>
      </c>
      <c r="QA15" s="71">
        <v>0</v>
      </c>
      <c r="QB15" s="71">
        <v>4</v>
      </c>
      <c r="QC15" s="71">
        <v>0</v>
      </c>
      <c r="QD15" s="71">
        <v>0</v>
      </c>
      <c r="QE15" s="71">
        <v>0</v>
      </c>
      <c r="QF15" s="71">
        <v>0</v>
      </c>
      <c r="QG15" s="71">
        <v>1</v>
      </c>
      <c r="QH15" s="71">
        <v>0</v>
      </c>
      <c r="QI15" s="71">
        <v>0</v>
      </c>
      <c r="QJ15" s="71">
        <v>0</v>
      </c>
      <c r="QK15" s="71">
        <v>0</v>
      </c>
      <c r="QL15" s="71">
        <v>0</v>
      </c>
      <c r="QM15" s="71">
        <v>0</v>
      </c>
      <c r="QN15" s="71">
        <v>0</v>
      </c>
      <c r="QO15" s="71">
        <v>0</v>
      </c>
      <c r="QP15" s="71">
        <v>0</v>
      </c>
      <c r="QQ15" s="71">
        <v>1</v>
      </c>
      <c r="QR15" s="71">
        <v>0</v>
      </c>
      <c r="QS15" s="71">
        <v>0</v>
      </c>
      <c r="QT15" s="71">
        <v>0</v>
      </c>
      <c r="QU15" s="71">
        <v>0</v>
      </c>
      <c r="QV15" s="71">
        <v>0</v>
      </c>
      <c r="QW15" s="71">
        <v>0</v>
      </c>
      <c r="QX15" s="71">
        <v>21</v>
      </c>
      <c r="QY15" s="71">
        <v>1</v>
      </c>
      <c r="QZ15" s="71">
        <v>2</v>
      </c>
      <c r="RA15" s="71">
        <v>0</v>
      </c>
      <c r="RB15" s="71">
        <v>4</v>
      </c>
      <c r="RC15" s="71">
        <v>0</v>
      </c>
      <c r="RD15" s="71">
        <v>0</v>
      </c>
      <c r="RE15" s="71">
        <v>0</v>
      </c>
      <c r="RF15" s="71">
        <v>1</v>
      </c>
      <c r="RG15" s="71">
        <v>1</v>
      </c>
      <c r="RH15" s="71">
        <v>2</v>
      </c>
      <c r="RI15" s="71">
        <v>4</v>
      </c>
      <c r="RJ15" s="71">
        <v>0</v>
      </c>
      <c r="RK15" s="71">
        <v>1</v>
      </c>
      <c r="RL15" s="71">
        <v>1</v>
      </c>
      <c r="RM15" s="71">
        <v>0</v>
      </c>
      <c r="RN15" s="71">
        <v>0</v>
      </c>
      <c r="RO15" s="71">
        <v>0</v>
      </c>
      <c r="RP15" s="71">
        <v>0</v>
      </c>
      <c r="RQ15" s="71">
        <v>0</v>
      </c>
      <c r="RR15" s="71">
        <v>0</v>
      </c>
      <c r="RS15" s="71">
        <v>21</v>
      </c>
      <c r="RT15" s="71">
        <v>1</v>
      </c>
      <c r="RU15" s="71">
        <v>2</v>
      </c>
      <c r="RV15" s="71">
        <v>0</v>
      </c>
      <c r="RW15" s="71">
        <v>4</v>
      </c>
      <c r="RX15" s="71">
        <v>0</v>
      </c>
      <c r="RY15" s="71">
        <v>0</v>
      </c>
      <c r="RZ15" s="71">
        <v>0</v>
      </c>
      <c r="SA15" s="71">
        <v>1</v>
      </c>
      <c r="SB15" s="71">
        <v>1</v>
      </c>
      <c r="SC15" s="71">
        <v>2</v>
      </c>
      <c r="SD15" s="71">
        <v>4</v>
      </c>
      <c r="SE15" s="71">
        <v>0</v>
      </c>
      <c r="SF15" s="71">
        <v>1</v>
      </c>
      <c r="SG15" s="71">
        <v>1</v>
      </c>
      <c r="SH15" s="71">
        <v>0</v>
      </c>
    </row>
    <row r="16" spans="1:503">
      <c r="A16" s="16" t="s">
        <v>1828</v>
      </c>
      <c r="B16" s="70">
        <v>8</v>
      </c>
      <c r="C16" s="70">
        <v>8</v>
      </c>
      <c r="D16" s="70">
        <v>1</v>
      </c>
      <c r="E16" s="70">
        <v>2011</v>
      </c>
      <c r="F16" s="70" t="s">
        <v>178</v>
      </c>
      <c r="G16" s="1073" t="s">
        <v>1820</v>
      </c>
      <c r="H16" s="70" t="s">
        <v>1821</v>
      </c>
      <c r="I16" s="1066"/>
      <c r="J16" s="73">
        <v>0</v>
      </c>
      <c r="K16" s="73">
        <v>0</v>
      </c>
      <c r="L16" s="73">
        <v>0</v>
      </c>
      <c r="M16" s="73">
        <v>0</v>
      </c>
      <c r="N16" s="73">
        <v>0</v>
      </c>
      <c r="O16" s="73">
        <v>0</v>
      </c>
      <c r="P16" s="73">
        <v>0</v>
      </c>
      <c r="Q16" s="73">
        <v>0</v>
      </c>
      <c r="R16" s="73">
        <v>4.4820000000000002</v>
      </c>
      <c r="S16" s="73">
        <v>8.3810000000000002</v>
      </c>
      <c r="T16" s="73">
        <v>559.99699999999996</v>
      </c>
      <c r="U16" s="73">
        <v>0</v>
      </c>
      <c r="V16" s="73">
        <v>0</v>
      </c>
      <c r="W16" s="73">
        <v>3.6909999999999998</v>
      </c>
      <c r="X16" s="73">
        <v>0</v>
      </c>
      <c r="Y16" s="73">
        <v>417.13600000000002</v>
      </c>
      <c r="Z16" s="73">
        <v>0</v>
      </c>
      <c r="AA16" s="73">
        <v>5.66</v>
      </c>
      <c r="AB16" s="73">
        <v>0</v>
      </c>
      <c r="AC16" s="73">
        <v>0</v>
      </c>
      <c r="AD16" s="73">
        <v>0</v>
      </c>
      <c r="AE16" s="73">
        <v>0</v>
      </c>
      <c r="AF16" s="73">
        <v>0</v>
      </c>
      <c r="AG16" s="73">
        <v>0</v>
      </c>
      <c r="AH16" s="73">
        <v>6.86</v>
      </c>
      <c r="AI16" s="73">
        <v>21.561</v>
      </c>
      <c r="AJ16" s="73">
        <v>0</v>
      </c>
      <c r="AK16" s="73">
        <v>0</v>
      </c>
      <c r="AL16" s="73">
        <v>0</v>
      </c>
      <c r="AM16" s="73">
        <v>0</v>
      </c>
      <c r="AN16" s="73">
        <v>0</v>
      </c>
      <c r="AO16" s="73">
        <v>2.484</v>
      </c>
      <c r="AP16" s="73">
        <v>0</v>
      </c>
      <c r="AQ16" s="73">
        <v>0</v>
      </c>
      <c r="AR16" s="73">
        <v>0</v>
      </c>
      <c r="AS16" s="73">
        <v>11.621</v>
      </c>
      <c r="AT16" s="73">
        <v>12.381</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31.745000000000001</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4.3380000000000001</v>
      </c>
      <c r="CG16" s="73">
        <v>0</v>
      </c>
      <c r="CH16" s="73">
        <v>0</v>
      </c>
      <c r="CI16" s="73">
        <v>0</v>
      </c>
      <c r="CJ16" s="73">
        <v>0</v>
      </c>
      <c r="CK16" s="73">
        <v>3.1920000000000002</v>
      </c>
      <c r="CL16" s="73">
        <v>7.1840000000000002</v>
      </c>
      <c r="CM16" s="73">
        <v>0</v>
      </c>
      <c r="CN16" s="73">
        <v>21.391999999999999</v>
      </c>
      <c r="CO16" s="73">
        <v>0</v>
      </c>
      <c r="CP16" s="73">
        <v>0</v>
      </c>
      <c r="CQ16" s="73">
        <v>0</v>
      </c>
      <c r="CR16" s="73">
        <v>0</v>
      </c>
      <c r="CS16" s="73">
        <v>59.345999999999997</v>
      </c>
      <c r="CT16" s="73">
        <v>0</v>
      </c>
      <c r="CU16" s="73">
        <v>0</v>
      </c>
      <c r="CV16" s="73">
        <v>0</v>
      </c>
      <c r="CW16" s="73">
        <v>0</v>
      </c>
      <c r="CX16" s="73">
        <v>0</v>
      </c>
      <c r="CY16" s="73">
        <v>0</v>
      </c>
      <c r="CZ16" s="73">
        <v>0</v>
      </c>
      <c r="DA16" s="73">
        <v>0</v>
      </c>
      <c r="DB16" s="73">
        <v>0</v>
      </c>
      <c r="DC16" s="73">
        <v>3.081</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4.4820000000000002</v>
      </c>
      <c r="DT16" s="73">
        <v>8.3810000000000002</v>
      </c>
      <c r="DU16" s="73">
        <v>559.99699999999996</v>
      </c>
      <c r="DV16" s="73">
        <v>0</v>
      </c>
      <c r="DW16" s="73">
        <v>0</v>
      </c>
      <c r="DX16" s="73">
        <v>3.6909999999999998</v>
      </c>
      <c r="DY16" s="73">
        <v>0</v>
      </c>
      <c r="DZ16" s="73">
        <v>417.13600000000002</v>
      </c>
      <c r="EA16" s="73">
        <v>0</v>
      </c>
      <c r="EB16" s="73">
        <v>5.66</v>
      </c>
      <c r="EC16" s="73">
        <v>0</v>
      </c>
      <c r="ED16" s="73">
        <v>0</v>
      </c>
      <c r="EE16" s="73">
        <v>0</v>
      </c>
      <c r="EF16" s="73">
        <v>0</v>
      </c>
      <c r="EG16" s="73">
        <v>0</v>
      </c>
      <c r="EH16" s="73">
        <v>0</v>
      </c>
      <c r="EI16" s="73">
        <v>6.86</v>
      </c>
      <c r="EJ16" s="73">
        <v>21.561</v>
      </c>
      <c r="EK16" s="73">
        <v>0</v>
      </c>
      <c r="EL16" s="73">
        <v>0</v>
      </c>
      <c r="EM16" s="73">
        <v>0</v>
      </c>
      <c r="EN16" s="73">
        <v>0</v>
      </c>
      <c r="EO16" s="73">
        <v>0</v>
      </c>
      <c r="EP16" s="73">
        <v>2.484</v>
      </c>
      <c r="EQ16" s="73">
        <v>0</v>
      </c>
      <c r="ER16" s="73">
        <v>0</v>
      </c>
      <c r="ES16" s="73">
        <v>0</v>
      </c>
      <c r="ET16" s="73">
        <v>11.621</v>
      </c>
      <c r="EU16" s="73">
        <v>12.381</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31.745000000000001</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4.3380000000000001</v>
      </c>
      <c r="GH16" s="73">
        <v>0</v>
      </c>
      <c r="GI16" s="73">
        <v>0</v>
      </c>
      <c r="GJ16" s="73">
        <v>0</v>
      </c>
      <c r="GK16" s="73">
        <v>0</v>
      </c>
      <c r="GL16" s="73">
        <v>3.1920000000000002</v>
      </c>
      <c r="GM16" s="73">
        <v>7.1840000000000002</v>
      </c>
      <c r="GN16" s="73">
        <v>0</v>
      </c>
      <c r="GO16" s="73">
        <v>21.391999999999999</v>
      </c>
      <c r="GP16" s="73">
        <v>0</v>
      </c>
      <c r="GQ16" s="73">
        <v>0</v>
      </c>
      <c r="GR16" s="73">
        <v>0</v>
      </c>
      <c r="GS16" s="73">
        <v>0</v>
      </c>
      <c r="GT16" s="73">
        <v>59.345999999999997</v>
      </c>
      <c r="GU16" s="73">
        <v>0</v>
      </c>
      <c r="GV16" s="73">
        <v>0</v>
      </c>
      <c r="GW16" s="73">
        <v>0</v>
      </c>
      <c r="GX16" s="73">
        <v>0</v>
      </c>
      <c r="GY16" s="73">
        <v>0</v>
      </c>
      <c r="GZ16" s="73">
        <v>0</v>
      </c>
      <c r="HA16" s="73">
        <v>0</v>
      </c>
      <c r="HB16" s="73">
        <v>0</v>
      </c>
      <c r="HC16" s="73">
        <v>0</v>
      </c>
      <c r="HD16" s="73">
        <v>3.081</v>
      </c>
      <c r="HE16" s="73">
        <v>0</v>
      </c>
      <c r="HF16" s="73">
        <v>0</v>
      </c>
      <c r="HG16" s="73">
        <v>0</v>
      </c>
      <c r="HH16" s="73">
        <v>0</v>
      </c>
      <c r="HI16" s="73">
        <v>0</v>
      </c>
      <c r="HJ16" s="73">
        <v>0</v>
      </c>
      <c r="HK16" s="73">
        <v>1030.252</v>
      </c>
      <c r="HL16" s="73">
        <v>11.621</v>
      </c>
      <c r="HM16" s="73">
        <v>12.381</v>
      </c>
      <c r="HN16" s="73">
        <v>0</v>
      </c>
      <c r="HO16" s="73">
        <v>31.745000000000001</v>
      </c>
      <c r="HP16" s="73">
        <v>0</v>
      </c>
      <c r="HQ16" s="73">
        <v>0</v>
      </c>
      <c r="HR16" s="73">
        <v>0</v>
      </c>
      <c r="HS16" s="73">
        <v>4.3380000000000001</v>
      </c>
      <c r="HT16" s="73">
        <v>3.1920000000000002</v>
      </c>
      <c r="HU16" s="73">
        <v>7.1840000000000002</v>
      </c>
      <c r="HV16" s="73">
        <v>21.391999999999999</v>
      </c>
      <c r="HW16" s="73">
        <v>0</v>
      </c>
      <c r="HX16" s="73">
        <v>59.345999999999997</v>
      </c>
      <c r="HY16" s="73">
        <v>3.081</v>
      </c>
      <c r="HZ16" s="73">
        <v>0</v>
      </c>
      <c r="IA16" s="73">
        <v>0</v>
      </c>
      <c r="IB16" s="73">
        <v>0</v>
      </c>
      <c r="IC16" s="73">
        <v>0</v>
      </c>
      <c r="ID16" s="73">
        <v>0</v>
      </c>
      <c r="IE16" s="73">
        <v>0</v>
      </c>
      <c r="IF16" s="73">
        <v>1030.252</v>
      </c>
      <c r="IG16" s="73">
        <v>11.621</v>
      </c>
      <c r="IH16" s="73">
        <v>12.381</v>
      </c>
      <c r="II16" s="73">
        <v>0</v>
      </c>
      <c r="IJ16" s="73">
        <v>31.745000000000001</v>
      </c>
      <c r="IK16" s="73">
        <v>0</v>
      </c>
      <c r="IL16" s="73">
        <v>0</v>
      </c>
      <c r="IM16" s="73">
        <v>0</v>
      </c>
      <c r="IN16" s="73">
        <v>4.3380000000000001</v>
      </c>
      <c r="IO16" s="73">
        <v>3.1920000000000002</v>
      </c>
      <c r="IP16" s="73">
        <v>7.1840000000000002</v>
      </c>
      <c r="IQ16" s="73">
        <v>21.391999999999999</v>
      </c>
      <c r="IR16" s="73">
        <v>0</v>
      </c>
      <c r="IS16" s="73">
        <v>59.345999999999997</v>
      </c>
      <c r="IT16" s="73">
        <v>3.081</v>
      </c>
      <c r="IU16" s="73">
        <v>0</v>
      </c>
      <c r="IV16" s="74">
        <v>0</v>
      </c>
      <c r="IW16" s="71">
        <v>0</v>
      </c>
      <c r="IX16" s="71">
        <v>0</v>
      </c>
      <c r="IY16" s="71">
        <v>0</v>
      </c>
      <c r="IZ16" s="71">
        <v>0</v>
      </c>
      <c r="JA16" s="71">
        <v>0</v>
      </c>
      <c r="JB16" s="71">
        <v>0</v>
      </c>
      <c r="JC16" s="71">
        <v>0</v>
      </c>
      <c r="JD16" s="71">
        <v>0</v>
      </c>
      <c r="JE16" s="71">
        <v>1</v>
      </c>
      <c r="JF16" s="71">
        <v>1</v>
      </c>
      <c r="JG16" s="71">
        <v>6</v>
      </c>
      <c r="JH16" s="71">
        <v>0</v>
      </c>
      <c r="JI16" s="71">
        <v>0</v>
      </c>
      <c r="JJ16" s="71">
        <v>1</v>
      </c>
      <c r="JK16" s="71">
        <v>0</v>
      </c>
      <c r="JL16" s="71">
        <v>7</v>
      </c>
      <c r="JM16" s="71">
        <v>0</v>
      </c>
      <c r="JN16" s="71">
        <v>1</v>
      </c>
      <c r="JO16" s="71">
        <v>0</v>
      </c>
      <c r="JP16" s="71">
        <v>0</v>
      </c>
      <c r="JQ16" s="71">
        <v>0</v>
      </c>
      <c r="JR16" s="71">
        <v>0</v>
      </c>
      <c r="JS16" s="71">
        <v>0</v>
      </c>
      <c r="JT16" s="71">
        <v>0</v>
      </c>
      <c r="JU16" s="71">
        <v>2</v>
      </c>
      <c r="JV16" s="71">
        <v>2</v>
      </c>
      <c r="JW16" s="71">
        <v>0</v>
      </c>
      <c r="JX16" s="71">
        <v>0</v>
      </c>
      <c r="JY16" s="71">
        <v>0</v>
      </c>
      <c r="JZ16" s="71">
        <v>0</v>
      </c>
      <c r="KA16" s="71">
        <v>0</v>
      </c>
      <c r="KB16" s="71">
        <v>1</v>
      </c>
      <c r="KC16" s="71">
        <v>0</v>
      </c>
      <c r="KD16" s="71">
        <v>0</v>
      </c>
      <c r="KE16" s="71">
        <v>0</v>
      </c>
      <c r="KF16" s="71">
        <v>1</v>
      </c>
      <c r="KG16" s="71">
        <v>3</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5</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0</v>
      </c>
      <c r="LW16" s="71">
        <v>0</v>
      </c>
      <c r="LX16" s="71">
        <v>1</v>
      </c>
      <c r="LY16" s="71">
        <v>2</v>
      </c>
      <c r="LZ16" s="71">
        <v>0</v>
      </c>
      <c r="MA16" s="71">
        <v>4</v>
      </c>
      <c r="MB16" s="71">
        <v>0</v>
      </c>
      <c r="MC16" s="71">
        <v>0</v>
      </c>
      <c r="MD16" s="71">
        <v>0</v>
      </c>
      <c r="ME16" s="71">
        <v>0</v>
      </c>
      <c r="MF16" s="71">
        <v>2</v>
      </c>
      <c r="MG16" s="71">
        <v>0</v>
      </c>
      <c r="MH16" s="71">
        <v>0</v>
      </c>
      <c r="MI16" s="71">
        <v>0</v>
      </c>
      <c r="MJ16" s="71">
        <v>0</v>
      </c>
      <c r="MK16" s="71">
        <v>0</v>
      </c>
      <c r="ML16" s="71">
        <v>0</v>
      </c>
      <c r="MM16" s="71">
        <v>0</v>
      </c>
      <c r="MN16" s="71">
        <v>0</v>
      </c>
      <c r="MO16" s="71">
        <v>0</v>
      </c>
      <c r="MP16" s="71">
        <v>1</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1</v>
      </c>
      <c r="NH16" s="71">
        <v>6</v>
      </c>
      <c r="NI16" s="71">
        <v>0</v>
      </c>
      <c r="NJ16" s="71">
        <v>0</v>
      </c>
      <c r="NK16" s="71">
        <v>1</v>
      </c>
      <c r="NL16" s="71">
        <v>0</v>
      </c>
      <c r="NM16" s="71">
        <v>7</v>
      </c>
      <c r="NN16" s="71">
        <v>0</v>
      </c>
      <c r="NO16" s="71">
        <v>1</v>
      </c>
      <c r="NP16" s="71">
        <v>0</v>
      </c>
      <c r="NQ16" s="71">
        <v>0</v>
      </c>
      <c r="NR16" s="71">
        <v>0</v>
      </c>
      <c r="NS16" s="71">
        <v>0</v>
      </c>
      <c r="NT16" s="71">
        <v>0</v>
      </c>
      <c r="NU16" s="71">
        <v>0</v>
      </c>
      <c r="NV16" s="71">
        <v>2</v>
      </c>
      <c r="NW16" s="71">
        <v>2</v>
      </c>
      <c r="NX16" s="71">
        <v>0</v>
      </c>
      <c r="NY16" s="71">
        <v>0</v>
      </c>
      <c r="NZ16" s="71">
        <v>0</v>
      </c>
      <c r="OA16" s="71">
        <v>0</v>
      </c>
      <c r="OB16" s="71">
        <v>0</v>
      </c>
      <c r="OC16" s="71">
        <v>1</v>
      </c>
      <c r="OD16" s="71">
        <v>0</v>
      </c>
      <c r="OE16" s="71">
        <v>0</v>
      </c>
      <c r="OF16" s="71">
        <v>0</v>
      </c>
      <c r="OG16" s="71">
        <v>1</v>
      </c>
      <c r="OH16" s="71">
        <v>3</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5</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0</v>
      </c>
      <c r="PX16" s="71">
        <v>0</v>
      </c>
      <c r="PY16" s="71">
        <v>1</v>
      </c>
      <c r="PZ16" s="71">
        <v>2</v>
      </c>
      <c r="QA16" s="71">
        <v>0</v>
      </c>
      <c r="QB16" s="71">
        <v>4</v>
      </c>
      <c r="QC16" s="71">
        <v>0</v>
      </c>
      <c r="QD16" s="71">
        <v>0</v>
      </c>
      <c r="QE16" s="71">
        <v>0</v>
      </c>
      <c r="QF16" s="71">
        <v>0</v>
      </c>
      <c r="QG16" s="71">
        <v>2</v>
      </c>
      <c r="QH16" s="71">
        <v>0</v>
      </c>
      <c r="QI16" s="71">
        <v>0</v>
      </c>
      <c r="QJ16" s="71">
        <v>0</v>
      </c>
      <c r="QK16" s="71">
        <v>0</v>
      </c>
      <c r="QL16" s="71">
        <v>0</v>
      </c>
      <c r="QM16" s="71">
        <v>0</v>
      </c>
      <c r="QN16" s="71">
        <v>0</v>
      </c>
      <c r="QO16" s="71">
        <v>0</v>
      </c>
      <c r="QP16" s="71">
        <v>0</v>
      </c>
      <c r="QQ16" s="71">
        <v>1</v>
      </c>
      <c r="QR16" s="71">
        <v>0</v>
      </c>
      <c r="QS16" s="71">
        <v>0</v>
      </c>
      <c r="QT16" s="71">
        <v>0</v>
      </c>
      <c r="QU16" s="71">
        <v>0</v>
      </c>
      <c r="QV16" s="71">
        <v>0</v>
      </c>
      <c r="QW16" s="71">
        <v>0</v>
      </c>
      <c r="QX16" s="71">
        <v>22</v>
      </c>
      <c r="QY16" s="71">
        <v>1</v>
      </c>
      <c r="QZ16" s="71">
        <v>3</v>
      </c>
      <c r="RA16" s="71">
        <v>0</v>
      </c>
      <c r="RB16" s="71">
        <v>5</v>
      </c>
      <c r="RC16" s="71">
        <v>0</v>
      </c>
      <c r="RD16" s="71">
        <v>0</v>
      </c>
      <c r="RE16" s="71">
        <v>0</v>
      </c>
      <c r="RF16" s="71">
        <v>1</v>
      </c>
      <c r="RG16" s="71">
        <v>1</v>
      </c>
      <c r="RH16" s="71">
        <v>2</v>
      </c>
      <c r="RI16" s="71">
        <v>4</v>
      </c>
      <c r="RJ16" s="71">
        <v>0</v>
      </c>
      <c r="RK16" s="71">
        <v>2</v>
      </c>
      <c r="RL16" s="71">
        <v>1</v>
      </c>
      <c r="RM16" s="71">
        <v>0</v>
      </c>
      <c r="RN16" s="71">
        <v>0</v>
      </c>
      <c r="RO16" s="71">
        <v>0</v>
      </c>
      <c r="RP16" s="71">
        <v>0</v>
      </c>
      <c r="RQ16" s="71">
        <v>0</v>
      </c>
      <c r="RR16" s="71">
        <v>0</v>
      </c>
      <c r="RS16" s="71">
        <v>22</v>
      </c>
      <c r="RT16" s="71">
        <v>1</v>
      </c>
      <c r="RU16" s="71">
        <v>3</v>
      </c>
      <c r="RV16" s="71">
        <v>0</v>
      </c>
      <c r="RW16" s="71">
        <v>5</v>
      </c>
      <c r="RX16" s="71">
        <v>0</v>
      </c>
      <c r="RY16" s="71">
        <v>0</v>
      </c>
      <c r="RZ16" s="71">
        <v>0</v>
      </c>
      <c r="SA16" s="71">
        <v>1</v>
      </c>
      <c r="SB16" s="71">
        <v>1</v>
      </c>
      <c r="SC16" s="71">
        <v>2</v>
      </c>
      <c r="SD16" s="71">
        <v>4</v>
      </c>
      <c r="SE16" s="71">
        <v>0</v>
      </c>
      <c r="SF16" s="71">
        <v>2</v>
      </c>
      <c r="SG16" s="71">
        <v>1</v>
      </c>
      <c r="SH16" s="71">
        <v>0</v>
      </c>
    </row>
    <row r="17" spans="1:502">
      <c r="A17" s="16" t="s">
        <v>1829</v>
      </c>
      <c r="B17" s="70">
        <v>9</v>
      </c>
      <c r="C17" s="70">
        <v>9</v>
      </c>
      <c r="D17" s="70">
        <v>1</v>
      </c>
      <c r="E17" s="70">
        <v>2012</v>
      </c>
      <c r="F17" s="70" t="s">
        <v>179</v>
      </c>
      <c r="G17" s="1073" t="s">
        <v>1820</v>
      </c>
      <c r="H17" s="70" t="s">
        <v>1821</v>
      </c>
      <c r="I17" s="1066"/>
      <c r="J17" s="73">
        <v>0</v>
      </c>
      <c r="K17" s="73">
        <v>0</v>
      </c>
      <c r="L17" s="73">
        <v>0</v>
      </c>
      <c r="M17" s="73">
        <v>0</v>
      </c>
      <c r="N17" s="73">
        <v>0</v>
      </c>
      <c r="O17" s="73">
        <v>0</v>
      </c>
      <c r="P17" s="73">
        <v>0</v>
      </c>
      <c r="Q17" s="73">
        <v>0</v>
      </c>
      <c r="R17" s="73">
        <v>5.7380000000000004</v>
      </c>
      <c r="S17" s="73">
        <v>9.0069999999999997</v>
      </c>
      <c r="T17" s="73">
        <v>486.84100000000001</v>
      </c>
      <c r="U17" s="73">
        <v>0</v>
      </c>
      <c r="V17" s="73">
        <v>0</v>
      </c>
      <c r="W17" s="73">
        <v>4.5469999999999997</v>
      </c>
      <c r="X17" s="73">
        <v>0</v>
      </c>
      <c r="Y17" s="73">
        <v>322.12</v>
      </c>
      <c r="Z17" s="73">
        <v>0</v>
      </c>
      <c r="AA17" s="73">
        <v>4.16</v>
      </c>
      <c r="AB17" s="73">
        <v>0</v>
      </c>
      <c r="AC17" s="73">
        <v>0</v>
      </c>
      <c r="AD17" s="73">
        <v>0</v>
      </c>
      <c r="AE17" s="73">
        <v>0</v>
      </c>
      <c r="AF17" s="73">
        <v>0</v>
      </c>
      <c r="AG17" s="73">
        <v>0</v>
      </c>
      <c r="AH17" s="73">
        <v>8.2370000000000001</v>
      </c>
      <c r="AI17" s="73">
        <v>28.814</v>
      </c>
      <c r="AJ17" s="73">
        <v>0</v>
      </c>
      <c r="AK17" s="73">
        <v>0</v>
      </c>
      <c r="AL17" s="73">
        <v>0</v>
      </c>
      <c r="AM17" s="73">
        <v>0</v>
      </c>
      <c r="AN17" s="73">
        <v>0</v>
      </c>
      <c r="AO17" s="73">
        <v>0</v>
      </c>
      <c r="AP17" s="73">
        <v>0</v>
      </c>
      <c r="AQ17" s="73">
        <v>0</v>
      </c>
      <c r="AR17" s="73">
        <v>0</v>
      </c>
      <c r="AS17" s="73">
        <v>18.934999999999999</v>
      </c>
      <c r="AT17" s="73">
        <v>6.39</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43.741</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4.8490000000000002</v>
      </c>
      <c r="CG17" s="73">
        <v>0</v>
      </c>
      <c r="CH17" s="73">
        <v>0</v>
      </c>
      <c r="CI17" s="73">
        <v>0</v>
      </c>
      <c r="CJ17" s="73">
        <v>0</v>
      </c>
      <c r="CK17" s="73">
        <v>4.3520000000000003</v>
      </c>
      <c r="CL17" s="73">
        <v>11.074</v>
      </c>
      <c r="CM17" s="73">
        <v>0</v>
      </c>
      <c r="CN17" s="73">
        <v>29.786000000000001</v>
      </c>
      <c r="CO17" s="73">
        <v>0</v>
      </c>
      <c r="CP17" s="73">
        <v>0</v>
      </c>
      <c r="CQ17" s="73">
        <v>0</v>
      </c>
      <c r="CR17" s="73">
        <v>0</v>
      </c>
      <c r="CS17" s="73">
        <v>46.030999999999999</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5.7380000000000004</v>
      </c>
      <c r="DT17" s="73">
        <v>9.0069999999999997</v>
      </c>
      <c r="DU17" s="73">
        <v>486.84100000000001</v>
      </c>
      <c r="DV17" s="73">
        <v>0</v>
      </c>
      <c r="DW17" s="73">
        <v>0</v>
      </c>
      <c r="DX17" s="73">
        <v>4.5469999999999997</v>
      </c>
      <c r="DY17" s="73">
        <v>0</v>
      </c>
      <c r="DZ17" s="73">
        <v>322.12</v>
      </c>
      <c r="EA17" s="73">
        <v>0</v>
      </c>
      <c r="EB17" s="73">
        <v>4.16</v>
      </c>
      <c r="EC17" s="73">
        <v>0</v>
      </c>
      <c r="ED17" s="73">
        <v>0</v>
      </c>
      <c r="EE17" s="73">
        <v>0</v>
      </c>
      <c r="EF17" s="73">
        <v>0</v>
      </c>
      <c r="EG17" s="73">
        <v>0</v>
      </c>
      <c r="EH17" s="73">
        <v>0</v>
      </c>
      <c r="EI17" s="73">
        <v>8.2370000000000001</v>
      </c>
      <c r="EJ17" s="73">
        <v>28.814</v>
      </c>
      <c r="EK17" s="73">
        <v>0</v>
      </c>
      <c r="EL17" s="73">
        <v>0</v>
      </c>
      <c r="EM17" s="73">
        <v>0</v>
      </c>
      <c r="EN17" s="73">
        <v>0</v>
      </c>
      <c r="EO17" s="73">
        <v>0</v>
      </c>
      <c r="EP17" s="73">
        <v>0</v>
      </c>
      <c r="EQ17" s="73">
        <v>0</v>
      </c>
      <c r="ER17" s="73">
        <v>0</v>
      </c>
      <c r="ES17" s="73">
        <v>0</v>
      </c>
      <c r="ET17" s="73">
        <v>18.934999999999999</v>
      </c>
      <c r="EU17" s="73">
        <v>6.39</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43.741</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4.8490000000000002</v>
      </c>
      <c r="GH17" s="73">
        <v>0</v>
      </c>
      <c r="GI17" s="73">
        <v>0</v>
      </c>
      <c r="GJ17" s="73">
        <v>0</v>
      </c>
      <c r="GK17" s="73">
        <v>0</v>
      </c>
      <c r="GL17" s="73">
        <v>4.3520000000000003</v>
      </c>
      <c r="GM17" s="73">
        <v>11.074</v>
      </c>
      <c r="GN17" s="73">
        <v>0</v>
      </c>
      <c r="GO17" s="73">
        <v>29.786000000000001</v>
      </c>
      <c r="GP17" s="73">
        <v>0</v>
      </c>
      <c r="GQ17" s="73">
        <v>0</v>
      </c>
      <c r="GR17" s="73">
        <v>0</v>
      </c>
      <c r="GS17" s="73">
        <v>0</v>
      </c>
      <c r="GT17" s="73">
        <v>46.030999999999999</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869.46400000000006</v>
      </c>
      <c r="HL17" s="73">
        <v>18.934999999999999</v>
      </c>
      <c r="HM17" s="73">
        <v>6.39</v>
      </c>
      <c r="HN17" s="73">
        <v>0</v>
      </c>
      <c r="HO17" s="73">
        <v>43.741</v>
      </c>
      <c r="HP17" s="73">
        <v>0</v>
      </c>
      <c r="HQ17" s="73">
        <v>0</v>
      </c>
      <c r="HR17" s="73">
        <v>0</v>
      </c>
      <c r="HS17" s="73">
        <v>4.8490000000000002</v>
      </c>
      <c r="HT17" s="73">
        <v>4.3520000000000003</v>
      </c>
      <c r="HU17" s="73">
        <v>11.074</v>
      </c>
      <c r="HV17" s="73">
        <v>29.786000000000001</v>
      </c>
      <c r="HW17" s="73">
        <v>0</v>
      </c>
      <c r="HX17" s="73">
        <v>46.030999999999999</v>
      </c>
      <c r="HY17" s="73">
        <v>0</v>
      </c>
      <c r="HZ17" s="73">
        <v>0</v>
      </c>
      <c r="IA17" s="73">
        <v>0</v>
      </c>
      <c r="IB17" s="73">
        <v>0</v>
      </c>
      <c r="IC17" s="73">
        <v>0</v>
      </c>
      <c r="ID17" s="73">
        <v>0</v>
      </c>
      <c r="IE17" s="73">
        <v>0</v>
      </c>
      <c r="IF17" s="73">
        <v>869.46400000000006</v>
      </c>
      <c r="IG17" s="73">
        <v>18.934999999999999</v>
      </c>
      <c r="IH17" s="73">
        <v>6.39</v>
      </c>
      <c r="II17" s="73">
        <v>0</v>
      </c>
      <c r="IJ17" s="73">
        <v>43.741</v>
      </c>
      <c r="IK17" s="73">
        <v>0</v>
      </c>
      <c r="IL17" s="73">
        <v>0</v>
      </c>
      <c r="IM17" s="73">
        <v>0</v>
      </c>
      <c r="IN17" s="73">
        <v>4.8490000000000002</v>
      </c>
      <c r="IO17" s="73">
        <v>4.3520000000000003</v>
      </c>
      <c r="IP17" s="73">
        <v>11.074</v>
      </c>
      <c r="IQ17" s="73">
        <v>29.786000000000001</v>
      </c>
      <c r="IR17" s="73">
        <v>0</v>
      </c>
      <c r="IS17" s="73">
        <v>46.030999999999999</v>
      </c>
      <c r="IT17" s="73">
        <v>0</v>
      </c>
      <c r="IU17" s="73">
        <v>0</v>
      </c>
      <c r="IV17" s="74">
        <v>0</v>
      </c>
      <c r="IW17" s="71">
        <v>0</v>
      </c>
      <c r="IX17" s="71">
        <v>0</v>
      </c>
      <c r="IY17" s="71">
        <v>0</v>
      </c>
      <c r="IZ17" s="71">
        <v>0</v>
      </c>
      <c r="JA17" s="71">
        <v>0</v>
      </c>
      <c r="JB17" s="71">
        <v>0</v>
      </c>
      <c r="JC17" s="71">
        <v>0</v>
      </c>
      <c r="JD17" s="71">
        <v>0</v>
      </c>
      <c r="JE17" s="71">
        <v>1</v>
      </c>
      <c r="JF17" s="71">
        <v>1</v>
      </c>
      <c r="JG17" s="71">
        <v>4</v>
      </c>
      <c r="JH17" s="71">
        <v>0</v>
      </c>
      <c r="JI17" s="71">
        <v>0</v>
      </c>
      <c r="JJ17" s="71">
        <v>1</v>
      </c>
      <c r="JK17" s="71">
        <v>0</v>
      </c>
      <c r="JL17" s="71">
        <v>4</v>
      </c>
      <c r="JM17" s="71">
        <v>0</v>
      </c>
      <c r="JN17" s="71">
        <v>1</v>
      </c>
      <c r="JO17" s="71">
        <v>0</v>
      </c>
      <c r="JP17" s="71">
        <v>0</v>
      </c>
      <c r="JQ17" s="71">
        <v>0</v>
      </c>
      <c r="JR17" s="71">
        <v>0</v>
      </c>
      <c r="JS17" s="71">
        <v>0</v>
      </c>
      <c r="JT17" s="71">
        <v>0</v>
      </c>
      <c r="JU17" s="71">
        <v>2</v>
      </c>
      <c r="JV17" s="71">
        <v>2</v>
      </c>
      <c r="JW17" s="71">
        <v>0</v>
      </c>
      <c r="JX17" s="71">
        <v>0</v>
      </c>
      <c r="JY17" s="71">
        <v>0</v>
      </c>
      <c r="JZ17" s="71">
        <v>0</v>
      </c>
      <c r="KA17" s="71">
        <v>0</v>
      </c>
      <c r="KB17" s="71">
        <v>0</v>
      </c>
      <c r="KC17" s="71">
        <v>0</v>
      </c>
      <c r="KD17" s="71">
        <v>0</v>
      </c>
      <c r="KE17" s="71">
        <v>0</v>
      </c>
      <c r="KF17" s="71">
        <v>2</v>
      </c>
      <c r="KG17" s="71">
        <v>2</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5</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1</v>
      </c>
      <c r="LT17" s="71">
        <v>0</v>
      </c>
      <c r="LU17" s="71">
        <v>0</v>
      </c>
      <c r="LV17" s="71">
        <v>0</v>
      </c>
      <c r="LW17" s="71">
        <v>0</v>
      </c>
      <c r="LX17" s="71">
        <v>1</v>
      </c>
      <c r="LY17" s="71">
        <v>2</v>
      </c>
      <c r="LZ17" s="71">
        <v>0</v>
      </c>
      <c r="MA17" s="71">
        <v>4</v>
      </c>
      <c r="MB17" s="71">
        <v>0</v>
      </c>
      <c r="MC17" s="71">
        <v>0</v>
      </c>
      <c r="MD17" s="71">
        <v>0</v>
      </c>
      <c r="ME17" s="71">
        <v>0</v>
      </c>
      <c r="MF17" s="71">
        <v>2</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1</v>
      </c>
      <c r="NH17" s="71">
        <v>4</v>
      </c>
      <c r="NI17" s="71">
        <v>0</v>
      </c>
      <c r="NJ17" s="71">
        <v>0</v>
      </c>
      <c r="NK17" s="71">
        <v>1</v>
      </c>
      <c r="NL17" s="71">
        <v>0</v>
      </c>
      <c r="NM17" s="71">
        <v>4</v>
      </c>
      <c r="NN17" s="71">
        <v>0</v>
      </c>
      <c r="NO17" s="71">
        <v>1</v>
      </c>
      <c r="NP17" s="71">
        <v>0</v>
      </c>
      <c r="NQ17" s="71">
        <v>0</v>
      </c>
      <c r="NR17" s="71">
        <v>0</v>
      </c>
      <c r="NS17" s="71">
        <v>0</v>
      </c>
      <c r="NT17" s="71">
        <v>0</v>
      </c>
      <c r="NU17" s="71">
        <v>0</v>
      </c>
      <c r="NV17" s="71">
        <v>2</v>
      </c>
      <c r="NW17" s="71">
        <v>2</v>
      </c>
      <c r="NX17" s="71">
        <v>0</v>
      </c>
      <c r="NY17" s="71">
        <v>0</v>
      </c>
      <c r="NZ17" s="71">
        <v>0</v>
      </c>
      <c r="OA17" s="71">
        <v>0</v>
      </c>
      <c r="OB17" s="71">
        <v>0</v>
      </c>
      <c r="OC17" s="71">
        <v>0</v>
      </c>
      <c r="OD17" s="71">
        <v>0</v>
      </c>
      <c r="OE17" s="71">
        <v>0</v>
      </c>
      <c r="OF17" s="71">
        <v>0</v>
      </c>
      <c r="OG17" s="71">
        <v>2</v>
      </c>
      <c r="OH17" s="71">
        <v>2</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5</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1</v>
      </c>
      <c r="PU17" s="71">
        <v>0</v>
      </c>
      <c r="PV17" s="71">
        <v>0</v>
      </c>
      <c r="PW17" s="71">
        <v>0</v>
      </c>
      <c r="PX17" s="71">
        <v>0</v>
      </c>
      <c r="PY17" s="71">
        <v>1</v>
      </c>
      <c r="PZ17" s="71">
        <v>2</v>
      </c>
      <c r="QA17" s="71">
        <v>0</v>
      </c>
      <c r="QB17" s="71">
        <v>4</v>
      </c>
      <c r="QC17" s="71">
        <v>0</v>
      </c>
      <c r="QD17" s="71">
        <v>0</v>
      </c>
      <c r="QE17" s="71">
        <v>0</v>
      </c>
      <c r="QF17" s="71">
        <v>0</v>
      </c>
      <c r="QG17" s="71">
        <v>2</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16</v>
      </c>
      <c r="QY17" s="71">
        <v>2</v>
      </c>
      <c r="QZ17" s="71">
        <v>2</v>
      </c>
      <c r="RA17" s="71">
        <v>0</v>
      </c>
      <c r="RB17" s="71">
        <v>5</v>
      </c>
      <c r="RC17" s="71">
        <v>0</v>
      </c>
      <c r="RD17" s="71">
        <v>0</v>
      </c>
      <c r="RE17" s="71">
        <v>0</v>
      </c>
      <c r="RF17" s="71">
        <v>1</v>
      </c>
      <c r="RG17" s="71">
        <v>1</v>
      </c>
      <c r="RH17" s="71">
        <v>2</v>
      </c>
      <c r="RI17" s="71">
        <v>4</v>
      </c>
      <c r="RJ17" s="71">
        <v>0</v>
      </c>
      <c r="RK17" s="71">
        <v>2</v>
      </c>
      <c r="RL17" s="71">
        <v>0</v>
      </c>
      <c r="RM17" s="71">
        <v>0</v>
      </c>
      <c r="RN17" s="71">
        <v>0</v>
      </c>
      <c r="RO17" s="71">
        <v>0</v>
      </c>
      <c r="RP17" s="71">
        <v>0</v>
      </c>
      <c r="RQ17" s="71">
        <v>0</v>
      </c>
      <c r="RR17" s="71">
        <v>0</v>
      </c>
      <c r="RS17" s="71">
        <v>16</v>
      </c>
      <c r="RT17" s="71">
        <v>2</v>
      </c>
      <c r="RU17" s="71">
        <v>2</v>
      </c>
      <c r="RV17" s="71">
        <v>0</v>
      </c>
      <c r="RW17" s="71">
        <v>5</v>
      </c>
      <c r="RX17" s="71">
        <v>0</v>
      </c>
      <c r="RY17" s="71">
        <v>0</v>
      </c>
      <c r="RZ17" s="71">
        <v>0</v>
      </c>
      <c r="SA17" s="71">
        <v>1</v>
      </c>
      <c r="SB17" s="71">
        <v>1</v>
      </c>
      <c r="SC17" s="71">
        <v>2</v>
      </c>
      <c r="SD17" s="71">
        <v>4</v>
      </c>
      <c r="SE17" s="71">
        <v>0</v>
      </c>
      <c r="SF17" s="71">
        <v>2</v>
      </c>
      <c r="SG17" s="71">
        <v>0</v>
      </c>
      <c r="SH17" s="71">
        <v>0</v>
      </c>
    </row>
    <row r="18" spans="1:502">
      <c r="A18" s="16" t="s">
        <v>1830</v>
      </c>
      <c r="B18" s="70">
        <v>10</v>
      </c>
      <c r="C18" s="70">
        <v>10</v>
      </c>
      <c r="D18" s="70">
        <v>1</v>
      </c>
      <c r="E18" s="70">
        <v>2013</v>
      </c>
      <c r="F18" s="70" t="s">
        <v>180</v>
      </c>
      <c r="G18" s="1073" t="s">
        <v>1820</v>
      </c>
      <c r="H18" s="70" t="s">
        <v>1821</v>
      </c>
      <c r="I18" s="1066"/>
      <c r="J18" s="73">
        <v>0</v>
      </c>
      <c r="K18" s="73">
        <v>0</v>
      </c>
      <c r="L18" s="73">
        <v>0</v>
      </c>
      <c r="M18" s="73">
        <v>0</v>
      </c>
      <c r="N18" s="73">
        <v>0</v>
      </c>
      <c r="O18" s="73">
        <v>0</v>
      </c>
      <c r="P18" s="73">
        <v>0</v>
      </c>
      <c r="Q18" s="73">
        <v>0</v>
      </c>
      <c r="R18" s="73">
        <v>6.2679999999999998</v>
      </c>
      <c r="S18" s="73">
        <v>10.041</v>
      </c>
      <c r="T18" s="73">
        <v>685.18100000000004</v>
      </c>
      <c r="U18" s="73">
        <v>0</v>
      </c>
      <c r="V18" s="73">
        <v>0</v>
      </c>
      <c r="W18" s="73">
        <v>5.1470000000000002</v>
      </c>
      <c r="X18" s="73">
        <v>0</v>
      </c>
      <c r="Y18" s="73">
        <v>291.37900000000002</v>
      </c>
      <c r="Z18" s="73">
        <v>0</v>
      </c>
      <c r="AA18" s="73">
        <v>4.3719999999999999</v>
      </c>
      <c r="AB18" s="73">
        <v>0</v>
      </c>
      <c r="AC18" s="73">
        <v>0</v>
      </c>
      <c r="AD18" s="73">
        <v>0</v>
      </c>
      <c r="AE18" s="73">
        <v>0</v>
      </c>
      <c r="AF18" s="73">
        <v>0</v>
      </c>
      <c r="AG18" s="73">
        <v>0</v>
      </c>
      <c r="AH18" s="73">
        <v>9.5020000000000007</v>
      </c>
      <c r="AI18" s="73">
        <v>39.804000000000002</v>
      </c>
      <c r="AJ18" s="73">
        <v>0</v>
      </c>
      <c r="AK18" s="73">
        <v>0</v>
      </c>
      <c r="AL18" s="73">
        <v>0</v>
      </c>
      <c r="AM18" s="73">
        <v>0</v>
      </c>
      <c r="AN18" s="73">
        <v>0</v>
      </c>
      <c r="AO18" s="73">
        <v>0</v>
      </c>
      <c r="AP18" s="73">
        <v>0</v>
      </c>
      <c r="AQ18" s="73">
        <v>0</v>
      </c>
      <c r="AR18" s="73">
        <v>0</v>
      </c>
      <c r="AS18" s="73">
        <v>16.969000000000001</v>
      </c>
      <c r="AT18" s="73">
        <v>13.112</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50.899000000000001</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5.4969999999999999</v>
      </c>
      <c r="CG18" s="73">
        <v>0</v>
      </c>
      <c r="CH18" s="73">
        <v>0</v>
      </c>
      <c r="CI18" s="73">
        <v>0</v>
      </c>
      <c r="CJ18" s="73">
        <v>0</v>
      </c>
      <c r="CK18" s="73">
        <v>5.1210000000000004</v>
      </c>
      <c r="CL18" s="73">
        <v>14.031000000000001</v>
      </c>
      <c r="CM18" s="73">
        <v>0</v>
      </c>
      <c r="CN18" s="73">
        <v>37.539000000000001</v>
      </c>
      <c r="CO18" s="73">
        <v>0</v>
      </c>
      <c r="CP18" s="73">
        <v>0</v>
      </c>
      <c r="CQ18" s="73">
        <v>0</v>
      </c>
      <c r="CR18" s="73">
        <v>0</v>
      </c>
      <c r="CS18" s="73">
        <v>60.677999999999997</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6.2679999999999998</v>
      </c>
      <c r="DT18" s="73">
        <v>10.041</v>
      </c>
      <c r="DU18" s="73">
        <v>685.18100000000004</v>
      </c>
      <c r="DV18" s="73">
        <v>0</v>
      </c>
      <c r="DW18" s="73">
        <v>0</v>
      </c>
      <c r="DX18" s="73">
        <v>5.1470000000000002</v>
      </c>
      <c r="DY18" s="73">
        <v>0</v>
      </c>
      <c r="DZ18" s="73">
        <v>291.37900000000002</v>
      </c>
      <c r="EA18" s="73">
        <v>0</v>
      </c>
      <c r="EB18" s="73">
        <v>4.3719999999999999</v>
      </c>
      <c r="EC18" s="73">
        <v>0</v>
      </c>
      <c r="ED18" s="73">
        <v>0</v>
      </c>
      <c r="EE18" s="73">
        <v>0</v>
      </c>
      <c r="EF18" s="73">
        <v>0</v>
      </c>
      <c r="EG18" s="73">
        <v>0</v>
      </c>
      <c r="EH18" s="73">
        <v>0</v>
      </c>
      <c r="EI18" s="73">
        <v>9.5020000000000007</v>
      </c>
      <c r="EJ18" s="73">
        <v>39.804000000000002</v>
      </c>
      <c r="EK18" s="73">
        <v>0</v>
      </c>
      <c r="EL18" s="73">
        <v>0</v>
      </c>
      <c r="EM18" s="73">
        <v>0</v>
      </c>
      <c r="EN18" s="73">
        <v>0</v>
      </c>
      <c r="EO18" s="73">
        <v>0</v>
      </c>
      <c r="EP18" s="73">
        <v>0</v>
      </c>
      <c r="EQ18" s="73">
        <v>0</v>
      </c>
      <c r="ER18" s="73">
        <v>0</v>
      </c>
      <c r="ES18" s="73">
        <v>0</v>
      </c>
      <c r="ET18" s="73">
        <v>16.969000000000001</v>
      </c>
      <c r="EU18" s="73">
        <v>13.112</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50.899000000000001</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5.4969999999999999</v>
      </c>
      <c r="GH18" s="73">
        <v>0</v>
      </c>
      <c r="GI18" s="73">
        <v>0</v>
      </c>
      <c r="GJ18" s="73">
        <v>0</v>
      </c>
      <c r="GK18" s="73">
        <v>0</v>
      </c>
      <c r="GL18" s="73">
        <v>5.1210000000000004</v>
      </c>
      <c r="GM18" s="73">
        <v>14.031000000000001</v>
      </c>
      <c r="GN18" s="73">
        <v>0</v>
      </c>
      <c r="GO18" s="73">
        <v>37.539000000000001</v>
      </c>
      <c r="GP18" s="73">
        <v>0</v>
      </c>
      <c r="GQ18" s="73">
        <v>0</v>
      </c>
      <c r="GR18" s="73">
        <v>0</v>
      </c>
      <c r="GS18" s="73">
        <v>0</v>
      </c>
      <c r="GT18" s="73">
        <v>60.677999999999997</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1051.694</v>
      </c>
      <c r="HL18" s="73">
        <v>16.969000000000001</v>
      </c>
      <c r="HM18" s="73">
        <v>13.112</v>
      </c>
      <c r="HN18" s="73">
        <v>0</v>
      </c>
      <c r="HO18" s="73">
        <v>50.899000000000001</v>
      </c>
      <c r="HP18" s="73">
        <v>0</v>
      </c>
      <c r="HQ18" s="73">
        <v>0</v>
      </c>
      <c r="HR18" s="73">
        <v>0</v>
      </c>
      <c r="HS18" s="73">
        <v>5.4969999999999999</v>
      </c>
      <c r="HT18" s="73">
        <v>5.1210000000000004</v>
      </c>
      <c r="HU18" s="73">
        <v>14.031000000000001</v>
      </c>
      <c r="HV18" s="73">
        <v>37.539000000000001</v>
      </c>
      <c r="HW18" s="73">
        <v>0</v>
      </c>
      <c r="HX18" s="73">
        <v>60.677999999999997</v>
      </c>
      <c r="HY18" s="73">
        <v>0</v>
      </c>
      <c r="HZ18" s="73">
        <v>0</v>
      </c>
      <c r="IA18" s="73">
        <v>0</v>
      </c>
      <c r="IB18" s="73">
        <v>0</v>
      </c>
      <c r="IC18" s="73">
        <v>0</v>
      </c>
      <c r="ID18" s="73">
        <v>0</v>
      </c>
      <c r="IE18" s="73">
        <v>0</v>
      </c>
      <c r="IF18" s="73">
        <v>1051.694</v>
      </c>
      <c r="IG18" s="73">
        <v>16.969000000000001</v>
      </c>
      <c r="IH18" s="73">
        <v>13.112</v>
      </c>
      <c r="II18" s="73">
        <v>0</v>
      </c>
      <c r="IJ18" s="73">
        <v>50.899000000000001</v>
      </c>
      <c r="IK18" s="73">
        <v>0</v>
      </c>
      <c r="IL18" s="73">
        <v>0</v>
      </c>
      <c r="IM18" s="73">
        <v>0</v>
      </c>
      <c r="IN18" s="73">
        <v>5.4969999999999999</v>
      </c>
      <c r="IO18" s="73">
        <v>5.1210000000000004</v>
      </c>
      <c r="IP18" s="73">
        <v>14.031000000000001</v>
      </c>
      <c r="IQ18" s="73">
        <v>37.539000000000001</v>
      </c>
      <c r="IR18" s="73">
        <v>0</v>
      </c>
      <c r="IS18" s="73">
        <v>60.677999999999997</v>
      </c>
      <c r="IT18" s="73">
        <v>0</v>
      </c>
      <c r="IU18" s="73">
        <v>0</v>
      </c>
      <c r="IV18" s="74">
        <v>0</v>
      </c>
      <c r="IW18" s="71">
        <v>0</v>
      </c>
      <c r="IX18" s="71">
        <v>0</v>
      </c>
      <c r="IY18" s="71">
        <v>0</v>
      </c>
      <c r="IZ18" s="71">
        <v>0</v>
      </c>
      <c r="JA18" s="71">
        <v>0</v>
      </c>
      <c r="JB18" s="71">
        <v>0</v>
      </c>
      <c r="JC18" s="71">
        <v>0</v>
      </c>
      <c r="JD18" s="71">
        <v>0</v>
      </c>
      <c r="JE18" s="71">
        <v>1</v>
      </c>
      <c r="JF18" s="71">
        <v>1</v>
      </c>
      <c r="JG18" s="71">
        <v>3</v>
      </c>
      <c r="JH18" s="71">
        <v>0</v>
      </c>
      <c r="JI18" s="71">
        <v>0</v>
      </c>
      <c r="JJ18" s="71">
        <v>1</v>
      </c>
      <c r="JK18" s="71">
        <v>0</v>
      </c>
      <c r="JL18" s="71">
        <v>4</v>
      </c>
      <c r="JM18" s="71">
        <v>0</v>
      </c>
      <c r="JN18" s="71">
        <v>1</v>
      </c>
      <c r="JO18" s="71">
        <v>0</v>
      </c>
      <c r="JP18" s="71">
        <v>0</v>
      </c>
      <c r="JQ18" s="71">
        <v>0</v>
      </c>
      <c r="JR18" s="71">
        <v>0</v>
      </c>
      <c r="JS18" s="71">
        <v>0</v>
      </c>
      <c r="JT18" s="71">
        <v>0</v>
      </c>
      <c r="JU18" s="71">
        <v>2</v>
      </c>
      <c r="JV18" s="71">
        <v>2</v>
      </c>
      <c r="JW18" s="71">
        <v>0</v>
      </c>
      <c r="JX18" s="71">
        <v>0</v>
      </c>
      <c r="JY18" s="71">
        <v>0</v>
      </c>
      <c r="JZ18" s="71">
        <v>0</v>
      </c>
      <c r="KA18" s="71">
        <v>0</v>
      </c>
      <c r="KB18" s="71">
        <v>0</v>
      </c>
      <c r="KC18" s="71">
        <v>0</v>
      </c>
      <c r="KD18" s="71">
        <v>0</v>
      </c>
      <c r="KE18" s="71">
        <v>0</v>
      </c>
      <c r="KF18" s="71">
        <v>2</v>
      </c>
      <c r="KG18" s="71">
        <v>3</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5</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1</v>
      </c>
      <c r="LT18" s="71">
        <v>0</v>
      </c>
      <c r="LU18" s="71">
        <v>0</v>
      </c>
      <c r="LV18" s="71">
        <v>0</v>
      </c>
      <c r="LW18" s="71">
        <v>0</v>
      </c>
      <c r="LX18" s="71">
        <v>1</v>
      </c>
      <c r="LY18" s="71">
        <v>2</v>
      </c>
      <c r="LZ18" s="71">
        <v>0</v>
      </c>
      <c r="MA18" s="71">
        <v>4</v>
      </c>
      <c r="MB18" s="71">
        <v>0</v>
      </c>
      <c r="MC18" s="71">
        <v>0</v>
      </c>
      <c r="MD18" s="71">
        <v>0</v>
      </c>
      <c r="ME18" s="71">
        <v>0</v>
      </c>
      <c r="MF18" s="71">
        <v>2</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1</v>
      </c>
      <c r="NH18" s="71">
        <v>3</v>
      </c>
      <c r="NI18" s="71">
        <v>0</v>
      </c>
      <c r="NJ18" s="71">
        <v>0</v>
      </c>
      <c r="NK18" s="71">
        <v>1</v>
      </c>
      <c r="NL18" s="71">
        <v>0</v>
      </c>
      <c r="NM18" s="71">
        <v>4</v>
      </c>
      <c r="NN18" s="71">
        <v>0</v>
      </c>
      <c r="NO18" s="71">
        <v>1</v>
      </c>
      <c r="NP18" s="71">
        <v>0</v>
      </c>
      <c r="NQ18" s="71">
        <v>0</v>
      </c>
      <c r="NR18" s="71">
        <v>0</v>
      </c>
      <c r="NS18" s="71">
        <v>0</v>
      </c>
      <c r="NT18" s="71">
        <v>0</v>
      </c>
      <c r="NU18" s="71">
        <v>0</v>
      </c>
      <c r="NV18" s="71">
        <v>2</v>
      </c>
      <c r="NW18" s="71">
        <v>2</v>
      </c>
      <c r="NX18" s="71">
        <v>0</v>
      </c>
      <c r="NY18" s="71">
        <v>0</v>
      </c>
      <c r="NZ18" s="71">
        <v>0</v>
      </c>
      <c r="OA18" s="71">
        <v>0</v>
      </c>
      <c r="OB18" s="71">
        <v>0</v>
      </c>
      <c r="OC18" s="71">
        <v>0</v>
      </c>
      <c r="OD18" s="71">
        <v>0</v>
      </c>
      <c r="OE18" s="71">
        <v>0</v>
      </c>
      <c r="OF18" s="71">
        <v>0</v>
      </c>
      <c r="OG18" s="71">
        <v>2</v>
      </c>
      <c r="OH18" s="71">
        <v>3</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5</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1</v>
      </c>
      <c r="PU18" s="71">
        <v>0</v>
      </c>
      <c r="PV18" s="71">
        <v>0</v>
      </c>
      <c r="PW18" s="71">
        <v>0</v>
      </c>
      <c r="PX18" s="71">
        <v>0</v>
      </c>
      <c r="PY18" s="71">
        <v>1</v>
      </c>
      <c r="PZ18" s="71">
        <v>2</v>
      </c>
      <c r="QA18" s="71">
        <v>0</v>
      </c>
      <c r="QB18" s="71">
        <v>4</v>
      </c>
      <c r="QC18" s="71">
        <v>0</v>
      </c>
      <c r="QD18" s="71">
        <v>0</v>
      </c>
      <c r="QE18" s="71">
        <v>0</v>
      </c>
      <c r="QF18" s="71">
        <v>0</v>
      </c>
      <c r="QG18" s="71">
        <v>2</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15</v>
      </c>
      <c r="QY18" s="71">
        <v>2</v>
      </c>
      <c r="QZ18" s="71">
        <v>3</v>
      </c>
      <c r="RA18" s="71">
        <v>0</v>
      </c>
      <c r="RB18" s="71">
        <v>5</v>
      </c>
      <c r="RC18" s="71">
        <v>0</v>
      </c>
      <c r="RD18" s="71">
        <v>0</v>
      </c>
      <c r="RE18" s="71">
        <v>0</v>
      </c>
      <c r="RF18" s="71">
        <v>1</v>
      </c>
      <c r="RG18" s="71">
        <v>1</v>
      </c>
      <c r="RH18" s="71">
        <v>2</v>
      </c>
      <c r="RI18" s="71">
        <v>4</v>
      </c>
      <c r="RJ18" s="71">
        <v>0</v>
      </c>
      <c r="RK18" s="71">
        <v>2</v>
      </c>
      <c r="RL18" s="71">
        <v>0</v>
      </c>
      <c r="RM18" s="71">
        <v>0</v>
      </c>
      <c r="RN18" s="71">
        <v>0</v>
      </c>
      <c r="RO18" s="71">
        <v>0</v>
      </c>
      <c r="RP18" s="71">
        <v>0</v>
      </c>
      <c r="RQ18" s="71">
        <v>0</v>
      </c>
      <c r="RR18" s="71">
        <v>0</v>
      </c>
      <c r="RS18" s="71">
        <v>15</v>
      </c>
      <c r="RT18" s="71">
        <v>2</v>
      </c>
      <c r="RU18" s="71">
        <v>3</v>
      </c>
      <c r="RV18" s="71">
        <v>0</v>
      </c>
      <c r="RW18" s="71">
        <v>5</v>
      </c>
      <c r="RX18" s="71">
        <v>0</v>
      </c>
      <c r="RY18" s="71">
        <v>0</v>
      </c>
      <c r="RZ18" s="71">
        <v>0</v>
      </c>
      <c r="SA18" s="71">
        <v>1</v>
      </c>
      <c r="SB18" s="71">
        <v>1</v>
      </c>
      <c r="SC18" s="71">
        <v>2</v>
      </c>
      <c r="SD18" s="71">
        <v>4</v>
      </c>
      <c r="SE18" s="71">
        <v>0</v>
      </c>
      <c r="SF18" s="71">
        <v>2</v>
      </c>
      <c r="SG18" s="71">
        <v>0</v>
      </c>
      <c r="SH18" s="71">
        <v>0</v>
      </c>
    </row>
    <row r="19" spans="1:502">
      <c r="A19" s="16" t="s">
        <v>1831</v>
      </c>
      <c r="B19" s="70">
        <v>11</v>
      </c>
      <c r="C19" s="70">
        <v>11</v>
      </c>
      <c r="D19" s="70">
        <v>1</v>
      </c>
      <c r="E19" s="70">
        <v>2014</v>
      </c>
      <c r="F19" s="70" t="s">
        <v>181</v>
      </c>
      <c r="G19" s="1073" t="s">
        <v>1820</v>
      </c>
      <c r="H19" s="70" t="s">
        <v>1821</v>
      </c>
      <c r="I19" s="1066"/>
      <c r="J19" s="73">
        <v>0</v>
      </c>
      <c r="K19" s="73">
        <v>0</v>
      </c>
      <c r="L19" s="73">
        <v>0</v>
      </c>
      <c r="M19" s="73">
        <v>0</v>
      </c>
      <c r="N19" s="73">
        <v>0</v>
      </c>
      <c r="O19" s="73">
        <v>0</v>
      </c>
      <c r="P19" s="73">
        <v>0</v>
      </c>
      <c r="Q19" s="73">
        <v>0</v>
      </c>
      <c r="R19" s="73">
        <v>5.8659999999999997</v>
      </c>
      <c r="S19" s="73">
        <v>9.2720000000000002</v>
      </c>
      <c r="T19" s="73">
        <v>554.76</v>
      </c>
      <c r="U19" s="73">
        <v>0</v>
      </c>
      <c r="V19" s="73">
        <v>0</v>
      </c>
      <c r="W19" s="73">
        <v>4.9059999999999997</v>
      </c>
      <c r="X19" s="73">
        <v>0</v>
      </c>
      <c r="Y19" s="73">
        <v>250.37299999999999</v>
      </c>
      <c r="Z19" s="73">
        <v>0</v>
      </c>
      <c r="AA19" s="73">
        <v>4.6589999999999998</v>
      </c>
      <c r="AB19" s="73">
        <v>0</v>
      </c>
      <c r="AC19" s="73">
        <v>0</v>
      </c>
      <c r="AD19" s="73">
        <v>0</v>
      </c>
      <c r="AE19" s="73">
        <v>0</v>
      </c>
      <c r="AF19" s="73">
        <v>0</v>
      </c>
      <c r="AG19" s="73">
        <v>0</v>
      </c>
      <c r="AH19" s="73">
        <v>9.9369999999999994</v>
      </c>
      <c r="AI19" s="73">
        <v>38.56</v>
      </c>
      <c r="AJ19" s="73">
        <v>0</v>
      </c>
      <c r="AK19" s="73">
        <v>0</v>
      </c>
      <c r="AL19" s="73">
        <v>0</v>
      </c>
      <c r="AM19" s="73">
        <v>0</v>
      </c>
      <c r="AN19" s="73">
        <v>0</v>
      </c>
      <c r="AO19" s="73">
        <v>0</v>
      </c>
      <c r="AP19" s="73">
        <v>0</v>
      </c>
      <c r="AQ19" s="73">
        <v>0</v>
      </c>
      <c r="AR19" s="73">
        <v>0</v>
      </c>
      <c r="AS19" s="73">
        <v>21.37</v>
      </c>
      <c r="AT19" s="73">
        <v>12.381</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49.113</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5.1639999999999997</v>
      </c>
      <c r="CG19" s="73">
        <v>0</v>
      </c>
      <c r="CH19" s="73">
        <v>0</v>
      </c>
      <c r="CI19" s="73">
        <v>0</v>
      </c>
      <c r="CJ19" s="73">
        <v>0</v>
      </c>
      <c r="CK19" s="73">
        <v>4.7560000000000002</v>
      </c>
      <c r="CL19" s="73">
        <v>13.317</v>
      </c>
      <c r="CM19" s="73">
        <v>0</v>
      </c>
      <c r="CN19" s="73">
        <v>35.585999999999999</v>
      </c>
      <c r="CO19" s="73">
        <v>0</v>
      </c>
      <c r="CP19" s="73">
        <v>0</v>
      </c>
      <c r="CQ19" s="73">
        <v>0</v>
      </c>
      <c r="CR19" s="73">
        <v>0</v>
      </c>
      <c r="CS19" s="73">
        <v>61.134999999999998</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5.8659999999999997</v>
      </c>
      <c r="DT19" s="73">
        <v>9.2720000000000002</v>
      </c>
      <c r="DU19" s="73">
        <v>554.76</v>
      </c>
      <c r="DV19" s="73">
        <v>0</v>
      </c>
      <c r="DW19" s="73">
        <v>0</v>
      </c>
      <c r="DX19" s="73">
        <v>4.9059999999999997</v>
      </c>
      <c r="DY19" s="73">
        <v>0</v>
      </c>
      <c r="DZ19" s="73">
        <v>250.37299999999999</v>
      </c>
      <c r="EA19" s="73">
        <v>0</v>
      </c>
      <c r="EB19" s="73">
        <v>4.6589999999999998</v>
      </c>
      <c r="EC19" s="73">
        <v>0</v>
      </c>
      <c r="ED19" s="73">
        <v>0</v>
      </c>
      <c r="EE19" s="73">
        <v>0</v>
      </c>
      <c r="EF19" s="73">
        <v>0</v>
      </c>
      <c r="EG19" s="73">
        <v>0</v>
      </c>
      <c r="EH19" s="73">
        <v>0</v>
      </c>
      <c r="EI19" s="73">
        <v>9.9369999999999994</v>
      </c>
      <c r="EJ19" s="73">
        <v>38.56</v>
      </c>
      <c r="EK19" s="73">
        <v>0</v>
      </c>
      <c r="EL19" s="73">
        <v>0</v>
      </c>
      <c r="EM19" s="73">
        <v>0</v>
      </c>
      <c r="EN19" s="73">
        <v>0</v>
      </c>
      <c r="EO19" s="73">
        <v>0</v>
      </c>
      <c r="EP19" s="73">
        <v>0</v>
      </c>
      <c r="EQ19" s="73">
        <v>0</v>
      </c>
      <c r="ER19" s="73">
        <v>0</v>
      </c>
      <c r="ES19" s="73">
        <v>0</v>
      </c>
      <c r="ET19" s="73">
        <v>21.37</v>
      </c>
      <c r="EU19" s="73">
        <v>12.381</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49.113</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5.1639999999999997</v>
      </c>
      <c r="GH19" s="73">
        <v>0</v>
      </c>
      <c r="GI19" s="73">
        <v>0</v>
      </c>
      <c r="GJ19" s="73">
        <v>0</v>
      </c>
      <c r="GK19" s="73">
        <v>0</v>
      </c>
      <c r="GL19" s="73">
        <v>4.7560000000000002</v>
      </c>
      <c r="GM19" s="73">
        <v>13.317</v>
      </c>
      <c r="GN19" s="73">
        <v>0</v>
      </c>
      <c r="GO19" s="73">
        <v>35.585999999999999</v>
      </c>
      <c r="GP19" s="73">
        <v>0</v>
      </c>
      <c r="GQ19" s="73">
        <v>0</v>
      </c>
      <c r="GR19" s="73">
        <v>0</v>
      </c>
      <c r="GS19" s="73">
        <v>0</v>
      </c>
      <c r="GT19" s="73">
        <v>61.134999999999998</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878.33299999999997</v>
      </c>
      <c r="HL19" s="73">
        <v>21.37</v>
      </c>
      <c r="HM19" s="73">
        <v>12.381</v>
      </c>
      <c r="HN19" s="73">
        <v>0</v>
      </c>
      <c r="HO19" s="73">
        <v>49.113</v>
      </c>
      <c r="HP19" s="73">
        <v>0</v>
      </c>
      <c r="HQ19" s="73">
        <v>0</v>
      </c>
      <c r="HR19" s="73">
        <v>0</v>
      </c>
      <c r="HS19" s="73">
        <v>5.1639999999999997</v>
      </c>
      <c r="HT19" s="73">
        <v>4.7560000000000002</v>
      </c>
      <c r="HU19" s="73">
        <v>13.317</v>
      </c>
      <c r="HV19" s="73">
        <v>35.585999999999999</v>
      </c>
      <c r="HW19" s="73">
        <v>0</v>
      </c>
      <c r="HX19" s="73">
        <v>61.134999999999998</v>
      </c>
      <c r="HY19" s="73">
        <v>0</v>
      </c>
      <c r="HZ19" s="73">
        <v>0</v>
      </c>
      <c r="IA19" s="73">
        <v>0</v>
      </c>
      <c r="IB19" s="73">
        <v>0</v>
      </c>
      <c r="IC19" s="73">
        <v>0</v>
      </c>
      <c r="ID19" s="73">
        <v>0</v>
      </c>
      <c r="IE19" s="73">
        <v>0</v>
      </c>
      <c r="IF19" s="73">
        <v>878.33299999999997</v>
      </c>
      <c r="IG19" s="73">
        <v>21.37</v>
      </c>
      <c r="IH19" s="73">
        <v>12.381</v>
      </c>
      <c r="II19" s="73">
        <v>0</v>
      </c>
      <c r="IJ19" s="73">
        <v>49.113</v>
      </c>
      <c r="IK19" s="73">
        <v>0</v>
      </c>
      <c r="IL19" s="73">
        <v>0</v>
      </c>
      <c r="IM19" s="73">
        <v>0</v>
      </c>
      <c r="IN19" s="73">
        <v>5.1639999999999997</v>
      </c>
      <c r="IO19" s="73">
        <v>4.7560000000000002</v>
      </c>
      <c r="IP19" s="73">
        <v>13.317</v>
      </c>
      <c r="IQ19" s="73">
        <v>35.585999999999999</v>
      </c>
      <c r="IR19" s="73">
        <v>0</v>
      </c>
      <c r="IS19" s="73">
        <v>61.134999999999998</v>
      </c>
      <c r="IT19" s="73">
        <v>0</v>
      </c>
      <c r="IU19" s="73">
        <v>0</v>
      </c>
      <c r="IV19" s="74">
        <v>0</v>
      </c>
      <c r="IW19" s="71">
        <v>0</v>
      </c>
      <c r="IX19" s="71">
        <v>0</v>
      </c>
      <c r="IY19" s="71">
        <v>0</v>
      </c>
      <c r="IZ19" s="71">
        <v>0</v>
      </c>
      <c r="JA19" s="71">
        <v>0</v>
      </c>
      <c r="JB19" s="71">
        <v>0</v>
      </c>
      <c r="JC19" s="71">
        <v>0</v>
      </c>
      <c r="JD19" s="71">
        <v>0</v>
      </c>
      <c r="JE19" s="71">
        <v>1</v>
      </c>
      <c r="JF19" s="71">
        <v>1</v>
      </c>
      <c r="JG19" s="71">
        <v>3</v>
      </c>
      <c r="JH19" s="71">
        <v>0</v>
      </c>
      <c r="JI19" s="71">
        <v>0</v>
      </c>
      <c r="JJ19" s="71">
        <v>1</v>
      </c>
      <c r="JK19" s="71">
        <v>0</v>
      </c>
      <c r="JL19" s="71">
        <v>3</v>
      </c>
      <c r="JM19" s="71">
        <v>0</v>
      </c>
      <c r="JN19" s="71">
        <v>1</v>
      </c>
      <c r="JO19" s="71">
        <v>0</v>
      </c>
      <c r="JP19" s="71">
        <v>0</v>
      </c>
      <c r="JQ19" s="71">
        <v>0</v>
      </c>
      <c r="JR19" s="71">
        <v>0</v>
      </c>
      <c r="JS19" s="71">
        <v>0</v>
      </c>
      <c r="JT19" s="71">
        <v>0</v>
      </c>
      <c r="JU19" s="71">
        <v>2</v>
      </c>
      <c r="JV19" s="71">
        <v>2</v>
      </c>
      <c r="JW19" s="71">
        <v>0</v>
      </c>
      <c r="JX19" s="71">
        <v>0</v>
      </c>
      <c r="JY19" s="71">
        <v>0</v>
      </c>
      <c r="JZ19" s="71">
        <v>0</v>
      </c>
      <c r="KA19" s="71">
        <v>0</v>
      </c>
      <c r="KB19" s="71">
        <v>0</v>
      </c>
      <c r="KC19" s="71">
        <v>0</v>
      </c>
      <c r="KD19" s="71">
        <v>0</v>
      </c>
      <c r="KE19" s="71">
        <v>0</v>
      </c>
      <c r="KF19" s="71">
        <v>2</v>
      </c>
      <c r="KG19" s="71">
        <v>3</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5</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0</v>
      </c>
      <c r="LW19" s="71">
        <v>0</v>
      </c>
      <c r="LX19" s="71">
        <v>1</v>
      </c>
      <c r="LY19" s="71">
        <v>2</v>
      </c>
      <c r="LZ19" s="71">
        <v>0</v>
      </c>
      <c r="MA19" s="71">
        <v>4</v>
      </c>
      <c r="MB19" s="71">
        <v>0</v>
      </c>
      <c r="MC19" s="71">
        <v>0</v>
      </c>
      <c r="MD19" s="71">
        <v>0</v>
      </c>
      <c r="ME19" s="71">
        <v>0</v>
      </c>
      <c r="MF19" s="71">
        <v>2</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1</v>
      </c>
      <c r="NH19" s="71">
        <v>3</v>
      </c>
      <c r="NI19" s="71">
        <v>0</v>
      </c>
      <c r="NJ19" s="71">
        <v>0</v>
      </c>
      <c r="NK19" s="71">
        <v>1</v>
      </c>
      <c r="NL19" s="71">
        <v>0</v>
      </c>
      <c r="NM19" s="71">
        <v>3</v>
      </c>
      <c r="NN19" s="71">
        <v>0</v>
      </c>
      <c r="NO19" s="71">
        <v>1</v>
      </c>
      <c r="NP19" s="71">
        <v>0</v>
      </c>
      <c r="NQ19" s="71">
        <v>0</v>
      </c>
      <c r="NR19" s="71">
        <v>0</v>
      </c>
      <c r="NS19" s="71">
        <v>0</v>
      </c>
      <c r="NT19" s="71">
        <v>0</v>
      </c>
      <c r="NU19" s="71">
        <v>0</v>
      </c>
      <c r="NV19" s="71">
        <v>2</v>
      </c>
      <c r="NW19" s="71">
        <v>2</v>
      </c>
      <c r="NX19" s="71">
        <v>0</v>
      </c>
      <c r="NY19" s="71">
        <v>0</v>
      </c>
      <c r="NZ19" s="71">
        <v>0</v>
      </c>
      <c r="OA19" s="71">
        <v>0</v>
      </c>
      <c r="OB19" s="71">
        <v>0</v>
      </c>
      <c r="OC19" s="71">
        <v>0</v>
      </c>
      <c r="OD19" s="71">
        <v>0</v>
      </c>
      <c r="OE19" s="71">
        <v>0</v>
      </c>
      <c r="OF19" s="71">
        <v>0</v>
      </c>
      <c r="OG19" s="71">
        <v>2</v>
      </c>
      <c r="OH19" s="71">
        <v>3</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5</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0</v>
      </c>
      <c r="PX19" s="71">
        <v>0</v>
      </c>
      <c r="PY19" s="71">
        <v>1</v>
      </c>
      <c r="PZ19" s="71">
        <v>2</v>
      </c>
      <c r="QA19" s="71">
        <v>0</v>
      </c>
      <c r="QB19" s="71">
        <v>4</v>
      </c>
      <c r="QC19" s="71">
        <v>0</v>
      </c>
      <c r="QD19" s="71">
        <v>0</v>
      </c>
      <c r="QE19" s="71">
        <v>0</v>
      </c>
      <c r="QF19" s="71">
        <v>0</v>
      </c>
      <c r="QG19" s="71">
        <v>2</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14</v>
      </c>
      <c r="QY19" s="71">
        <v>2</v>
      </c>
      <c r="QZ19" s="71">
        <v>3</v>
      </c>
      <c r="RA19" s="71">
        <v>0</v>
      </c>
      <c r="RB19" s="71">
        <v>5</v>
      </c>
      <c r="RC19" s="71">
        <v>0</v>
      </c>
      <c r="RD19" s="71">
        <v>0</v>
      </c>
      <c r="RE19" s="71">
        <v>0</v>
      </c>
      <c r="RF19" s="71">
        <v>1</v>
      </c>
      <c r="RG19" s="71">
        <v>1</v>
      </c>
      <c r="RH19" s="71">
        <v>2</v>
      </c>
      <c r="RI19" s="71">
        <v>4</v>
      </c>
      <c r="RJ19" s="71">
        <v>0</v>
      </c>
      <c r="RK19" s="71">
        <v>2</v>
      </c>
      <c r="RL19" s="71">
        <v>0</v>
      </c>
      <c r="RM19" s="71">
        <v>0</v>
      </c>
      <c r="RN19" s="71">
        <v>0</v>
      </c>
      <c r="RO19" s="71">
        <v>0</v>
      </c>
      <c r="RP19" s="71">
        <v>0</v>
      </c>
      <c r="RQ19" s="71">
        <v>0</v>
      </c>
      <c r="RR19" s="71">
        <v>0</v>
      </c>
      <c r="RS19" s="71">
        <v>14</v>
      </c>
      <c r="RT19" s="71">
        <v>2</v>
      </c>
      <c r="RU19" s="71">
        <v>3</v>
      </c>
      <c r="RV19" s="71">
        <v>0</v>
      </c>
      <c r="RW19" s="71">
        <v>5</v>
      </c>
      <c r="RX19" s="71">
        <v>0</v>
      </c>
      <c r="RY19" s="71">
        <v>0</v>
      </c>
      <c r="RZ19" s="71">
        <v>0</v>
      </c>
      <c r="SA19" s="71">
        <v>1</v>
      </c>
      <c r="SB19" s="71">
        <v>1</v>
      </c>
      <c r="SC19" s="71">
        <v>2</v>
      </c>
      <c r="SD19" s="71">
        <v>4</v>
      </c>
      <c r="SE19" s="71">
        <v>0</v>
      </c>
      <c r="SF19" s="71">
        <v>2</v>
      </c>
      <c r="SG19" s="71">
        <v>0</v>
      </c>
      <c r="SH19" s="71">
        <v>0</v>
      </c>
    </row>
    <row r="20" spans="1:502">
      <c r="A20" s="16" t="s">
        <v>1832</v>
      </c>
      <c r="B20" s="70">
        <v>12</v>
      </c>
      <c r="C20" s="70">
        <v>12</v>
      </c>
      <c r="D20" s="70">
        <v>1</v>
      </c>
      <c r="E20" s="70">
        <v>2015</v>
      </c>
      <c r="F20" s="70" t="s">
        <v>182</v>
      </c>
      <c r="G20" s="1073" t="s">
        <v>1820</v>
      </c>
      <c r="H20" s="70" t="s">
        <v>1821</v>
      </c>
      <c r="I20" s="1066"/>
      <c r="J20" s="73">
        <v>0</v>
      </c>
      <c r="K20" s="73">
        <v>0</v>
      </c>
      <c r="L20" s="73">
        <v>0</v>
      </c>
      <c r="M20" s="73">
        <v>0</v>
      </c>
      <c r="N20" s="73">
        <v>0</v>
      </c>
      <c r="O20" s="73">
        <v>0</v>
      </c>
      <c r="P20" s="73">
        <v>0</v>
      </c>
      <c r="Q20" s="73">
        <v>0</v>
      </c>
      <c r="R20" s="73">
        <v>5.9710000000000001</v>
      </c>
      <c r="S20" s="73">
        <v>8.7629999999999999</v>
      </c>
      <c r="T20" s="73">
        <v>555.755</v>
      </c>
      <c r="U20" s="73">
        <v>0</v>
      </c>
      <c r="V20" s="73">
        <v>0</v>
      </c>
      <c r="W20" s="73">
        <v>4.6669999999999998</v>
      </c>
      <c r="X20" s="73">
        <v>0</v>
      </c>
      <c r="Y20" s="73">
        <v>242.46600000000001</v>
      </c>
      <c r="Z20" s="73">
        <v>0</v>
      </c>
      <c r="AA20" s="73">
        <v>0</v>
      </c>
      <c r="AB20" s="73">
        <v>0</v>
      </c>
      <c r="AC20" s="73">
        <v>0</v>
      </c>
      <c r="AD20" s="73">
        <v>0</v>
      </c>
      <c r="AE20" s="73">
        <v>0</v>
      </c>
      <c r="AF20" s="73">
        <v>0</v>
      </c>
      <c r="AG20" s="73">
        <v>0</v>
      </c>
      <c r="AH20" s="73">
        <v>10.643000000000001</v>
      </c>
      <c r="AI20" s="73">
        <v>32.158999999999999</v>
      </c>
      <c r="AJ20" s="73">
        <v>0</v>
      </c>
      <c r="AK20" s="73">
        <v>0</v>
      </c>
      <c r="AL20" s="73">
        <v>0</v>
      </c>
      <c r="AM20" s="73">
        <v>0</v>
      </c>
      <c r="AN20" s="73">
        <v>0</v>
      </c>
      <c r="AO20" s="73">
        <v>0</v>
      </c>
      <c r="AP20" s="73">
        <v>0</v>
      </c>
      <c r="AQ20" s="73">
        <v>0</v>
      </c>
      <c r="AR20" s="73">
        <v>0</v>
      </c>
      <c r="AS20" s="73">
        <v>21.408000000000001</v>
      </c>
      <c r="AT20" s="73">
        <v>8.9109999999999996</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44.402999999999999</v>
      </c>
      <c r="BN20" s="73">
        <v>0</v>
      </c>
      <c r="BO20" s="73">
        <v>0</v>
      </c>
      <c r="BP20" s="73">
        <v>0</v>
      </c>
      <c r="BQ20" s="73">
        <v>0</v>
      </c>
      <c r="BR20" s="73">
        <v>0</v>
      </c>
      <c r="BS20" s="73">
        <v>4.1040000000000001</v>
      </c>
      <c r="BT20" s="73">
        <v>0</v>
      </c>
      <c r="BU20" s="73">
        <v>0</v>
      </c>
      <c r="BV20" s="73">
        <v>0</v>
      </c>
      <c r="BW20" s="73">
        <v>0</v>
      </c>
      <c r="BX20" s="73">
        <v>0</v>
      </c>
      <c r="BY20" s="73">
        <v>0</v>
      </c>
      <c r="BZ20" s="73">
        <v>0</v>
      </c>
      <c r="CA20" s="73">
        <v>0</v>
      </c>
      <c r="CB20" s="73">
        <v>0</v>
      </c>
      <c r="CC20" s="73">
        <v>0</v>
      </c>
      <c r="CD20" s="73">
        <v>0</v>
      </c>
      <c r="CE20" s="73">
        <v>0</v>
      </c>
      <c r="CF20" s="73">
        <v>4.7930000000000001</v>
      </c>
      <c r="CG20" s="73">
        <v>0</v>
      </c>
      <c r="CH20" s="73">
        <v>0</v>
      </c>
      <c r="CI20" s="73">
        <v>0</v>
      </c>
      <c r="CJ20" s="73">
        <v>0</v>
      </c>
      <c r="CK20" s="73">
        <v>4.7649999999999997</v>
      </c>
      <c r="CL20" s="73">
        <v>12.500999999999999</v>
      </c>
      <c r="CM20" s="73">
        <v>0</v>
      </c>
      <c r="CN20" s="73">
        <v>34.912999999999997</v>
      </c>
      <c r="CO20" s="73">
        <v>0</v>
      </c>
      <c r="CP20" s="73">
        <v>0</v>
      </c>
      <c r="CQ20" s="73">
        <v>0</v>
      </c>
      <c r="CR20" s="73">
        <v>0</v>
      </c>
      <c r="CS20" s="73">
        <v>60.07</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5.9710000000000001</v>
      </c>
      <c r="DT20" s="73">
        <v>8.7629999999999999</v>
      </c>
      <c r="DU20" s="73">
        <v>555.755</v>
      </c>
      <c r="DV20" s="73">
        <v>0</v>
      </c>
      <c r="DW20" s="73">
        <v>0</v>
      </c>
      <c r="DX20" s="73">
        <v>4.6669999999999998</v>
      </c>
      <c r="DY20" s="73">
        <v>0</v>
      </c>
      <c r="DZ20" s="73">
        <v>242.46600000000001</v>
      </c>
      <c r="EA20" s="73">
        <v>0</v>
      </c>
      <c r="EB20" s="73">
        <v>0</v>
      </c>
      <c r="EC20" s="73">
        <v>0</v>
      </c>
      <c r="ED20" s="73">
        <v>0</v>
      </c>
      <c r="EE20" s="73">
        <v>0</v>
      </c>
      <c r="EF20" s="73">
        <v>0</v>
      </c>
      <c r="EG20" s="73">
        <v>0</v>
      </c>
      <c r="EH20" s="73">
        <v>0</v>
      </c>
      <c r="EI20" s="73">
        <v>10.643000000000001</v>
      </c>
      <c r="EJ20" s="73">
        <v>32.158999999999999</v>
      </c>
      <c r="EK20" s="73">
        <v>0</v>
      </c>
      <c r="EL20" s="73">
        <v>0</v>
      </c>
      <c r="EM20" s="73">
        <v>0</v>
      </c>
      <c r="EN20" s="73">
        <v>0</v>
      </c>
      <c r="EO20" s="73">
        <v>0</v>
      </c>
      <c r="EP20" s="73">
        <v>0</v>
      </c>
      <c r="EQ20" s="73">
        <v>0</v>
      </c>
      <c r="ER20" s="73">
        <v>0</v>
      </c>
      <c r="ES20" s="73">
        <v>0</v>
      </c>
      <c r="ET20" s="73">
        <v>21.408000000000001</v>
      </c>
      <c r="EU20" s="73">
        <v>8.9109999999999996</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44.402999999999999</v>
      </c>
      <c r="FO20" s="73">
        <v>0</v>
      </c>
      <c r="FP20" s="73">
        <v>0</v>
      </c>
      <c r="FQ20" s="73">
        <v>0</v>
      </c>
      <c r="FR20" s="73">
        <v>0</v>
      </c>
      <c r="FS20" s="73">
        <v>0</v>
      </c>
      <c r="FT20" s="73">
        <v>4.1040000000000001</v>
      </c>
      <c r="FU20" s="73">
        <v>0</v>
      </c>
      <c r="FV20" s="73">
        <v>0</v>
      </c>
      <c r="FW20" s="73">
        <v>0</v>
      </c>
      <c r="FX20" s="73">
        <v>0</v>
      </c>
      <c r="FY20" s="73">
        <v>0</v>
      </c>
      <c r="FZ20" s="73">
        <v>0</v>
      </c>
      <c r="GA20" s="73">
        <v>0</v>
      </c>
      <c r="GB20" s="73">
        <v>0</v>
      </c>
      <c r="GC20" s="73">
        <v>0</v>
      </c>
      <c r="GD20" s="73">
        <v>0</v>
      </c>
      <c r="GE20" s="73">
        <v>0</v>
      </c>
      <c r="GF20" s="73">
        <v>0</v>
      </c>
      <c r="GG20" s="73">
        <v>4.7930000000000001</v>
      </c>
      <c r="GH20" s="73">
        <v>0</v>
      </c>
      <c r="GI20" s="73">
        <v>0</v>
      </c>
      <c r="GJ20" s="73">
        <v>0</v>
      </c>
      <c r="GK20" s="73">
        <v>0</v>
      </c>
      <c r="GL20" s="73">
        <v>4.7649999999999997</v>
      </c>
      <c r="GM20" s="73">
        <v>12.500999999999999</v>
      </c>
      <c r="GN20" s="73">
        <v>0</v>
      </c>
      <c r="GO20" s="73">
        <v>34.912999999999997</v>
      </c>
      <c r="GP20" s="73">
        <v>0</v>
      </c>
      <c r="GQ20" s="73">
        <v>0</v>
      </c>
      <c r="GR20" s="73">
        <v>0</v>
      </c>
      <c r="GS20" s="73">
        <v>0</v>
      </c>
      <c r="GT20" s="73">
        <v>60.07</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860.42399999999998</v>
      </c>
      <c r="HL20" s="73">
        <v>21.408000000000001</v>
      </c>
      <c r="HM20" s="73">
        <v>8.9109999999999996</v>
      </c>
      <c r="HN20" s="73">
        <v>0</v>
      </c>
      <c r="HO20" s="73">
        <v>44.402999999999999</v>
      </c>
      <c r="HP20" s="73">
        <v>4.1040000000000001</v>
      </c>
      <c r="HQ20" s="73">
        <v>0</v>
      </c>
      <c r="HR20" s="73">
        <v>0</v>
      </c>
      <c r="HS20" s="73">
        <v>4.7930000000000001</v>
      </c>
      <c r="HT20" s="73">
        <v>4.7649999999999997</v>
      </c>
      <c r="HU20" s="73">
        <v>12.500999999999999</v>
      </c>
      <c r="HV20" s="73">
        <v>34.912999999999997</v>
      </c>
      <c r="HW20" s="73">
        <v>0</v>
      </c>
      <c r="HX20" s="73">
        <v>60.07</v>
      </c>
      <c r="HY20" s="73">
        <v>0</v>
      </c>
      <c r="HZ20" s="73">
        <v>0</v>
      </c>
      <c r="IA20" s="73">
        <v>0</v>
      </c>
      <c r="IB20" s="73">
        <v>0</v>
      </c>
      <c r="IC20" s="73">
        <v>0</v>
      </c>
      <c r="ID20" s="73">
        <v>0</v>
      </c>
      <c r="IE20" s="73">
        <v>0</v>
      </c>
      <c r="IF20" s="73">
        <v>860.42399999999998</v>
      </c>
      <c r="IG20" s="73">
        <v>21.408000000000001</v>
      </c>
      <c r="IH20" s="73">
        <v>8.9109999999999996</v>
      </c>
      <c r="II20" s="73">
        <v>0</v>
      </c>
      <c r="IJ20" s="73">
        <v>44.402999999999999</v>
      </c>
      <c r="IK20" s="73">
        <v>4.1040000000000001</v>
      </c>
      <c r="IL20" s="73">
        <v>0</v>
      </c>
      <c r="IM20" s="73">
        <v>0</v>
      </c>
      <c r="IN20" s="73">
        <v>4.7930000000000001</v>
      </c>
      <c r="IO20" s="73">
        <v>4.7649999999999997</v>
      </c>
      <c r="IP20" s="73">
        <v>12.500999999999999</v>
      </c>
      <c r="IQ20" s="73">
        <v>34.912999999999997</v>
      </c>
      <c r="IR20" s="73">
        <v>0</v>
      </c>
      <c r="IS20" s="73">
        <v>60.07</v>
      </c>
      <c r="IT20" s="73">
        <v>0</v>
      </c>
      <c r="IU20" s="73">
        <v>0</v>
      </c>
      <c r="IV20" s="74">
        <v>0</v>
      </c>
      <c r="IW20" s="71">
        <v>0</v>
      </c>
      <c r="IX20" s="71">
        <v>0</v>
      </c>
      <c r="IY20" s="71">
        <v>0</v>
      </c>
      <c r="IZ20" s="71">
        <v>0</v>
      </c>
      <c r="JA20" s="71">
        <v>0</v>
      </c>
      <c r="JB20" s="71">
        <v>0</v>
      </c>
      <c r="JC20" s="71">
        <v>0</v>
      </c>
      <c r="JD20" s="71">
        <v>0</v>
      </c>
      <c r="JE20" s="71">
        <v>1</v>
      </c>
      <c r="JF20" s="71">
        <v>1</v>
      </c>
      <c r="JG20" s="71">
        <v>3</v>
      </c>
      <c r="JH20" s="71">
        <v>0</v>
      </c>
      <c r="JI20" s="71">
        <v>0</v>
      </c>
      <c r="JJ20" s="71">
        <v>1</v>
      </c>
      <c r="JK20" s="71">
        <v>0</v>
      </c>
      <c r="JL20" s="71">
        <v>3</v>
      </c>
      <c r="JM20" s="71">
        <v>0</v>
      </c>
      <c r="JN20" s="71">
        <v>0</v>
      </c>
      <c r="JO20" s="71">
        <v>0</v>
      </c>
      <c r="JP20" s="71">
        <v>0</v>
      </c>
      <c r="JQ20" s="71">
        <v>0</v>
      </c>
      <c r="JR20" s="71">
        <v>0</v>
      </c>
      <c r="JS20" s="71">
        <v>0</v>
      </c>
      <c r="JT20" s="71">
        <v>0</v>
      </c>
      <c r="JU20" s="71">
        <v>2</v>
      </c>
      <c r="JV20" s="71">
        <v>1</v>
      </c>
      <c r="JW20" s="71">
        <v>0</v>
      </c>
      <c r="JX20" s="71">
        <v>0</v>
      </c>
      <c r="JY20" s="71">
        <v>0</v>
      </c>
      <c r="JZ20" s="71">
        <v>0</v>
      </c>
      <c r="KA20" s="71">
        <v>0</v>
      </c>
      <c r="KB20" s="71">
        <v>0</v>
      </c>
      <c r="KC20" s="71">
        <v>0</v>
      </c>
      <c r="KD20" s="71">
        <v>0</v>
      </c>
      <c r="KE20" s="71">
        <v>0</v>
      </c>
      <c r="KF20" s="71">
        <v>2</v>
      </c>
      <c r="KG20" s="71">
        <v>2</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4</v>
      </c>
      <c r="LA20" s="71">
        <v>0</v>
      </c>
      <c r="LB20" s="71">
        <v>0</v>
      </c>
      <c r="LC20" s="71">
        <v>0</v>
      </c>
      <c r="LD20" s="71">
        <v>0</v>
      </c>
      <c r="LE20" s="71">
        <v>0</v>
      </c>
      <c r="LF20" s="71">
        <v>1</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0</v>
      </c>
      <c r="LW20" s="71">
        <v>0</v>
      </c>
      <c r="LX20" s="71">
        <v>1</v>
      </c>
      <c r="LY20" s="71">
        <v>2</v>
      </c>
      <c r="LZ20" s="71">
        <v>0</v>
      </c>
      <c r="MA20" s="71">
        <v>4</v>
      </c>
      <c r="MB20" s="71">
        <v>0</v>
      </c>
      <c r="MC20" s="71">
        <v>0</v>
      </c>
      <c r="MD20" s="71">
        <v>0</v>
      </c>
      <c r="ME20" s="71">
        <v>0</v>
      </c>
      <c r="MF20" s="71">
        <v>2</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1</v>
      </c>
      <c r="NH20" s="71">
        <v>3</v>
      </c>
      <c r="NI20" s="71">
        <v>0</v>
      </c>
      <c r="NJ20" s="71">
        <v>0</v>
      </c>
      <c r="NK20" s="71">
        <v>1</v>
      </c>
      <c r="NL20" s="71">
        <v>0</v>
      </c>
      <c r="NM20" s="71">
        <v>3</v>
      </c>
      <c r="NN20" s="71">
        <v>0</v>
      </c>
      <c r="NO20" s="71">
        <v>0</v>
      </c>
      <c r="NP20" s="71">
        <v>0</v>
      </c>
      <c r="NQ20" s="71">
        <v>0</v>
      </c>
      <c r="NR20" s="71">
        <v>0</v>
      </c>
      <c r="NS20" s="71">
        <v>0</v>
      </c>
      <c r="NT20" s="71">
        <v>0</v>
      </c>
      <c r="NU20" s="71">
        <v>0</v>
      </c>
      <c r="NV20" s="71">
        <v>2</v>
      </c>
      <c r="NW20" s="71">
        <v>1</v>
      </c>
      <c r="NX20" s="71">
        <v>0</v>
      </c>
      <c r="NY20" s="71">
        <v>0</v>
      </c>
      <c r="NZ20" s="71">
        <v>0</v>
      </c>
      <c r="OA20" s="71">
        <v>0</v>
      </c>
      <c r="OB20" s="71">
        <v>0</v>
      </c>
      <c r="OC20" s="71">
        <v>0</v>
      </c>
      <c r="OD20" s="71">
        <v>0</v>
      </c>
      <c r="OE20" s="71">
        <v>0</v>
      </c>
      <c r="OF20" s="71">
        <v>0</v>
      </c>
      <c r="OG20" s="71">
        <v>2</v>
      </c>
      <c r="OH20" s="71">
        <v>2</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4</v>
      </c>
      <c r="PB20" s="71">
        <v>0</v>
      </c>
      <c r="PC20" s="71">
        <v>0</v>
      </c>
      <c r="PD20" s="71">
        <v>0</v>
      </c>
      <c r="PE20" s="71">
        <v>0</v>
      </c>
      <c r="PF20" s="71">
        <v>0</v>
      </c>
      <c r="PG20" s="71">
        <v>1</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0</v>
      </c>
      <c r="PX20" s="71">
        <v>0</v>
      </c>
      <c r="PY20" s="71">
        <v>1</v>
      </c>
      <c r="PZ20" s="71">
        <v>2</v>
      </c>
      <c r="QA20" s="71">
        <v>0</v>
      </c>
      <c r="QB20" s="71">
        <v>4</v>
      </c>
      <c r="QC20" s="71">
        <v>0</v>
      </c>
      <c r="QD20" s="71">
        <v>0</v>
      </c>
      <c r="QE20" s="71">
        <v>0</v>
      </c>
      <c r="QF20" s="71">
        <v>0</v>
      </c>
      <c r="QG20" s="71">
        <v>2</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12</v>
      </c>
      <c r="QY20" s="71">
        <v>2</v>
      </c>
      <c r="QZ20" s="71">
        <v>2</v>
      </c>
      <c r="RA20" s="71">
        <v>0</v>
      </c>
      <c r="RB20" s="71">
        <v>4</v>
      </c>
      <c r="RC20" s="71">
        <v>1</v>
      </c>
      <c r="RD20" s="71">
        <v>0</v>
      </c>
      <c r="RE20" s="71">
        <v>0</v>
      </c>
      <c r="RF20" s="71">
        <v>1</v>
      </c>
      <c r="RG20" s="71">
        <v>1</v>
      </c>
      <c r="RH20" s="71">
        <v>2</v>
      </c>
      <c r="RI20" s="71">
        <v>4</v>
      </c>
      <c r="RJ20" s="71">
        <v>0</v>
      </c>
      <c r="RK20" s="71">
        <v>2</v>
      </c>
      <c r="RL20" s="71">
        <v>0</v>
      </c>
      <c r="RM20" s="71">
        <v>0</v>
      </c>
      <c r="RN20" s="71">
        <v>0</v>
      </c>
      <c r="RO20" s="71">
        <v>0</v>
      </c>
      <c r="RP20" s="71">
        <v>0</v>
      </c>
      <c r="RQ20" s="71">
        <v>0</v>
      </c>
      <c r="RR20" s="71">
        <v>0</v>
      </c>
      <c r="RS20" s="71">
        <v>12</v>
      </c>
      <c r="RT20" s="71">
        <v>2</v>
      </c>
      <c r="RU20" s="71">
        <v>2</v>
      </c>
      <c r="RV20" s="71">
        <v>0</v>
      </c>
      <c r="RW20" s="71">
        <v>4</v>
      </c>
      <c r="RX20" s="71">
        <v>1</v>
      </c>
      <c r="RY20" s="71">
        <v>0</v>
      </c>
      <c r="RZ20" s="71">
        <v>0</v>
      </c>
      <c r="SA20" s="71">
        <v>1</v>
      </c>
      <c r="SB20" s="71">
        <v>1</v>
      </c>
      <c r="SC20" s="71">
        <v>2</v>
      </c>
      <c r="SD20" s="71">
        <v>4</v>
      </c>
      <c r="SE20" s="71">
        <v>0</v>
      </c>
      <c r="SF20" s="71">
        <v>2</v>
      </c>
      <c r="SG20" s="71">
        <v>0</v>
      </c>
      <c r="SH20" s="71">
        <v>0</v>
      </c>
    </row>
    <row r="21" spans="1:502">
      <c r="A21" s="16" t="s">
        <v>1833</v>
      </c>
      <c r="B21" s="70">
        <v>13</v>
      </c>
      <c r="C21" s="70">
        <v>13</v>
      </c>
      <c r="D21" s="70">
        <v>1</v>
      </c>
      <c r="E21" s="70">
        <v>2016</v>
      </c>
      <c r="F21" s="70" t="s">
        <v>155</v>
      </c>
      <c r="G21" s="1073" t="s">
        <v>1820</v>
      </c>
      <c r="H21" s="70" t="s">
        <v>1821</v>
      </c>
      <c r="I21" s="1066"/>
      <c r="J21" s="73">
        <v>0</v>
      </c>
      <c r="K21" s="73">
        <v>0</v>
      </c>
      <c r="L21" s="73">
        <v>0</v>
      </c>
      <c r="M21" s="73">
        <v>0</v>
      </c>
      <c r="N21" s="73">
        <v>0</v>
      </c>
      <c r="O21" s="73">
        <v>0</v>
      </c>
      <c r="P21" s="73">
        <v>0</v>
      </c>
      <c r="Q21" s="73">
        <v>0</v>
      </c>
      <c r="R21" s="73">
        <v>11.226000000000001</v>
      </c>
      <c r="S21" s="73">
        <v>8.3979999999999997</v>
      </c>
      <c r="T21" s="73">
        <v>374.60300000000001</v>
      </c>
      <c r="U21" s="73">
        <v>0</v>
      </c>
      <c r="V21" s="73">
        <v>0</v>
      </c>
      <c r="W21" s="73">
        <v>4.1980000000000004</v>
      </c>
      <c r="X21" s="73">
        <v>0</v>
      </c>
      <c r="Y21" s="73">
        <v>247.798</v>
      </c>
      <c r="Z21" s="73">
        <v>0</v>
      </c>
      <c r="AA21" s="73">
        <v>0</v>
      </c>
      <c r="AB21" s="73">
        <v>0</v>
      </c>
      <c r="AC21" s="73">
        <v>0</v>
      </c>
      <c r="AD21" s="73">
        <v>0</v>
      </c>
      <c r="AE21" s="73">
        <v>0</v>
      </c>
      <c r="AF21" s="73">
        <v>0</v>
      </c>
      <c r="AG21" s="73">
        <v>0</v>
      </c>
      <c r="AH21" s="73">
        <v>10.552</v>
      </c>
      <c r="AI21" s="73">
        <v>31.021000000000001</v>
      </c>
      <c r="AJ21" s="73">
        <v>0</v>
      </c>
      <c r="AK21" s="73">
        <v>0</v>
      </c>
      <c r="AL21" s="73">
        <v>0</v>
      </c>
      <c r="AM21" s="73">
        <v>0</v>
      </c>
      <c r="AN21" s="73">
        <v>0</v>
      </c>
      <c r="AO21" s="73">
        <v>0</v>
      </c>
      <c r="AP21" s="73">
        <v>0</v>
      </c>
      <c r="AQ21" s="73">
        <v>0</v>
      </c>
      <c r="AR21" s="73">
        <v>0</v>
      </c>
      <c r="AS21" s="73">
        <v>20.966000000000001</v>
      </c>
      <c r="AT21" s="73">
        <v>7.84</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40.923000000000002</v>
      </c>
      <c r="BN21" s="73">
        <v>0</v>
      </c>
      <c r="BO21" s="73">
        <v>0</v>
      </c>
      <c r="BP21" s="73">
        <v>0</v>
      </c>
      <c r="BQ21" s="73">
        <v>0</v>
      </c>
      <c r="BR21" s="73">
        <v>0</v>
      </c>
      <c r="BS21" s="73">
        <v>3.94</v>
      </c>
      <c r="BT21" s="73">
        <v>0</v>
      </c>
      <c r="BU21" s="73">
        <v>0</v>
      </c>
      <c r="BV21" s="73">
        <v>0</v>
      </c>
      <c r="BW21" s="73">
        <v>0</v>
      </c>
      <c r="BX21" s="73">
        <v>0</v>
      </c>
      <c r="BY21" s="73">
        <v>0</v>
      </c>
      <c r="BZ21" s="73">
        <v>0</v>
      </c>
      <c r="CA21" s="73">
        <v>0</v>
      </c>
      <c r="CB21" s="73">
        <v>0</v>
      </c>
      <c r="CC21" s="73">
        <v>0</v>
      </c>
      <c r="CD21" s="73">
        <v>0</v>
      </c>
      <c r="CE21" s="73">
        <v>0</v>
      </c>
      <c r="CF21" s="73">
        <v>4.649</v>
      </c>
      <c r="CG21" s="73">
        <v>0</v>
      </c>
      <c r="CH21" s="73">
        <v>0</v>
      </c>
      <c r="CI21" s="73">
        <v>0</v>
      </c>
      <c r="CJ21" s="73">
        <v>0</v>
      </c>
      <c r="CK21" s="73">
        <v>4.5369999999999999</v>
      </c>
      <c r="CL21" s="73">
        <v>12.596</v>
      </c>
      <c r="CM21" s="73">
        <v>0</v>
      </c>
      <c r="CN21" s="73">
        <v>34.920999999999999</v>
      </c>
      <c r="CO21" s="73">
        <v>0</v>
      </c>
      <c r="CP21" s="73">
        <v>0</v>
      </c>
      <c r="CQ21" s="73">
        <v>0</v>
      </c>
      <c r="CR21" s="73">
        <v>0</v>
      </c>
      <c r="CS21" s="73">
        <v>61.402999999999999</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11.226000000000001</v>
      </c>
      <c r="DT21" s="73">
        <v>8.3979999999999997</v>
      </c>
      <c r="DU21" s="73">
        <v>374.60300000000001</v>
      </c>
      <c r="DV21" s="73">
        <v>0</v>
      </c>
      <c r="DW21" s="73">
        <v>0</v>
      </c>
      <c r="DX21" s="73">
        <v>4.1980000000000004</v>
      </c>
      <c r="DY21" s="73">
        <v>0</v>
      </c>
      <c r="DZ21" s="73">
        <v>247.798</v>
      </c>
      <c r="EA21" s="73">
        <v>0</v>
      </c>
      <c r="EB21" s="73">
        <v>0</v>
      </c>
      <c r="EC21" s="73">
        <v>0</v>
      </c>
      <c r="ED21" s="73">
        <v>0</v>
      </c>
      <c r="EE21" s="73">
        <v>0</v>
      </c>
      <c r="EF21" s="73">
        <v>0</v>
      </c>
      <c r="EG21" s="73">
        <v>0</v>
      </c>
      <c r="EH21" s="73">
        <v>0</v>
      </c>
      <c r="EI21" s="73">
        <v>10.552</v>
      </c>
      <c r="EJ21" s="73">
        <v>31.021000000000001</v>
      </c>
      <c r="EK21" s="73">
        <v>0</v>
      </c>
      <c r="EL21" s="73">
        <v>0</v>
      </c>
      <c r="EM21" s="73">
        <v>0</v>
      </c>
      <c r="EN21" s="73">
        <v>0</v>
      </c>
      <c r="EO21" s="73">
        <v>0</v>
      </c>
      <c r="EP21" s="73">
        <v>0</v>
      </c>
      <c r="EQ21" s="73">
        <v>0</v>
      </c>
      <c r="ER21" s="73">
        <v>0</v>
      </c>
      <c r="ES21" s="73">
        <v>0</v>
      </c>
      <c r="ET21" s="73">
        <v>20.966000000000001</v>
      </c>
      <c r="EU21" s="73">
        <v>7.84</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40.923000000000002</v>
      </c>
      <c r="FO21" s="73">
        <v>0</v>
      </c>
      <c r="FP21" s="73">
        <v>0</v>
      </c>
      <c r="FQ21" s="73">
        <v>0</v>
      </c>
      <c r="FR21" s="73">
        <v>0</v>
      </c>
      <c r="FS21" s="73">
        <v>0</v>
      </c>
      <c r="FT21" s="73">
        <v>3.94</v>
      </c>
      <c r="FU21" s="73">
        <v>0</v>
      </c>
      <c r="FV21" s="73">
        <v>0</v>
      </c>
      <c r="FW21" s="73">
        <v>0</v>
      </c>
      <c r="FX21" s="73">
        <v>0</v>
      </c>
      <c r="FY21" s="73">
        <v>0</v>
      </c>
      <c r="FZ21" s="73">
        <v>0</v>
      </c>
      <c r="GA21" s="73">
        <v>0</v>
      </c>
      <c r="GB21" s="73">
        <v>0</v>
      </c>
      <c r="GC21" s="73">
        <v>0</v>
      </c>
      <c r="GD21" s="73">
        <v>0</v>
      </c>
      <c r="GE21" s="73">
        <v>0</v>
      </c>
      <c r="GF21" s="73">
        <v>0</v>
      </c>
      <c r="GG21" s="73">
        <v>4.649</v>
      </c>
      <c r="GH21" s="73">
        <v>0</v>
      </c>
      <c r="GI21" s="73">
        <v>0</v>
      </c>
      <c r="GJ21" s="73">
        <v>0</v>
      </c>
      <c r="GK21" s="73">
        <v>0</v>
      </c>
      <c r="GL21" s="73">
        <v>4.5369999999999999</v>
      </c>
      <c r="GM21" s="73">
        <v>12.596</v>
      </c>
      <c r="GN21" s="73">
        <v>0</v>
      </c>
      <c r="GO21" s="73">
        <v>34.920999999999999</v>
      </c>
      <c r="GP21" s="73">
        <v>0</v>
      </c>
      <c r="GQ21" s="73">
        <v>0</v>
      </c>
      <c r="GR21" s="73">
        <v>0</v>
      </c>
      <c r="GS21" s="73">
        <v>0</v>
      </c>
      <c r="GT21" s="73">
        <v>61.402999999999999</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687.79600000000005</v>
      </c>
      <c r="HL21" s="73">
        <v>20.966000000000001</v>
      </c>
      <c r="HM21" s="73">
        <v>7.84</v>
      </c>
      <c r="HN21" s="73">
        <v>0</v>
      </c>
      <c r="HO21" s="73">
        <v>40.923000000000002</v>
      </c>
      <c r="HP21" s="73">
        <v>3.94</v>
      </c>
      <c r="HQ21" s="73">
        <v>0</v>
      </c>
      <c r="HR21" s="73">
        <v>0</v>
      </c>
      <c r="HS21" s="73">
        <v>4.649</v>
      </c>
      <c r="HT21" s="73">
        <v>4.5369999999999999</v>
      </c>
      <c r="HU21" s="73">
        <v>12.596</v>
      </c>
      <c r="HV21" s="73">
        <v>34.920999999999999</v>
      </c>
      <c r="HW21" s="73">
        <v>0</v>
      </c>
      <c r="HX21" s="73">
        <v>61.402999999999999</v>
      </c>
      <c r="HY21" s="73">
        <v>0</v>
      </c>
      <c r="HZ21" s="73">
        <v>0</v>
      </c>
      <c r="IA21" s="73">
        <v>0</v>
      </c>
      <c r="IB21" s="73">
        <v>0</v>
      </c>
      <c r="IC21" s="73">
        <v>0</v>
      </c>
      <c r="ID21" s="73">
        <v>0</v>
      </c>
      <c r="IE21" s="73">
        <v>0</v>
      </c>
      <c r="IF21" s="73">
        <v>687.79600000000005</v>
      </c>
      <c r="IG21" s="73">
        <v>20.966000000000001</v>
      </c>
      <c r="IH21" s="73">
        <v>7.84</v>
      </c>
      <c r="II21" s="73">
        <v>0</v>
      </c>
      <c r="IJ21" s="73">
        <v>40.923000000000002</v>
      </c>
      <c r="IK21" s="73">
        <v>3.94</v>
      </c>
      <c r="IL21" s="73">
        <v>0</v>
      </c>
      <c r="IM21" s="73">
        <v>0</v>
      </c>
      <c r="IN21" s="73">
        <v>4.649</v>
      </c>
      <c r="IO21" s="73">
        <v>4.5369999999999999</v>
      </c>
      <c r="IP21" s="73">
        <v>12.596</v>
      </c>
      <c r="IQ21" s="73">
        <v>34.920999999999999</v>
      </c>
      <c r="IR21" s="73">
        <v>0</v>
      </c>
      <c r="IS21" s="73">
        <v>61.402999999999999</v>
      </c>
      <c r="IT21" s="73">
        <v>0</v>
      </c>
      <c r="IU21" s="73">
        <v>0</v>
      </c>
      <c r="IV21" s="74">
        <v>0</v>
      </c>
      <c r="IW21" s="71">
        <v>0</v>
      </c>
      <c r="IX21" s="71">
        <v>0</v>
      </c>
      <c r="IY21" s="71">
        <v>0</v>
      </c>
      <c r="IZ21" s="71">
        <v>0</v>
      </c>
      <c r="JA21" s="71">
        <v>0</v>
      </c>
      <c r="JB21" s="71">
        <v>0</v>
      </c>
      <c r="JC21" s="71">
        <v>0</v>
      </c>
      <c r="JD21" s="71">
        <v>0</v>
      </c>
      <c r="JE21" s="71">
        <v>2</v>
      </c>
      <c r="JF21" s="71">
        <v>1</v>
      </c>
      <c r="JG21" s="71">
        <v>3</v>
      </c>
      <c r="JH21" s="71">
        <v>0</v>
      </c>
      <c r="JI21" s="71">
        <v>0</v>
      </c>
      <c r="JJ21" s="71">
        <v>1</v>
      </c>
      <c r="JK21" s="71">
        <v>0</v>
      </c>
      <c r="JL21" s="71">
        <v>3</v>
      </c>
      <c r="JM21" s="71">
        <v>0</v>
      </c>
      <c r="JN21" s="71">
        <v>0</v>
      </c>
      <c r="JO21" s="71">
        <v>0</v>
      </c>
      <c r="JP21" s="71">
        <v>0</v>
      </c>
      <c r="JQ21" s="71">
        <v>0</v>
      </c>
      <c r="JR21" s="71">
        <v>0</v>
      </c>
      <c r="JS21" s="71">
        <v>0</v>
      </c>
      <c r="JT21" s="71">
        <v>0</v>
      </c>
      <c r="JU21" s="71">
        <v>2</v>
      </c>
      <c r="JV21" s="71">
        <v>1</v>
      </c>
      <c r="JW21" s="71">
        <v>0</v>
      </c>
      <c r="JX21" s="71">
        <v>0</v>
      </c>
      <c r="JY21" s="71">
        <v>0</v>
      </c>
      <c r="JZ21" s="71">
        <v>0</v>
      </c>
      <c r="KA21" s="71">
        <v>0</v>
      </c>
      <c r="KB21" s="71">
        <v>0</v>
      </c>
      <c r="KC21" s="71">
        <v>0</v>
      </c>
      <c r="KD21" s="71">
        <v>0</v>
      </c>
      <c r="KE21" s="71">
        <v>0</v>
      </c>
      <c r="KF21" s="71">
        <v>2</v>
      </c>
      <c r="KG21" s="71">
        <v>2</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4</v>
      </c>
      <c r="LA21" s="71">
        <v>0</v>
      </c>
      <c r="LB21" s="71">
        <v>0</v>
      </c>
      <c r="LC21" s="71">
        <v>0</v>
      </c>
      <c r="LD21" s="71">
        <v>0</v>
      </c>
      <c r="LE21" s="71">
        <v>0</v>
      </c>
      <c r="LF21" s="71">
        <v>1</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1</v>
      </c>
      <c r="LY21" s="71">
        <v>2</v>
      </c>
      <c r="LZ21" s="71">
        <v>0</v>
      </c>
      <c r="MA21" s="71">
        <v>4</v>
      </c>
      <c r="MB21" s="71">
        <v>0</v>
      </c>
      <c r="MC21" s="71">
        <v>0</v>
      </c>
      <c r="MD21" s="71">
        <v>0</v>
      </c>
      <c r="ME21" s="71">
        <v>0</v>
      </c>
      <c r="MF21" s="71">
        <v>2</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1</v>
      </c>
      <c r="NH21" s="71">
        <v>3</v>
      </c>
      <c r="NI21" s="71">
        <v>0</v>
      </c>
      <c r="NJ21" s="71">
        <v>0</v>
      </c>
      <c r="NK21" s="71">
        <v>1</v>
      </c>
      <c r="NL21" s="71">
        <v>0</v>
      </c>
      <c r="NM21" s="71">
        <v>3</v>
      </c>
      <c r="NN21" s="71">
        <v>0</v>
      </c>
      <c r="NO21" s="71">
        <v>0</v>
      </c>
      <c r="NP21" s="71">
        <v>0</v>
      </c>
      <c r="NQ21" s="71">
        <v>0</v>
      </c>
      <c r="NR21" s="71">
        <v>0</v>
      </c>
      <c r="NS21" s="71">
        <v>0</v>
      </c>
      <c r="NT21" s="71">
        <v>0</v>
      </c>
      <c r="NU21" s="71">
        <v>0</v>
      </c>
      <c r="NV21" s="71">
        <v>2</v>
      </c>
      <c r="NW21" s="71">
        <v>1</v>
      </c>
      <c r="NX21" s="71">
        <v>0</v>
      </c>
      <c r="NY21" s="71">
        <v>0</v>
      </c>
      <c r="NZ21" s="71">
        <v>0</v>
      </c>
      <c r="OA21" s="71">
        <v>0</v>
      </c>
      <c r="OB21" s="71">
        <v>0</v>
      </c>
      <c r="OC21" s="71">
        <v>0</v>
      </c>
      <c r="OD21" s="71">
        <v>0</v>
      </c>
      <c r="OE21" s="71">
        <v>0</v>
      </c>
      <c r="OF21" s="71">
        <v>0</v>
      </c>
      <c r="OG21" s="71">
        <v>2</v>
      </c>
      <c r="OH21" s="71">
        <v>2</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4</v>
      </c>
      <c r="PB21" s="71">
        <v>0</v>
      </c>
      <c r="PC21" s="71">
        <v>0</v>
      </c>
      <c r="PD21" s="71">
        <v>0</v>
      </c>
      <c r="PE21" s="71">
        <v>0</v>
      </c>
      <c r="PF21" s="71">
        <v>0</v>
      </c>
      <c r="PG21" s="71">
        <v>1</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1</v>
      </c>
      <c r="PZ21" s="71">
        <v>2</v>
      </c>
      <c r="QA21" s="71">
        <v>0</v>
      </c>
      <c r="QB21" s="71">
        <v>4</v>
      </c>
      <c r="QC21" s="71">
        <v>0</v>
      </c>
      <c r="QD21" s="71">
        <v>0</v>
      </c>
      <c r="QE21" s="71">
        <v>0</v>
      </c>
      <c r="QF21" s="71">
        <v>0</v>
      </c>
      <c r="QG21" s="71">
        <v>2</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13</v>
      </c>
      <c r="QY21" s="71">
        <v>2</v>
      </c>
      <c r="QZ21" s="71">
        <v>2</v>
      </c>
      <c r="RA21" s="71">
        <v>0</v>
      </c>
      <c r="RB21" s="71">
        <v>4</v>
      </c>
      <c r="RC21" s="71">
        <v>1</v>
      </c>
      <c r="RD21" s="71">
        <v>0</v>
      </c>
      <c r="RE21" s="71">
        <v>0</v>
      </c>
      <c r="RF21" s="71">
        <v>1</v>
      </c>
      <c r="RG21" s="71">
        <v>1</v>
      </c>
      <c r="RH21" s="71">
        <v>2</v>
      </c>
      <c r="RI21" s="71">
        <v>4</v>
      </c>
      <c r="RJ21" s="71">
        <v>0</v>
      </c>
      <c r="RK21" s="71">
        <v>2</v>
      </c>
      <c r="RL21" s="71">
        <v>0</v>
      </c>
      <c r="RM21" s="71">
        <v>0</v>
      </c>
      <c r="RN21" s="71">
        <v>0</v>
      </c>
      <c r="RO21" s="71">
        <v>0</v>
      </c>
      <c r="RP21" s="71">
        <v>0</v>
      </c>
      <c r="RQ21" s="71">
        <v>0</v>
      </c>
      <c r="RR21" s="71">
        <v>0</v>
      </c>
      <c r="RS21" s="71">
        <v>13</v>
      </c>
      <c r="RT21" s="71">
        <v>2</v>
      </c>
      <c r="RU21" s="71">
        <v>2</v>
      </c>
      <c r="RV21" s="71">
        <v>0</v>
      </c>
      <c r="RW21" s="71">
        <v>4</v>
      </c>
      <c r="RX21" s="71">
        <v>1</v>
      </c>
      <c r="RY21" s="71">
        <v>0</v>
      </c>
      <c r="RZ21" s="71">
        <v>0</v>
      </c>
      <c r="SA21" s="71">
        <v>1</v>
      </c>
      <c r="SB21" s="71">
        <v>1</v>
      </c>
      <c r="SC21" s="71">
        <v>2</v>
      </c>
      <c r="SD21" s="71">
        <v>4</v>
      </c>
      <c r="SE21" s="71">
        <v>0</v>
      </c>
      <c r="SF21" s="71">
        <v>2</v>
      </c>
      <c r="SG21" s="71">
        <v>0</v>
      </c>
      <c r="SH21" s="71">
        <v>0</v>
      </c>
    </row>
    <row r="22" spans="1:502">
      <c r="A22" s="16" t="s">
        <v>1834</v>
      </c>
      <c r="B22" s="70">
        <v>14</v>
      </c>
      <c r="C22" s="70">
        <v>14</v>
      </c>
      <c r="D22" s="70">
        <v>1</v>
      </c>
      <c r="E22" s="70">
        <v>2017</v>
      </c>
      <c r="F22" s="70" t="s">
        <v>156</v>
      </c>
      <c r="G22" s="1073" t="s">
        <v>1820</v>
      </c>
      <c r="H22" s="70" t="s">
        <v>1821</v>
      </c>
      <c r="I22" s="1066"/>
      <c r="J22" s="73">
        <v>0</v>
      </c>
      <c r="K22" s="73">
        <v>0</v>
      </c>
      <c r="L22" s="73">
        <v>0</v>
      </c>
      <c r="M22" s="73">
        <v>0</v>
      </c>
      <c r="N22" s="73">
        <v>0</v>
      </c>
      <c r="O22" s="73">
        <v>0</v>
      </c>
      <c r="P22" s="73">
        <v>0</v>
      </c>
      <c r="Q22" s="73">
        <v>0</v>
      </c>
      <c r="R22" s="73">
        <v>9.6259999999999994</v>
      </c>
      <c r="S22" s="73">
        <v>7.335</v>
      </c>
      <c r="T22" s="73">
        <v>357.31900000000002</v>
      </c>
      <c r="U22" s="73">
        <v>0</v>
      </c>
      <c r="V22" s="73">
        <v>0</v>
      </c>
      <c r="W22" s="73">
        <v>3.859</v>
      </c>
      <c r="X22" s="73">
        <v>0</v>
      </c>
      <c r="Y22" s="73">
        <v>217.18600000000001</v>
      </c>
      <c r="Z22" s="73">
        <v>0</v>
      </c>
      <c r="AA22" s="73">
        <v>0</v>
      </c>
      <c r="AB22" s="73">
        <v>0</v>
      </c>
      <c r="AC22" s="73">
        <v>0</v>
      </c>
      <c r="AD22" s="73">
        <v>0</v>
      </c>
      <c r="AE22" s="73">
        <v>0</v>
      </c>
      <c r="AF22" s="73">
        <v>0</v>
      </c>
      <c r="AG22" s="73">
        <v>0</v>
      </c>
      <c r="AH22" s="73">
        <v>8.2769999999999992</v>
      </c>
      <c r="AI22" s="73">
        <v>29.175999999999998</v>
      </c>
      <c r="AJ22" s="73">
        <v>0</v>
      </c>
      <c r="AK22" s="73">
        <v>0</v>
      </c>
      <c r="AL22" s="73">
        <v>0</v>
      </c>
      <c r="AM22" s="73">
        <v>0</v>
      </c>
      <c r="AN22" s="73">
        <v>0</v>
      </c>
      <c r="AO22" s="73">
        <v>0</v>
      </c>
      <c r="AP22" s="73">
        <v>0</v>
      </c>
      <c r="AQ22" s="73">
        <v>0</v>
      </c>
      <c r="AR22" s="73">
        <v>0</v>
      </c>
      <c r="AS22" s="73">
        <v>18.314</v>
      </c>
      <c r="AT22" s="73">
        <v>5.8819999999999997</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18.934000000000001</v>
      </c>
      <c r="BN22" s="73">
        <v>0</v>
      </c>
      <c r="BO22" s="73">
        <v>0</v>
      </c>
      <c r="BP22" s="73">
        <v>0</v>
      </c>
      <c r="BQ22" s="73">
        <v>0</v>
      </c>
      <c r="BR22" s="73">
        <v>0</v>
      </c>
      <c r="BS22" s="73">
        <v>3.2530000000000001</v>
      </c>
      <c r="BT22" s="73">
        <v>0</v>
      </c>
      <c r="BU22" s="73">
        <v>0</v>
      </c>
      <c r="BV22" s="73">
        <v>0</v>
      </c>
      <c r="BW22" s="73">
        <v>0</v>
      </c>
      <c r="BX22" s="73">
        <v>0</v>
      </c>
      <c r="BY22" s="73">
        <v>0</v>
      </c>
      <c r="BZ22" s="73">
        <v>10.111000000000001</v>
      </c>
      <c r="CA22" s="73">
        <v>0</v>
      </c>
      <c r="CB22" s="73">
        <v>0</v>
      </c>
      <c r="CC22" s="73">
        <v>0</v>
      </c>
      <c r="CD22" s="73">
        <v>0</v>
      </c>
      <c r="CE22" s="73">
        <v>0</v>
      </c>
      <c r="CF22" s="73">
        <v>3.6819999999999999</v>
      </c>
      <c r="CG22" s="73">
        <v>0</v>
      </c>
      <c r="CH22" s="73">
        <v>0</v>
      </c>
      <c r="CI22" s="73">
        <v>0</v>
      </c>
      <c r="CJ22" s="73">
        <v>0</v>
      </c>
      <c r="CK22" s="73">
        <v>3.5960000000000001</v>
      </c>
      <c r="CL22" s="73">
        <v>10.035</v>
      </c>
      <c r="CM22" s="73">
        <v>0</v>
      </c>
      <c r="CN22" s="73">
        <v>30.439</v>
      </c>
      <c r="CO22" s="73">
        <v>0</v>
      </c>
      <c r="CP22" s="73">
        <v>0</v>
      </c>
      <c r="CQ22" s="73">
        <v>0</v>
      </c>
      <c r="CR22" s="73">
        <v>0</v>
      </c>
      <c r="CS22" s="73">
        <v>57.847000000000001</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9.6259999999999994</v>
      </c>
      <c r="DT22" s="73">
        <v>7.335</v>
      </c>
      <c r="DU22" s="73">
        <v>357.31900000000002</v>
      </c>
      <c r="DV22" s="73">
        <v>0</v>
      </c>
      <c r="DW22" s="73">
        <v>0</v>
      </c>
      <c r="DX22" s="73">
        <v>3.859</v>
      </c>
      <c r="DY22" s="73">
        <v>0</v>
      </c>
      <c r="DZ22" s="73">
        <v>217.18600000000001</v>
      </c>
      <c r="EA22" s="73">
        <v>0</v>
      </c>
      <c r="EB22" s="73">
        <v>0</v>
      </c>
      <c r="EC22" s="73">
        <v>0</v>
      </c>
      <c r="ED22" s="73">
        <v>0</v>
      </c>
      <c r="EE22" s="73">
        <v>0</v>
      </c>
      <c r="EF22" s="73">
        <v>0</v>
      </c>
      <c r="EG22" s="73">
        <v>0</v>
      </c>
      <c r="EH22" s="73">
        <v>0</v>
      </c>
      <c r="EI22" s="73">
        <v>8.2769999999999992</v>
      </c>
      <c r="EJ22" s="73">
        <v>29.175999999999998</v>
      </c>
      <c r="EK22" s="73">
        <v>0</v>
      </c>
      <c r="EL22" s="73">
        <v>0</v>
      </c>
      <c r="EM22" s="73">
        <v>0</v>
      </c>
      <c r="EN22" s="73">
        <v>0</v>
      </c>
      <c r="EO22" s="73">
        <v>0</v>
      </c>
      <c r="EP22" s="73">
        <v>0</v>
      </c>
      <c r="EQ22" s="73">
        <v>0</v>
      </c>
      <c r="ER22" s="73">
        <v>0</v>
      </c>
      <c r="ES22" s="73">
        <v>0</v>
      </c>
      <c r="ET22" s="73">
        <v>18.314</v>
      </c>
      <c r="EU22" s="73">
        <v>5.8819999999999997</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18.934000000000001</v>
      </c>
      <c r="FO22" s="73">
        <v>0</v>
      </c>
      <c r="FP22" s="73">
        <v>0</v>
      </c>
      <c r="FQ22" s="73">
        <v>0</v>
      </c>
      <c r="FR22" s="73">
        <v>0</v>
      </c>
      <c r="FS22" s="73">
        <v>0</v>
      </c>
      <c r="FT22" s="73">
        <v>3.2530000000000001</v>
      </c>
      <c r="FU22" s="73">
        <v>0</v>
      </c>
      <c r="FV22" s="73">
        <v>0</v>
      </c>
      <c r="FW22" s="73">
        <v>0</v>
      </c>
      <c r="FX22" s="73">
        <v>0</v>
      </c>
      <c r="FY22" s="73">
        <v>0</v>
      </c>
      <c r="FZ22" s="73">
        <v>0</v>
      </c>
      <c r="GA22" s="73">
        <v>10.111000000000001</v>
      </c>
      <c r="GB22" s="73">
        <v>0</v>
      </c>
      <c r="GC22" s="73">
        <v>0</v>
      </c>
      <c r="GD22" s="73">
        <v>0</v>
      </c>
      <c r="GE22" s="73">
        <v>0</v>
      </c>
      <c r="GF22" s="73">
        <v>0</v>
      </c>
      <c r="GG22" s="73">
        <v>3.6819999999999999</v>
      </c>
      <c r="GH22" s="73">
        <v>0</v>
      </c>
      <c r="GI22" s="73">
        <v>0</v>
      </c>
      <c r="GJ22" s="73">
        <v>0</v>
      </c>
      <c r="GK22" s="73">
        <v>0</v>
      </c>
      <c r="GL22" s="73">
        <v>3.5960000000000001</v>
      </c>
      <c r="GM22" s="73">
        <v>10.035</v>
      </c>
      <c r="GN22" s="73">
        <v>0</v>
      </c>
      <c r="GO22" s="73">
        <v>30.439</v>
      </c>
      <c r="GP22" s="73">
        <v>0</v>
      </c>
      <c r="GQ22" s="73">
        <v>0</v>
      </c>
      <c r="GR22" s="73">
        <v>0</v>
      </c>
      <c r="GS22" s="73">
        <v>0</v>
      </c>
      <c r="GT22" s="73">
        <v>57.847000000000001</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632.77800000000002</v>
      </c>
      <c r="HL22" s="73">
        <v>18.314</v>
      </c>
      <c r="HM22" s="73">
        <v>5.8819999999999997</v>
      </c>
      <c r="HN22" s="73">
        <v>0</v>
      </c>
      <c r="HO22" s="73">
        <v>18.934000000000001</v>
      </c>
      <c r="HP22" s="73">
        <v>3.2530000000000001</v>
      </c>
      <c r="HQ22" s="73">
        <v>10.111000000000001</v>
      </c>
      <c r="HR22" s="73">
        <v>0</v>
      </c>
      <c r="HS22" s="73">
        <v>3.6819999999999999</v>
      </c>
      <c r="HT22" s="73">
        <v>3.5960000000000001</v>
      </c>
      <c r="HU22" s="73">
        <v>10.035</v>
      </c>
      <c r="HV22" s="73">
        <v>30.439</v>
      </c>
      <c r="HW22" s="73">
        <v>0</v>
      </c>
      <c r="HX22" s="73">
        <v>57.847000000000001</v>
      </c>
      <c r="HY22" s="73">
        <v>0</v>
      </c>
      <c r="HZ22" s="73">
        <v>0</v>
      </c>
      <c r="IA22" s="73">
        <v>0</v>
      </c>
      <c r="IB22" s="73">
        <v>0</v>
      </c>
      <c r="IC22" s="73">
        <v>0</v>
      </c>
      <c r="ID22" s="73">
        <v>0</v>
      </c>
      <c r="IE22" s="73">
        <v>0</v>
      </c>
      <c r="IF22" s="73">
        <v>632.77800000000002</v>
      </c>
      <c r="IG22" s="73">
        <v>18.314</v>
      </c>
      <c r="IH22" s="73">
        <v>5.8819999999999997</v>
      </c>
      <c r="II22" s="73">
        <v>0</v>
      </c>
      <c r="IJ22" s="73">
        <v>18.934000000000001</v>
      </c>
      <c r="IK22" s="73">
        <v>3.2530000000000001</v>
      </c>
      <c r="IL22" s="73">
        <v>10.111000000000001</v>
      </c>
      <c r="IM22" s="73">
        <v>0</v>
      </c>
      <c r="IN22" s="73">
        <v>3.6819999999999999</v>
      </c>
      <c r="IO22" s="73">
        <v>3.5960000000000001</v>
      </c>
      <c r="IP22" s="73">
        <v>10.035</v>
      </c>
      <c r="IQ22" s="73">
        <v>30.439</v>
      </c>
      <c r="IR22" s="73">
        <v>0</v>
      </c>
      <c r="IS22" s="73">
        <v>57.847000000000001</v>
      </c>
      <c r="IT22" s="73">
        <v>0</v>
      </c>
      <c r="IU22" s="73">
        <v>0</v>
      </c>
      <c r="IV22" s="74">
        <v>0</v>
      </c>
      <c r="IW22" s="71">
        <v>0</v>
      </c>
      <c r="IX22" s="71">
        <v>0</v>
      </c>
      <c r="IY22" s="71">
        <v>0</v>
      </c>
      <c r="IZ22" s="71">
        <v>0</v>
      </c>
      <c r="JA22" s="71">
        <v>0</v>
      </c>
      <c r="JB22" s="71">
        <v>0</v>
      </c>
      <c r="JC22" s="71">
        <v>0</v>
      </c>
      <c r="JD22" s="71">
        <v>0</v>
      </c>
      <c r="JE22" s="71">
        <v>2</v>
      </c>
      <c r="JF22" s="71">
        <v>1</v>
      </c>
      <c r="JG22" s="71">
        <v>3</v>
      </c>
      <c r="JH22" s="71">
        <v>0</v>
      </c>
      <c r="JI22" s="71">
        <v>0</v>
      </c>
      <c r="JJ22" s="71">
        <v>1</v>
      </c>
      <c r="JK22" s="71">
        <v>0</v>
      </c>
      <c r="JL22" s="71">
        <v>3</v>
      </c>
      <c r="JM22" s="71">
        <v>0</v>
      </c>
      <c r="JN22" s="71">
        <v>0</v>
      </c>
      <c r="JO22" s="71">
        <v>0</v>
      </c>
      <c r="JP22" s="71">
        <v>0</v>
      </c>
      <c r="JQ22" s="71">
        <v>0</v>
      </c>
      <c r="JR22" s="71">
        <v>0</v>
      </c>
      <c r="JS22" s="71">
        <v>0</v>
      </c>
      <c r="JT22" s="71">
        <v>0</v>
      </c>
      <c r="JU22" s="71">
        <v>2</v>
      </c>
      <c r="JV22" s="71">
        <v>2</v>
      </c>
      <c r="JW22" s="71">
        <v>0</v>
      </c>
      <c r="JX22" s="71">
        <v>0</v>
      </c>
      <c r="JY22" s="71">
        <v>0</v>
      </c>
      <c r="JZ22" s="71">
        <v>0</v>
      </c>
      <c r="KA22" s="71">
        <v>0</v>
      </c>
      <c r="KB22" s="71">
        <v>0</v>
      </c>
      <c r="KC22" s="71">
        <v>0</v>
      </c>
      <c r="KD22" s="71">
        <v>0</v>
      </c>
      <c r="KE22" s="71">
        <v>0</v>
      </c>
      <c r="KF22" s="71">
        <v>2</v>
      </c>
      <c r="KG22" s="71">
        <v>2</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3</v>
      </c>
      <c r="LA22" s="71">
        <v>0</v>
      </c>
      <c r="LB22" s="71">
        <v>0</v>
      </c>
      <c r="LC22" s="71">
        <v>0</v>
      </c>
      <c r="LD22" s="71">
        <v>0</v>
      </c>
      <c r="LE22" s="71">
        <v>0</v>
      </c>
      <c r="LF22" s="71">
        <v>1</v>
      </c>
      <c r="LG22" s="71">
        <v>0</v>
      </c>
      <c r="LH22" s="71">
        <v>0</v>
      </c>
      <c r="LI22" s="71">
        <v>0</v>
      </c>
      <c r="LJ22" s="71">
        <v>0</v>
      </c>
      <c r="LK22" s="71">
        <v>0</v>
      </c>
      <c r="LL22" s="71">
        <v>0</v>
      </c>
      <c r="LM22" s="71">
        <v>1</v>
      </c>
      <c r="LN22" s="71">
        <v>0</v>
      </c>
      <c r="LO22" s="71">
        <v>0</v>
      </c>
      <c r="LP22" s="71">
        <v>0</v>
      </c>
      <c r="LQ22" s="71">
        <v>0</v>
      </c>
      <c r="LR22" s="71">
        <v>0</v>
      </c>
      <c r="LS22" s="71">
        <v>1</v>
      </c>
      <c r="LT22" s="71">
        <v>0</v>
      </c>
      <c r="LU22" s="71">
        <v>0</v>
      </c>
      <c r="LV22" s="71">
        <v>0</v>
      </c>
      <c r="LW22" s="71">
        <v>0</v>
      </c>
      <c r="LX22" s="71">
        <v>1</v>
      </c>
      <c r="LY22" s="71">
        <v>2</v>
      </c>
      <c r="LZ22" s="71">
        <v>0</v>
      </c>
      <c r="MA22" s="71">
        <v>4</v>
      </c>
      <c r="MB22" s="71">
        <v>0</v>
      </c>
      <c r="MC22" s="71">
        <v>0</v>
      </c>
      <c r="MD22" s="71">
        <v>0</v>
      </c>
      <c r="ME22" s="71">
        <v>0</v>
      </c>
      <c r="MF22" s="71">
        <v>2</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1</v>
      </c>
      <c r="NH22" s="71">
        <v>3</v>
      </c>
      <c r="NI22" s="71">
        <v>0</v>
      </c>
      <c r="NJ22" s="71">
        <v>0</v>
      </c>
      <c r="NK22" s="71">
        <v>1</v>
      </c>
      <c r="NL22" s="71">
        <v>0</v>
      </c>
      <c r="NM22" s="71">
        <v>3</v>
      </c>
      <c r="NN22" s="71">
        <v>0</v>
      </c>
      <c r="NO22" s="71">
        <v>0</v>
      </c>
      <c r="NP22" s="71">
        <v>0</v>
      </c>
      <c r="NQ22" s="71">
        <v>0</v>
      </c>
      <c r="NR22" s="71">
        <v>0</v>
      </c>
      <c r="NS22" s="71">
        <v>0</v>
      </c>
      <c r="NT22" s="71">
        <v>0</v>
      </c>
      <c r="NU22" s="71">
        <v>0</v>
      </c>
      <c r="NV22" s="71">
        <v>2</v>
      </c>
      <c r="NW22" s="71">
        <v>2</v>
      </c>
      <c r="NX22" s="71">
        <v>0</v>
      </c>
      <c r="NY22" s="71">
        <v>0</v>
      </c>
      <c r="NZ22" s="71">
        <v>0</v>
      </c>
      <c r="OA22" s="71">
        <v>0</v>
      </c>
      <c r="OB22" s="71">
        <v>0</v>
      </c>
      <c r="OC22" s="71">
        <v>0</v>
      </c>
      <c r="OD22" s="71">
        <v>0</v>
      </c>
      <c r="OE22" s="71">
        <v>0</v>
      </c>
      <c r="OF22" s="71">
        <v>0</v>
      </c>
      <c r="OG22" s="71">
        <v>2</v>
      </c>
      <c r="OH22" s="71">
        <v>2</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3</v>
      </c>
      <c r="PB22" s="71">
        <v>0</v>
      </c>
      <c r="PC22" s="71">
        <v>0</v>
      </c>
      <c r="PD22" s="71">
        <v>0</v>
      </c>
      <c r="PE22" s="71">
        <v>0</v>
      </c>
      <c r="PF22" s="71">
        <v>0</v>
      </c>
      <c r="PG22" s="71">
        <v>1</v>
      </c>
      <c r="PH22" s="71">
        <v>0</v>
      </c>
      <c r="PI22" s="71">
        <v>0</v>
      </c>
      <c r="PJ22" s="71">
        <v>0</v>
      </c>
      <c r="PK22" s="71">
        <v>0</v>
      </c>
      <c r="PL22" s="71">
        <v>0</v>
      </c>
      <c r="PM22" s="71">
        <v>0</v>
      </c>
      <c r="PN22" s="71">
        <v>1</v>
      </c>
      <c r="PO22" s="71">
        <v>0</v>
      </c>
      <c r="PP22" s="71">
        <v>0</v>
      </c>
      <c r="PQ22" s="71">
        <v>0</v>
      </c>
      <c r="PR22" s="71">
        <v>0</v>
      </c>
      <c r="PS22" s="71">
        <v>0</v>
      </c>
      <c r="PT22" s="71">
        <v>1</v>
      </c>
      <c r="PU22" s="71">
        <v>0</v>
      </c>
      <c r="PV22" s="71">
        <v>0</v>
      </c>
      <c r="PW22" s="71">
        <v>0</v>
      </c>
      <c r="PX22" s="71">
        <v>0</v>
      </c>
      <c r="PY22" s="71">
        <v>1</v>
      </c>
      <c r="PZ22" s="71">
        <v>2</v>
      </c>
      <c r="QA22" s="71">
        <v>0</v>
      </c>
      <c r="QB22" s="71">
        <v>4</v>
      </c>
      <c r="QC22" s="71">
        <v>0</v>
      </c>
      <c r="QD22" s="71">
        <v>0</v>
      </c>
      <c r="QE22" s="71">
        <v>0</v>
      </c>
      <c r="QF22" s="71">
        <v>0</v>
      </c>
      <c r="QG22" s="71">
        <v>2</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14</v>
      </c>
      <c r="QY22" s="71">
        <v>2</v>
      </c>
      <c r="QZ22" s="71">
        <v>2</v>
      </c>
      <c r="RA22" s="71">
        <v>0</v>
      </c>
      <c r="RB22" s="71">
        <v>3</v>
      </c>
      <c r="RC22" s="71">
        <v>1</v>
      </c>
      <c r="RD22" s="71">
        <v>1</v>
      </c>
      <c r="RE22" s="71">
        <v>0</v>
      </c>
      <c r="RF22" s="71">
        <v>1</v>
      </c>
      <c r="RG22" s="71">
        <v>1</v>
      </c>
      <c r="RH22" s="71">
        <v>2</v>
      </c>
      <c r="RI22" s="71">
        <v>4</v>
      </c>
      <c r="RJ22" s="71">
        <v>0</v>
      </c>
      <c r="RK22" s="71">
        <v>2</v>
      </c>
      <c r="RL22" s="71">
        <v>0</v>
      </c>
      <c r="RM22" s="71">
        <v>0</v>
      </c>
      <c r="RN22" s="71">
        <v>0</v>
      </c>
      <c r="RO22" s="71">
        <v>0</v>
      </c>
      <c r="RP22" s="71">
        <v>0</v>
      </c>
      <c r="RQ22" s="71">
        <v>0</v>
      </c>
      <c r="RR22" s="71">
        <v>0</v>
      </c>
      <c r="RS22" s="71">
        <v>14</v>
      </c>
      <c r="RT22" s="71">
        <v>2</v>
      </c>
      <c r="RU22" s="71">
        <v>2</v>
      </c>
      <c r="RV22" s="71">
        <v>0</v>
      </c>
      <c r="RW22" s="71">
        <v>3</v>
      </c>
      <c r="RX22" s="71">
        <v>1</v>
      </c>
      <c r="RY22" s="71">
        <v>1</v>
      </c>
      <c r="RZ22" s="71">
        <v>0</v>
      </c>
      <c r="SA22" s="71">
        <v>1</v>
      </c>
      <c r="SB22" s="71">
        <v>1</v>
      </c>
      <c r="SC22" s="71">
        <v>2</v>
      </c>
      <c r="SD22" s="71">
        <v>4</v>
      </c>
      <c r="SE22" s="71">
        <v>0</v>
      </c>
      <c r="SF22" s="71">
        <v>2</v>
      </c>
      <c r="SG22" s="71">
        <v>0</v>
      </c>
      <c r="SH22" s="71">
        <v>0</v>
      </c>
    </row>
    <row r="23" spans="1:502">
      <c r="A23" s="16" t="s">
        <v>1835</v>
      </c>
      <c r="B23" s="70">
        <v>15</v>
      </c>
      <c r="C23" s="70">
        <v>15</v>
      </c>
      <c r="D23" s="70">
        <v>1</v>
      </c>
      <c r="E23" s="70">
        <v>2018</v>
      </c>
      <c r="F23" s="70" t="s">
        <v>183</v>
      </c>
      <c r="G23" s="1073" t="s">
        <v>1820</v>
      </c>
      <c r="H23" s="70" t="s">
        <v>1821</v>
      </c>
      <c r="I23" s="1066"/>
      <c r="J23" s="73">
        <v>0</v>
      </c>
      <c r="K23" s="73">
        <v>0</v>
      </c>
      <c r="L23" s="73">
        <v>0</v>
      </c>
      <c r="M23" s="73">
        <v>0</v>
      </c>
      <c r="N23" s="73">
        <v>0</v>
      </c>
      <c r="O23" s="73">
        <v>0</v>
      </c>
      <c r="P23" s="73">
        <v>0</v>
      </c>
      <c r="Q23" s="73">
        <v>0</v>
      </c>
      <c r="R23" s="73">
        <v>9.6980000000000004</v>
      </c>
      <c r="S23" s="73">
        <v>6.5830000000000002</v>
      </c>
      <c r="T23" s="73">
        <v>351.76400000000001</v>
      </c>
      <c r="U23" s="73">
        <v>0</v>
      </c>
      <c r="V23" s="73">
        <v>0</v>
      </c>
      <c r="W23" s="73">
        <v>3.5590000000000002</v>
      </c>
      <c r="X23" s="73">
        <v>0</v>
      </c>
      <c r="Y23" s="73">
        <v>217.59</v>
      </c>
      <c r="Z23" s="73">
        <v>0</v>
      </c>
      <c r="AA23" s="73">
        <v>0</v>
      </c>
      <c r="AB23" s="73">
        <v>0</v>
      </c>
      <c r="AC23" s="73">
        <v>0</v>
      </c>
      <c r="AD23" s="73">
        <v>0</v>
      </c>
      <c r="AE23" s="73">
        <v>0</v>
      </c>
      <c r="AF23" s="73">
        <v>0</v>
      </c>
      <c r="AG23" s="73">
        <v>0</v>
      </c>
      <c r="AH23" s="73">
        <v>8.9079999999999995</v>
      </c>
      <c r="AI23" s="73">
        <v>27.713000000000001</v>
      </c>
      <c r="AJ23" s="73">
        <v>0</v>
      </c>
      <c r="AK23" s="73">
        <v>0</v>
      </c>
      <c r="AL23" s="73">
        <v>0</v>
      </c>
      <c r="AM23" s="73">
        <v>0</v>
      </c>
      <c r="AN23" s="73">
        <v>0</v>
      </c>
      <c r="AO23" s="73">
        <v>3.3290000000000002</v>
      </c>
      <c r="AP23" s="73">
        <v>0</v>
      </c>
      <c r="AQ23" s="73">
        <v>0</v>
      </c>
      <c r="AR23" s="73">
        <v>0</v>
      </c>
      <c r="AS23" s="73">
        <v>16.853000000000002</v>
      </c>
      <c r="AT23" s="73">
        <v>5.835</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18.658999999999999</v>
      </c>
      <c r="BN23" s="73">
        <v>0</v>
      </c>
      <c r="BO23" s="73">
        <v>0</v>
      </c>
      <c r="BP23" s="73">
        <v>0</v>
      </c>
      <c r="BQ23" s="73">
        <v>0</v>
      </c>
      <c r="BR23" s="73">
        <v>0</v>
      </c>
      <c r="BS23" s="73">
        <v>3.3</v>
      </c>
      <c r="BT23" s="73">
        <v>0</v>
      </c>
      <c r="BU23" s="73">
        <v>0</v>
      </c>
      <c r="BV23" s="73">
        <v>0</v>
      </c>
      <c r="BW23" s="73">
        <v>0</v>
      </c>
      <c r="BX23" s="73">
        <v>0</v>
      </c>
      <c r="BY23" s="73">
        <v>0</v>
      </c>
      <c r="BZ23" s="73">
        <v>9.9979999999999993</v>
      </c>
      <c r="CA23" s="73">
        <v>0</v>
      </c>
      <c r="CB23" s="73">
        <v>0</v>
      </c>
      <c r="CC23" s="73">
        <v>0</v>
      </c>
      <c r="CD23" s="73">
        <v>0</v>
      </c>
      <c r="CE23" s="73">
        <v>0</v>
      </c>
      <c r="CF23" s="73">
        <v>3.625</v>
      </c>
      <c r="CG23" s="73">
        <v>0</v>
      </c>
      <c r="CH23" s="73">
        <v>0</v>
      </c>
      <c r="CI23" s="73">
        <v>0</v>
      </c>
      <c r="CJ23" s="73">
        <v>0</v>
      </c>
      <c r="CK23" s="73">
        <v>3.7090000000000001</v>
      </c>
      <c r="CL23" s="73">
        <v>9.5190000000000001</v>
      </c>
      <c r="CM23" s="73">
        <v>0</v>
      </c>
      <c r="CN23" s="73">
        <v>30.527999999999999</v>
      </c>
      <c r="CO23" s="73">
        <v>0</v>
      </c>
      <c r="CP23" s="73">
        <v>0</v>
      </c>
      <c r="CQ23" s="73">
        <v>0</v>
      </c>
      <c r="CR23" s="73">
        <v>0</v>
      </c>
      <c r="CS23" s="73">
        <v>57.03</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9.6980000000000004</v>
      </c>
      <c r="DT23" s="73">
        <v>6.5830000000000002</v>
      </c>
      <c r="DU23" s="73">
        <v>351.76400000000001</v>
      </c>
      <c r="DV23" s="73">
        <v>0</v>
      </c>
      <c r="DW23" s="73">
        <v>0</v>
      </c>
      <c r="DX23" s="73">
        <v>3.5590000000000002</v>
      </c>
      <c r="DY23" s="73">
        <v>0</v>
      </c>
      <c r="DZ23" s="73">
        <v>217.59</v>
      </c>
      <c r="EA23" s="73">
        <v>0</v>
      </c>
      <c r="EB23" s="73">
        <v>0</v>
      </c>
      <c r="EC23" s="73">
        <v>0</v>
      </c>
      <c r="ED23" s="73">
        <v>0</v>
      </c>
      <c r="EE23" s="73">
        <v>0</v>
      </c>
      <c r="EF23" s="73">
        <v>0</v>
      </c>
      <c r="EG23" s="73">
        <v>0</v>
      </c>
      <c r="EH23" s="73">
        <v>0</v>
      </c>
      <c r="EI23" s="73">
        <v>8.9079999999999995</v>
      </c>
      <c r="EJ23" s="73">
        <v>27.713000000000001</v>
      </c>
      <c r="EK23" s="73">
        <v>0</v>
      </c>
      <c r="EL23" s="73">
        <v>0</v>
      </c>
      <c r="EM23" s="73">
        <v>0</v>
      </c>
      <c r="EN23" s="73">
        <v>0</v>
      </c>
      <c r="EO23" s="73">
        <v>0</v>
      </c>
      <c r="EP23" s="73">
        <v>3.3290000000000002</v>
      </c>
      <c r="EQ23" s="73">
        <v>0</v>
      </c>
      <c r="ER23" s="73">
        <v>0</v>
      </c>
      <c r="ES23" s="73">
        <v>0</v>
      </c>
      <c r="ET23" s="73">
        <v>16.853000000000002</v>
      </c>
      <c r="EU23" s="73">
        <v>5.835</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18.658999999999999</v>
      </c>
      <c r="FO23" s="73">
        <v>0</v>
      </c>
      <c r="FP23" s="73">
        <v>0</v>
      </c>
      <c r="FQ23" s="73">
        <v>0</v>
      </c>
      <c r="FR23" s="73">
        <v>0</v>
      </c>
      <c r="FS23" s="73">
        <v>0</v>
      </c>
      <c r="FT23" s="73">
        <v>3.3</v>
      </c>
      <c r="FU23" s="73">
        <v>0</v>
      </c>
      <c r="FV23" s="73">
        <v>0</v>
      </c>
      <c r="FW23" s="73">
        <v>0</v>
      </c>
      <c r="FX23" s="73">
        <v>0</v>
      </c>
      <c r="FY23" s="73">
        <v>0</v>
      </c>
      <c r="FZ23" s="73">
        <v>0</v>
      </c>
      <c r="GA23" s="73">
        <v>9.9979999999999993</v>
      </c>
      <c r="GB23" s="73">
        <v>0</v>
      </c>
      <c r="GC23" s="73">
        <v>0</v>
      </c>
      <c r="GD23" s="73">
        <v>0</v>
      </c>
      <c r="GE23" s="73">
        <v>0</v>
      </c>
      <c r="GF23" s="73">
        <v>0</v>
      </c>
      <c r="GG23" s="73">
        <v>3.625</v>
      </c>
      <c r="GH23" s="73">
        <v>0</v>
      </c>
      <c r="GI23" s="73">
        <v>0</v>
      </c>
      <c r="GJ23" s="73">
        <v>0</v>
      </c>
      <c r="GK23" s="73">
        <v>0</v>
      </c>
      <c r="GL23" s="73">
        <v>3.7090000000000001</v>
      </c>
      <c r="GM23" s="73">
        <v>9.5190000000000001</v>
      </c>
      <c r="GN23" s="73">
        <v>0</v>
      </c>
      <c r="GO23" s="73">
        <v>30.527999999999999</v>
      </c>
      <c r="GP23" s="73">
        <v>0</v>
      </c>
      <c r="GQ23" s="73">
        <v>0</v>
      </c>
      <c r="GR23" s="73">
        <v>0</v>
      </c>
      <c r="GS23" s="73">
        <v>0</v>
      </c>
      <c r="GT23" s="73">
        <v>57.03</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629.14400000000001</v>
      </c>
      <c r="HL23" s="73">
        <v>16.853000000000002</v>
      </c>
      <c r="HM23" s="73">
        <v>5.835</v>
      </c>
      <c r="HN23" s="73">
        <v>0</v>
      </c>
      <c r="HO23" s="73">
        <v>18.658999999999999</v>
      </c>
      <c r="HP23" s="73">
        <v>3.3</v>
      </c>
      <c r="HQ23" s="73">
        <v>9.9979999999999993</v>
      </c>
      <c r="HR23" s="73">
        <v>0</v>
      </c>
      <c r="HS23" s="73">
        <v>3.625</v>
      </c>
      <c r="HT23" s="73">
        <v>3.7090000000000001</v>
      </c>
      <c r="HU23" s="73">
        <v>9.5190000000000001</v>
      </c>
      <c r="HV23" s="73">
        <v>30.527999999999999</v>
      </c>
      <c r="HW23" s="73">
        <v>0</v>
      </c>
      <c r="HX23" s="73">
        <v>57.03</v>
      </c>
      <c r="HY23" s="73">
        <v>0</v>
      </c>
      <c r="HZ23" s="73">
        <v>0</v>
      </c>
      <c r="IA23" s="73">
        <v>0</v>
      </c>
      <c r="IB23" s="73">
        <v>0</v>
      </c>
      <c r="IC23" s="73">
        <v>0</v>
      </c>
      <c r="ID23" s="73">
        <v>0</v>
      </c>
      <c r="IE23" s="73">
        <v>0</v>
      </c>
      <c r="IF23" s="73">
        <v>629.14400000000001</v>
      </c>
      <c r="IG23" s="73">
        <v>16.853000000000002</v>
      </c>
      <c r="IH23" s="73">
        <v>5.835</v>
      </c>
      <c r="II23" s="73">
        <v>0</v>
      </c>
      <c r="IJ23" s="73">
        <v>18.658999999999999</v>
      </c>
      <c r="IK23" s="73">
        <v>3.3</v>
      </c>
      <c r="IL23" s="73">
        <v>9.9979999999999993</v>
      </c>
      <c r="IM23" s="73">
        <v>0</v>
      </c>
      <c r="IN23" s="73">
        <v>3.625</v>
      </c>
      <c r="IO23" s="73">
        <v>3.7090000000000001</v>
      </c>
      <c r="IP23" s="73">
        <v>9.5190000000000001</v>
      </c>
      <c r="IQ23" s="73">
        <v>30.527999999999999</v>
      </c>
      <c r="IR23" s="73">
        <v>0</v>
      </c>
      <c r="IS23" s="73">
        <v>57.03</v>
      </c>
      <c r="IT23" s="73">
        <v>0</v>
      </c>
      <c r="IU23" s="73">
        <v>0</v>
      </c>
      <c r="IV23" s="74">
        <v>0</v>
      </c>
      <c r="IW23" s="71">
        <v>0</v>
      </c>
      <c r="IX23" s="71">
        <v>0</v>
      </c>
      <c r="IY23" s="71">
        <v>0</v>
      </c>
      <c r="IZ23" s="71">
        <v>0</v>
      </c>
      <c r="JA23" s="71">
        <v>0</v>
      </c>
      <c r="JB23" s="71">
        <v>0</v>
      </c>
      <c r="JC23" s="71">
        <v>0</v>
      </c>
      <c r="JD23" s="71">
        <v>0</v>
      </c>
      <c r="JE23" s="71">
        <v>2</v>
      </c>
      <c r="JF23" s="71">
        <v>1</v>
      </c>
      <c r="JG23" s="71">
        <v>3</v>
      </c>
      <c r="JH23" s="71">
        <v>0</v>
      </c>
      <c r="JI23" s="71">
        <v>0</v>
      </c>
      <c r="JJ23" s="71">
        <v>1</v>
      </c>
      <c r="JK23" s="71">
        <v>0</v>
      </c>
      <c r="JL23" s="71">
        <v>3</v>
      </c>
      <c r="JM23" s="71">
        <v>0</v>
      </c>
      <c r="JN23" s="71">
        <v>0</v>
      </c>
      <c r="JO23" s="71">
        <v>0</v>
      </c>
      <c r="JP23" s="71">
        <v>0</v>
      </c>
      <c r="JQ23" s="71">
        <v>0</v>
      </c>
      <c r="JR23" s="71">
        <v>0</v>
      </c>
      <c r="JS23" s="71">
        <v>0</v>
      </c>
      <c r="JT23" s="71">
        <v>0</v>
      </c>
      <c r="JU23" s="71">
        <v>2</v>
      </c>
      <c r="JV23" s="71">
        <v>2</v>
      </c>
      <c r="JW23" s="71">
        <v>0</v>
      </c>
      <c r="JX23" s="71">
        <v>0</v>
      </c>
      <c r="JY23" s="71">
        <v>0</v>
      </c>
      <c r="JZ23" s="71">
        <v>0</v>
      </c>
      <c r="KA23" s="71">
        <v>0</v>
      </c>
      <c r="KB23" s="71">
        <v>1</v>
      </c>
      <c r="KC23" s="71">
        <v>0</v>
      </c>
      <c r="KD23" s="71">
        <v>0</v>
      </c>
      <c r="KE23" s="71">
        <v>0</v>
      </c>
      <c r="KF23" s="71">
        <v>2</v>
      </c>
      <c r="KG23" s="71">
        <v>2</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3</v>
      </c>
      <c r="LA23" s="71">
        <v>0</v>
      </c>
      <c r="LB23" s="71">
        <v>0</v>
      </c>
      <c r="LC23" s="71">
        <v>0</v>
      </c>
      <c r="LD23" s="71">
        <v>0</v>
      </c>
      <c r="LE23" s="71">
        <v>0</v>
      </c>
      <c r="LF23" s="71">
        <v>1</v>
      </c>
      <c r="LG23" s="71">
        <v>0</v>
      </c>
      <c r="LH23" s="71">
        <v>0</v>
      </c>
      <c r="LI23" s="71">
        <v>0</v>
      </c>
      <c r="LJ23" s="71">
        <v>0</v>
      </c>
      <c r="LK23" s="71">
        <v>0</v>
      </c>
      <c r="LL23" s="71">
        <v>0</v>
      </c>
      <c r="LM23" s="71">
        <v>1</v>
      </c>
      <c r="LN23" s="71">
        <v>0</v>
      </c>
      <c r="LO23" s="71">
        <v>0</v>
      </c>
      <c r="LP23" s="71">
        <v>0</v>
      </c>
      <c r="LQ23" s="71">
        <v>0</v>
      </c>
      <c r="LR23" s="71">
        <v>0</v>
      </c>
      <c r="LS23" s="71">
        <v>1</v>
      </c>
      <c r="LT23" s="71">
        <v>0</v>
      </c>
      <c r="LU23" s="71">
        <v>0</v>
      </c>
      <c r="LV23" s="71">
        <v>0</v>
      </c>
      <c r="LW23" s="71">
        <v>0</v>
      </c>
      <c r="LX23" s="71">
        <v>1</v>
      </c>
      <c r="LY23" s="71">
        <v>2</v>
      </c>
      <c r="LZ23" s="71">
        <v>0</v>
      </c>
      <c r="MA23" s="71">
        <v>4</v>
      </c>
      <c r="MB23" s="71">
        <v>0</v>
      </c>
      <c r="MC23" s="71">
        <v>0</v>
      </c>
      <c r="MD23" s="71">
        <v>0</v>
      </c>
      <c r="ME23" s="71">
        <v>0</v>
      </c>
      <c r="MF23" s="71">
        <v>2</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1</v>
      </c>
      <c r="NH23" s="71">
        <v>3</v>
      </c>
      <c r="NI23" s="71">
        <v>0</v>
      </c>
      <c r="NJ23" s="71">
        <v>0</v>
      </c>
      <c r="NK23" s="71">
        <v>1</v>
      </c>
      <c r="NL23" s="71">
        <v>0</v>
      </c>
      <c r="NM23" s="71">
        <v>3</v>
      </c>
      <c r="NN23" s="71">
        <v>0</v>
      </c>
      <c r="NO23" s="71">
        <v>0</v>
      </c>
      <c r="NP23" s="71">
        <v>0</v>
      </c>
      <c r="NQ23" s="71">
        <v>0</v>
      </c>
      <c r="NR23" s="71">
        <v>0</v>
      </c>
      <c r="NS23" s="71">
        <v>0</v>
      </c>
      <c r="NT23" s="71">
        <v>0</v>
      </c>
      <c r="NU23" s="71">
        <v>0</v>
      </c>
      <c r="NV23" s="71">
        <v>2</v>
      </c>
      <c r="NW23" s="71">
        <v>2</v>
      </c>
      <c r="NX23" s="71">
        <v>0</v>
      </c>
      <c r="NY23" s="71">
        <v>0</v>
      </c>
      <c r="NZ23" s="71">
        <v>0</v>
      </c>
      <c r="OA23" s="71">
        <v>0</v>
      </c>
      <c r="OB23" s="71">
        <v>0</v>
      </c>
      <c r="OC23" s="71">
        <v>1</v>
      </c>
      <c r="OD23" s="71">
        <v>0</v>
      </c>
      <c r="OE23" s="71">
        <v>0</v>
      </c>
      <c r="OF23" s="71">
        <v>0</v>
      </c>
      <c r="OG23" s="71">
        <v>2</v>
      </c>
      <c r="OH23" s="71">
        <v>2</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3</v>
      </c>
      <c r="PB23" s="71">
        <v>0</v>
      </c>
      <c r="PC23" s="71">
        <v>0</v>
      </c>
      <c r="PD23" s="71">
        <v>0</v>
      </c>
      <c r="PE23" s="71">
        <v>0</v>
      </c>
      <c r="PF23" s="71">
        <v>0</v>
      </c>
      <c r="PG23" s="71">
        <v>1</v>
      </c>
      <c r="PH23" s="71">
        <v>0</v>
      </c>
      <c r="PI23" s="71">
        <v>0</v>
      </c>
      <c r="PJ23" s="71">
        <v>0</v>
      </c>
      <c r="PK23" s="71">
        <v>0</v>
      </c>
      <c r="PL23" s="71">
        <v>0</v>
      </c>
      <c r="PM23" s="71">
        <v>0</v>
      </c>
      <c r="PN23" s="71">
        <v>1</v>
      </c>
      <c r="PO23" s="71">
        <v>0</v>
      </c>
      <c r="PP23" s="71">
        <v>0</v>
      </c>
      <c r="PQ23" s="71">
        <v>0</v>
      </c>
      <c r="PR23" s="71">
        <v>0</v>
      </c>
      <c r="PS23" s="71">
        <v>0</v>
      </c>
      <c r="PT23" s="71">
        <v>1</v>
      </c>
      <c r="PU23" s="71">
        <v>0</v>
      </c>
      <c r="PV23" s="71">
        <v>0</v>
      </c>
      <c r="PW23" s="71">
        <v>0</v>
      </c>
      <c r="PX23" s="71">
        <v>0</v>
      </c>
      <c r="PY23" s="71">
        <v>1</v>
      </c>
      <c r="PZ23" s="71">
        <v>2</v>
      </c>
      <c r="QA23" s="71">
        <v>0</v>
      </c>
      <c r="QB23" s="71">
        <v>4</v>
      </c>
      <c r="QC23" s="71">
        <v>0</v>
      </c>
      <c r="QD23" s="71">
        <v>0</v>
      </c>
      <c r="QE23" s="71">
        <v>0</v>
      </c>
      <c r="QF23" s="71">
        <v>0</v>
      </c>
      <c r="QG23" s="71">
        <v>2</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15</v>
      </c>
      <c r="QY23" s="71">
        <v>2</v>
      </c>
      <c r="QZ23" s="71">
        <v>2</v>
      </c>
      <c r="RA23" s="71">
        <v>0</v>
      </c>
      <c r="RB23" s="71">
        <v>3</v>
      </c>
      <c r="RC23" s="71">
        <v>1</v>
      </c>
      <c r="RD23" s="71">
        <v>1</v>
      </c>
      <c r="RE23" s="71">
        <v>0</v>
      </c>
      <c r="RF23" s="71">
        <v>1</v>
      </c>
      <c r="RG23" s="71">
        <v>1</v>
      </c>
      <c r="RH23" s="71">
        <v>2</v>
      </c>
      <c r="RI23" s="71">
        <v>4</v>
      </c>
      <c r="RJ23" s="71">
        <v>0</v>
      </c>
      <c r="RK23" s="71">
        <v>2</v>
      </c>
      <c r="RL23" s="71">
        <v>0</v>
      </c>
      <c r="RM23" s="71">
        <v>0</v>
      </c>
      <c r="RN23" s="71">
        <v>0</v>
      </c>
      <c r="RO23" s="71">
        <v>0</v>
      </c>
      <c r="RP23" s="71">
        <v>0</v>
      </c>
      <c r="RQ23" s="71">
        <v>0</v>
      </c>
      <c r="RR23" s="71">
        <v>0</v>
      </c>
      <c r="RS23" s="71">
        <v>15</v>
      </c>
      <c r="RT23" s="71">
        <v>2</v>
      </c>
      <c r="RU23" s="71">
        <v>2</v>
      </c>
      <c r="RV23" s="71">
        <v>0</v>
      </c>
      <c r="RW23" s="71">
        <v>3</v>
      </c>
      <c r="RX23" s="71">
        <v>1</v>
      </c>
      <c r="RY23" s="71">
        <v>1</v>
      </c>
      <c r="RZ23" s="71">
        <v>0</v>
      </c>
      <c r="SA23" s="71">
        <v>1</v>
      </c>
      <c r="SB23" s="71">
        <v>1</v>
      </c>
      <c r="SC23" s="71">
        <v>2</v>
      </c>
      <c r="SD23" s="71">
        <v>4</v>
      </c>
      <c r="SE23" s="71">
        <v>0</v>
      </c>
      <c r="SF23" s="71">
        <v>2</v>
      </c>
      <c r="SG23" s="71">
        <v>0</v>
      </c>
      <c r="SH23" s="71">
        <v>0</v>
      </c>
    </row>
    <row r="24" spans="1:502">
      <c r="A24" s="16" t="s">
        <v>1836</v>
      </c>
      <c r="B24" s="70">
        <v>16</v>
      </c>
      <c r="C24" s="70">
        <v>16</v>
      </c>
      <c r="D24" s="70">
        <v>1</v>
      </c>
      <c r="E24" s="70">
        <v>2019</v>
      </c>
      <c r="F24" s="70" t="s">
        <v>158</v>
      </c>
      <c r="G24" s="1073" t="s">
        <v>1820</v>
      </c>
      <c r="H24" s="70" t="s">
        <v>1821</v>
      </c>
      <c r="I24" s="1066"/>
      <c r="J24" s="73">
        <v>0</v>
      </c>
      <c r="K24" s="73">
        <v>0</v>
      </c>
      <c r="L24" s="73">
        <v>0</v>
      </c>
      <c r="M24" s="73">
        <v>0</v>
      </c>
      <c r="N24" s="73">
        <v>0</v>
      </c>
      <c r="O24" s="73">
        <v>0</v>
      </c>
      <c r="P24" s="73">
        <v>0</v>
      </c>
      <c r="Q24" s="73">
        <v>0</v>
      </c>
      <c r="R24" s="73">
        <v>9.8539999999999992</v>
      </c>
      <c r="S24" s="73">
        <v>6.173</v>
      </c>
      <c r="T24" s="73">
        <v>350.78399999999999</v>
      </c>
      <c r="U24" s="73">
        <v>0</v>
      </c>
      <c r="V24" s="73">
        <v>0</v>
      </c>
      <c r="W24" s="73">
        <v>3.621</v>
      </c>
      <c r="X24" s="73">
        <v>0</v>
      </c>
      <c r="Y24" s="73">
        <v>220.041</v>
      </c>
      <c r="Z24" s="73">
        <v>0</v>
      </c>
      <c r="AA24" s="73">
        <v>0</v>
      </c>
      <c r="AB24" s="73">
        <v>0</v>
      </c>
      <c r="AC24" s="73">
        <v>0</v>
      </c>
      <c r="AD24" s="73">
        <v>0</v>
      </c>
      <c r="AE24" s="73">
        <v>0</v>
      </c>
      <c r="AF24" s="73">
        <v>0</v>
      </c>
      <c r="AG24" s="73">
        <v>0</v>
      </c>
      <c r="AH24" s="73">
        <v>8.6460000000000008</v>
      </c>
      <c r="AI24" s="73">
        <v>26.242999999999999</v>
      </c>
      <c r="AJ24" s="73">
        <v>0</v>
      </c>
      <c r="AK24" s="73">
        <v>0</v>
      </c>
      <c r="AL24" s="73">
        <v>0</v>
      </c>
      <c r="AM24" s="73">
        <v>0</v>
      </c>
      <c r="AN24" s="73">
        <v>0</v>
      </c>
      <c r="AO24" s="73">
        <v>2.7109999999999999</v>
      </c>
      <c r="AP24" s="73">
        <v>0</v>
      </c>
      <c r="AQ24" s="73">
        <v>0</v>
      </c>
      <c r="AR24" s="73">
        <v>0</v>
      </c>
      <c r="AS24" s="73">
        <v>17.068999999999999</v>
      </c>
      <c r="AT24" s="73">
        <v>5.1989999999999998</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18.050999999999998</v>
      </c>
      <c r="BN24" s="73">
        <v>0</v>
      </c>
      <c r="BO24" s="73">
        <v>0</v>
      </c>
      <c r="BP24" s="73">
        <v>0</v>
      </c>
      <c r="BQ24" s="73">
        <v>0</v>
      </c>
      <c r="BR24" s="73">
        <v>0</v>
      </c>
      <c r="BS24" s="73">
        <v>3.1379999999999999</v>
      </c>
      <c r="BT24" s="73">
        <v>0</v>
      </c>
      <c r="BU24" s="73">
        <v>0</v>
      </c>
      <c r="BV24" s="73">
        <v>0</v>
      </c>
      <c r="BW24" s="73">
        <v>0</v>
      </c>
      <c r="BX24" s="73">
        <v>0</v>
      </c>
      <c r="BY24" s="73">
        <v>0</v>
      </c>
      <c r="BZ24" s="73">
        <v>9.6180000000000003</v>
      </c>
      <c r="CA24" s="73">
        <v>0</v>
      </c>
      <c r="CB24" s="73">
        <v>0</v>
      </c>
      <c r="CC24" s="73">
        <v>0</v>
      </c>
      <c r="CD24" s="73">
        <v>0</v>
      </c>
      <c r="CE24" s="73">
        <v>0</v>
      </c>
      <c r="CF24" s="73">
        <v>3.7549999999999999</v>
      </c>
      <c r="CG24" s="73">
        <v>0</v>
      </c>
      <c r="CH24" s="73">
        <v>0</v>
      </c>
      <c r="CI24" s="73">
        <v>0</v>
      </c>
      <c r="CJ24" s="73">
        <v>0</v>
      </c>
      <c r="CK24" s="73">
        <v>3.5529999999999999</v>
      </c>
      <c r="CL24" s="73">
        <v>8.9329999999999998</v>
      </c>
      <c r="CM24" s="73">
        <v>0</v>
      </c>
      <c r="CN24" s="73">
        <v>29.497</v>
      </c>
      <c r="CO24" s="73">
        <v>0</v>
      </c>
      <c r="CP24" s="73">
        <v>0</v>
      </c>
      <c r="CQ24" s="73">
        <v>0</v>
      </c>
      <c r="CR24" s="73">
        <v>0</v>
      </c>
      <c r="CS24" s="73">
        <v>0</v>
      </c>
      <c r="CT24" s="73">
        <v>0</v>
      </c>
      <c r="CU24" s="73">
        <v>0</v>
      </c>
      <c r="CV24" s="73">
        <v>0</v>
      </c>
      <c r="CW24" s="73">
        <v>0</v>
      </c>
      <c r="CX24" s="73">
        <v>0</v>
      </c>
      <c r="CY24" s="73">
        <v>0</v>
      </c>
      <c r="CZ24" s="73">
        <v>0</v>
      </c>
      <c r="DA24" s="73">
        <v>0</v>
      </c>
      <c r="DB24" s="73">
        <v>0</v>
      </c>
      <c r="DC24" s="73">
        <v>58.182000000000002</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9.8539999999999992</v>
      </c>
      <c r="DT24" s="73">
        <v>6.173</v>
      </c>
      <c r="DU24" s="73">
        <v>350.78399999999999</v>
      </c>
      <c r="DV24" s="73">
        <v>0</v>
      </c>
      <c r="DW24" s="73">
        <v>0</v>
      </c>
      <c r="DX24" s="73">
        <v>3.621</v>
      </c>
      <c r="DY24" s="73">
        <v>0</v>
      </c>
      <c r="DZ24" s="73">
        <v>220.041</v>
      </c>
      <c r="EA24" s="73">
        <v>0</v>
      </c>
      <c r="EB24" s="73">
        <v>0</v>
      </c>
      <c r="EC24" s="73">
        <v>0</v>
      </c>
      <c r="ED24" s="73">
        <v>0</v>
      </c>
      <c r="EE24" s="73">
        <v>0</v>
      </c>
      <c r="EF24" s="73">
        <v>0</v>
      </c>
      <c r="EG24" s="73">
        <v>0</v>
      </c>
      <c r="EH24" s="73">
        <v>0</v>
      </c>
      <c r="EI24" s="73">
        <v>8.6460000000000008</v>
      </c>
      <c r="EJ24" s="73">
        <v>26.242999999999999</v>
      </c>
      <c r="EK24" s="73">
        <v>0</v>
      </c>
      <c r="EL24" s="73">
        <v>0</v>
      </c>
      <c r="EM24" s="73">
        <v>0</v>
      </c>
      <c r="EN24" s="73">
        <v>0</v>
      </c>
      <c r="EO24" s="73">
        <v>0</v>
      </c>
      <c r="EP24" s="73">
        <v>2.7109999999999999</v>
      </c>
      <c r="EQ24" s="73">
        <v>0</v>
      </c>
      <c r="ER24" s="73">
        <v>0</v>
      </c>
      <c r="ES24" s="73">
        <v>0</v>
      </c>
      <c r="ET24" s="73">
        <v>17.068999999999999</v>
      </c>
      <c r="EU24" s="73">
        <v>5.1989999999999998</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18.050999999999998</v>
      </c>
      <c r="FO24" s="73">
        <v>0</v>
      </c>
      <c r="FP24" s="73">
        <v>0</v>
      </c>
      <c r="FQ24" s="73">
        <v>0</v>
      </c>
      <c r="FR24" s="73">
        <v>0</v>
      </c>
      <c r="FS24" s="73">
        <v>0</v>
      </c>
      <c r="FT24" s="73">
        <v>3.1379999999999999</v>
      </c>
      <c r="FU24" s="73">
        <v>0</v>
      </c>
      <c r="FV24" s="73">
        <v>0</v>
      </c>
      <c r="FW24" s="73">
        <v>0</v>
      </c>
      <c r="FX24" s="73">
        <v>0</v>
      </c>
      <c r="FY24" s="73">
        <v>0</v>
      </c>
      <c r="FZ24" s="73">
        <v>0</v>
      </c>
      <c r="GA24" s="73">
        <v>9.6180000000000003</v>
      </c>
      <c r="GB24" s="73">
        <v>0</v>
      </c>
      <c r="GC24" s="73">
        <v>0</v>
      </c>
      <c r="GD24" s="73">
        <v>0</v>
      </c>
      <c r="GE24" s="73">
        <v>0</v>
      </c>
      <c r="GF24" s="73">
        <v>0</v>
      </c>
      <c r="GG24" s="73">
        <v>3.7549999999999999</v>
      </c>
      <c r="GH24" s="73">
        <v>0</v>
      </c>
      <c r="GI24" s="73">
        <v>0</v>
      </c>
      <c r="GJ24" s="73">
        <v>0</v>
      </c>
      <c r="GK24" s="73">
        <v>0</v>
      </c>
      <c r="GL24" s="73">
        <v>3.5529999999999999</v>
      </c>
      <c r="GM24" s="73">
        <v>8.9329999999999998</v>
      </c>
      <c r="GN24" s="73">
        <v>0</v>
      </c>
      <c r="GO24" s="73">
        <v>29.497</v>
      </c>
      <c r="GP24" s="73">
        <v>0</v>
      </c>
      <c r="GQ24" s="73">
        <v>0</v>
      </c>
      <c r="GR24" s="73">
        <v>0</v>
      </c>
      <c r="GS24" s="73">
        <v>0</v>
      </c>
      <c r="GT24" s="73">
        <v>0</v>
      </c>
      <c r="GU24" s="73">
        <v>0</v>
      </c>
      <c r="GV24" s="73">
        <v>0</v>
      </c>
      <c r="GW24" s="73">
        <v>0</v>
      </c>
      <c r="GX24" s="73">
        <v>0</v>
      </c>
      <c r="GY24" s="73">
        <v>0</v>
      </c>
      <c r="GZ24" s="73">
        <v>0</v>
      </c>
      <c r="HA24" s="73">
        <v>0</v>
      </c>
      <c r="HB24" s="73">
        <v>0</v>
      </c>
      <c r="HC24" s="73">
        <v>0</v>
      </c>
      <c r="HD24" s="73">
        <v>58.182000000000002</v>
      </c>
      <c r="HE24" s="73">
        <v>0</v>
      </c>
      <c r="HF24" s="73">
        <v>0</v>
      </c>
      <c r="HG24" s="73">
        <v>0</v>
      </c>
      <c r="HH24" s="73">
        <v>0</v>
      </c>
      <c r="HI24" s="73">
        <v>0</v>
      </c>
      <c r="HJ24" s="73">
        <v>0</v>
      </c>
      <c r="HK24" s="73">
        <v>628.07299999999998</v>
      </c>
      <c r="HL24" s="73">
        <v>17.068999999999999</v>
      </c>
      <c r="HM24" s="73">
        <v>5.1989999999999998</v>
      </c>
      <c r="HN24" s="73">
        <v>0</v>
      </c>
      <c r="HO24" s="73">
        <v>18.050999999999998</v>
      </c>
      <c r="HP24" s="73">
        <v>3.1379999999999999</v>
      </c>
      <c r="HQ24" s="73">
        <v>9.6180000000000003</v>
      </c>
      <c r="HR24" s="73">
        <v>0</v>
      </c>
      <c r="HS24" s="73">
        <v>3.7549999999999999</v>
      </c>
      <c r="HT24" s="73">
        <v>3.5529999999999999</v>
      </c>
      <c r="HU24" s="73">
        <v>8.9329999999999998</v>
      </c>
      <c r="HV24" s="73">
        <v>29.497</v>
      </c>
      <c r="HW24" s="73">
        <v>0</v>
      </c>
      <c r="HX24" s="73">
        <v>0</v>
      </c>
      <c r="HY24" s="73">
        <v>58.182000000000002</v>
      </c>
      <c r="HZ24" s="73">
        <v>0</v>
      </c>
      <c r="IA24" s="73">
        <v>0</v>
      </c>
      <c r="IB24" s="73">
        <v>0</v>
      </c>
      <c r="IC24" s="73">
        <v>0</v>
      </c>
      <c r="ID24" s="73">
        <v>0</v>
      </c>
      <c r="IE24" s="73">
        <v>0</v>
      </c>
      <c r="IF24" s="73">
        <v>628.07299999999998</v>
      </c>
      <c r="IG24" s="73">
        <v>17.068999999999999</v>
      </c>
      <c r="IH24" s="73">
        <v>5.1989999999999998</v>
      </c>
      <c r="II24" s="73">
        <v>0</v>
      </c>
      <c r="IJ24" s="73">
        <v>18.050999999999998</v>
      </c>
      <c r="IK24" s="73">
        <v>3.1379999999999999</v>
      </c>
      <c r="IL24" s="73">
        <v>9.6180000000000003</v>
      </c>
      <c r="IM24" s="73">
        <v>0</v>
      </c>
      <c r="IN24" s="73">
        <v>3.7549999999999999</v>
      </c>
      <c r="IO24" s="73">
        <v>3.5529999999999999</v>
      </c>
      <c r="IP24" s="73">
        <v>8.9329999999999998</v>
      </c>
      <c r="IQ24" s="73">
        <v>29.497</v>
      </c>
      <c r="IR24" s="73">
        <v>0</v>
      </c>
      <c r="IS24" s="73">
        <v>0</v>
      </c>
      <c r="IT24" s="73">
        <v>58.182000000000002</v>
      </c>
      <c r="IU24" s="73">
        <v>0</v>
      </c>
      <c r="IV24" s="74">
        <v>0</v>
      </c>
      <c r="IW24" s="71">
        <v>0</v>
      </c>
      <c r="IX24" s="71">
        <v>0</v>
      </c>
      <c r="IY24" s="71">
        <v>0</v>
      </c>
      <c r="IZ24" s="71">
        <v>0</v>
      </c>
      <c r="JA24" s="71">
        <v>0</v>
      </c>
      <c r="JB24" s="71">
        <v>0</v>
      </c>
      <c r="JC24" s="71">
        <v>0</v>
      </c>
      <c r="JD24" s="71">
        <v>0</v>
      </c>
      <c r="JE24" s="71">
        <v>2</v>
      </c>
      <c r="JF24" s="71">
        <v>1</v>
      </c>
      <c r="JG24" s="71">
        <v>3</v>
      </c>
      <c r="JH24" s="71">
        <v>0</v>
      </c>
      <c r="JI24" s="71">
        <v>0</v>
      </c>
      <c r="JJ24" s="71">
        <v>1</v>
      </c>
      <c r="JK24" s="71">
        <v>0</v>
      </c>
      <c r="JL24" s="71">
        <v>3</v>
      </c>
      <c r="JM24" s="71">
        <v>0</v>
      </c>
      <c r="JN24" s="71">
        <v>0</v>
      </c>
      <c r="JO24" s="71">
        <v>0</v>
      </c>
      <c r="JP24" s="71">
        <v>0</v>
      </c>
      <c r="JQ24" s="71">
        <v>0</v>
      </c>
      <c r="JR24" s="71">
        <v>0</v>
      </c>
      <c r="JS24" s="71">
        <v>0</v>
      </c>
      <c r="JT24" s="71">
        <v>0</v>
      </c>
      <c r="JU24" s="71">
        <v>2</v>
      </c>
      <c r="JV24" s="71">
        <v>2</v>
      </c>
      <c r="JW24" s="71">
        <v>0</v>
      </c>
      <c r="JX24" s="71">
        <v>0</v>
      </c>
      <c r="JY24" s="71">
        <v>0</v>
      </c>
      <c r="JZ24" s="71">
        <v>0</v>
      </c>
      <c r="KA24" s="71">
        <v>0</v>
      </c>
      <c r="KB24" s="71">
        <v>1</v>
      </c>
      <c r="KC24" s="71">
        <v>0</v>
      </c>
      <c r="KD24" s="71">
        <v>0</v>
      </c>
      <c r="KE24" s="71">
        <v>0</v>
      </c>
      <c r="KF24" s="71">
        <v>2</v>
      </c>
      <c r="KG24" s="71">
        <v>2</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3</v>
      </c>
      <c r="LA24" s="71">
        <v>0</v>
      </c>
      <c r="LB24" s="71">
        <v>0</v>
      </c>
      <c r="LC24" s="71">
        <v>0</v>
      </c>
      <c r="LD24" s="71">
        <v>0</v>
      </c>
      <c r="LE24" s="71">
        <v>0</v>
      </c>
      <c r="LF24" s="71">
        <v>1</v>
      </c>
      <c r="LG24" s="71">
        <v>0</v>
      </c>
      <c r="LH24" s="71">
        <v>0</v>
      </c>
      <c r="LI24" s="71">
        <v>0</v>
      </c>
      <c r="LJ24" s="71">
        <v>0</v>
      </c>
      <c r="LK24" s="71">
        <v>0</v>
      </c>
      <c r="LL24" s="71">
        <v>0</v>
      </c>
      <c r="LM24" s="71">
        <v>1</v>
      </c>
      <c r="LN24" s="71">
        <v>0</v>
      </c>
      <c r="LO24" s="71">
        <v>0</v>
      </c>
      <c r="LP24" s="71">
        <v>0</v>
      </c>
      <c r="LQ24" s="71">
        <v>0</v>
      </c>
      <c r="LR24" s="71">
        <v>0</v>
      </c>
      <c r="LS24" s="71">
        <v>1</v>
      </c>
      <c r="LT24" s="71">
        <v>0</v>
      </c>
      <c r="LU24" s="71">
        <v>0</v>
      </c>
      <c r="LV24" s="71">
        <v>0</v>
      </c>
      <c r="LW24" s="71">
        <v>0</v>
      </c>
      <c r="LX24" s="71">
        <v>1</v>
      </c>
      <c r="LY24" s="71">
        <v>2</v>
      </c>
      <c r="LZ24" s="71">
        <v>0</v>
      </c>
      <c r="MA24" s="71">
        <v>4</v>
      </c>
      <c r="MB24" s="71">
        <v>0</v>
      </c>
      <c r="MC24" s="71">
        <v>0</v>
      </c>
      <c r="MD24" s="71">
        <v>0</v>
      </c>
      <c r="ME24" s="71">
        <v>0</v>
      </c>
      <c r="MF24" s="71">
        <v>0</v>
      </c>
      <c r="MG24" s="71">
        <v>0</v>
      </c>
      <c r="MH24" s="71">
        <v>0</v>
      </c>
      <c r="MI24" s="71">
        <v>0</v>
      </c>
      <c r="MJ24" s="71">
        <v>0</v>
      </c>
      <c r="MK24" s="71">
        <v>0</v>
      </c>
      <c r="ML24" s="71">
        <v>0</v>
      </c>
      <c r="MM24" s="71">
        <v>0</v>
      </c>
      <c r="MN24" s="71">
        <v>0</v>
      </c>
      <c r="MO24" s="71">
        <v>0</v>
      </c>
      <c r="MP24" s="71">
        <v>2</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1</v>
      </c>
      <c r="NH24" s="71">
        <v>3</v>
      </c>
      <c r="NI24" s="71">
        <v>0</v>
      </c>
      <c r="NJ24" s="71">
        <v>0</v>
      </c>
      <c r="NK24" s="71">
        <v>1</v>
      </c>
      <c r="NL24" s="71">
        <v>0</v>
      </c>
      <c r="NM24" s="71">
        <v>3</v>
      </c>
      <c r="NN24" s="71">
        <v>0</v>
      </c>
      <c r="NO24" s="71">
        <v>0</v>
      </c>
      <c r="NP24" s="71">
        <v>0</v>
      </c>
      <c r="NQ24" s="71">
        <v>0</v>
      </c>
      <c r="NR24" s="71">
        <v>0</v>
      </c>
      <c r="NS24" s="71">
        <v>0</v>
      </c>
      <c r="NT24" s="71">
        <v>0</v>
      </c>
      <c r="NU24" s="71">
        <v>0</v>
      </c>
      <c r="NV24" s="71">
        <v>2</v>
      </c>
      <c r="NW24" s="71">
        <v>2</v>
      </c>
      <c r="NX24" s="71">
        <v>0</v>
      </c>
      <c r="NY24" s="71">
        <v>0</v>
      </c>
      <c r="NZ24" s="71">
        <v>0</v>
      </c>
      <c r="OA24" s="71">
        <v>0</v>
      </c>
      <c r="OB24" s="71">
        <v>0</v>
      </c>
      <c r="OC24" s="71">
        <v>1</v>
      </c>
      <c r="OD24" s="71">
        <v>0</v>
      </c>
      <c r="OE24" s="71">
        <v>0</v>
      </c>
      <c r="OF24" s="71">
        <v>0</v>
      </c>
      <c r="OG24" s="71">
        <v>2</v>
      </c>
      <c r="OH24" s="71">
        <v>2</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3</v>
      </c>
      <c r="PB24" s="71">
        <v>0</v>
      </c>
      <c r="PC24" s="71">
        <v>0</v>
      </c>
      <c r="PD24" s="71">
        <v>0</v>
      </c>
      <c r="PE24" s="71">
        <v>0</v>
      </c>
      <c r="PF24" s="71">
        <v>0</v>
      </c>
      <c r="PG24" s="71">
        <v>1</v>
      </c>
      <c r="PH24" s="71">
        <v>0</v>
      </c>
      <c r="PI24" s="71">
        <v>0</v>
      </c>
      <c r="PJ24" s="71">
        <v>0</v>
      </c>
      <c r="PK24" s="71">
        <v>0</v>
      </c>
      <c r="PL24" s="71">
        <v>0</v>
      </c>
      <c r="PM24" s="71">
        <v>0</v>
      </c>
      <c r="PN24" s="71">
        <v>1</v>
      </c>
      <c r="PO24" s="71">
        <v>0</v>
      </c>
      <c r="PP24" s="71">
        <v>0</v>
      </c>
      <c r="PQ24" s="71">
        <v>0</v>
      </c>
      <c r="PR24" s="71">
        <v>0</v>
      </c>
      <c r="PS24" s="71">
        <v>0</v>
      </c>
      <c r="PT24" s="71">
        <v>1</v>
      </c>
      <c r="PU24" s="71">
        <v>0</v>
      </c>
      <c r="PV24" s="71">
        <v>0</v>
      </c>
      <c r="PW24" s="71">
        <v>0</v>
      </c>
      <c r="PX24" s="71">
        <v>0</v>
      </c>
      <c r="PY24" s="71">
        <v>1</v>
      </c>
      <c r="PZ24" s="71">
        <v>2</v>
      </c>
      <c r="QA24" s="71">
        <v>0</v>
      </c>
      <c r="QB24" s="71">
        <v>4</v>
      </c>
      <c r="QC24" s="71">
        <v>0</v>
      </c>
      <c r="QD24" s="71">
        <v>0</v>
      </c>
      <c r="QE24" s="71">
        <v>0</v>
      </c>
      <c r="QF24" s="71">
        <v>0</v>
      </c>
      <c r="QG24" s="71">
        <v>0</v>
      </c>
      <c r="QH24" s="71">
        <v>0</v>
      </c>
      <c r="QI24" s="71">
        <v>0</v>
      </c>
      <c r="QJ24" s="71">
        <v>0</v>
      </c>
      <c r="QK24" s="71">
        <v>0</v>
      </c>
      <c r="QL24" s="71">
        <v>0</v>
      </c>
      <c r="QM24" s="71">
        <v>0</v>
      </c>
      <c r="QN24" s="71">
        <v>0</v>
      </c>
      <c r="QO24" s="71">
        <v>0</v>
      </c>
      <c r="QP24" s="71">
        <v>0</v>
      </c>
      <c r="QQ24" s="71">
        <v>2</v>
      </c>
      <c r="QR24" s="71">
        <v>0</v>
      </c>
      <c r="QS24" s="71">
        <v>0</v>
      </c>
      <c r="QT24" s="71">
        <v>0</v>
      </c>
      <c r="QU24" s="71">
        <v>0</v>
      </c>
      <c r="QV24" s="71">
        <v>0</v>
      </c>
      <c r="QW24" s="71">
        <v>0</v>
      </c>
      <c r="QX24" s="71">
        <v>15</v>
      </c>
      <c r="QY24" s="71">
        <v>2</v>
      </c>
      <c r="QZ24" s="71">
        <v>2</v>
      </c>
      <c r="RA24" s="71">
        <v>0</v>
      </c>
      <c r="RB24" s="71">
        <v>3</v>
      </c>
      <c r="RC24" s="71">
        <v>1</v>
      </c>
      <c r="RD24" s="71">
        <v>1</v>
      </c>
      <c r="RE24" s="71">
        <v>0</v>
      </c>
      <c r="RF24" s="71">
        <v>1</v>
      </c>
      <c r="RG24" s="71">
        <v>1</v>
      </c>
      <c r="RH24" s="71">
        <v>2</v>
      </c>
      <c r="RI24" s="71">
        <v>4</v>
      </c>
      <c r="RJ24" s="71">
        <v>0</v>
      </c>
      <c r="RK24" s="71">
        <v>0</v>
      </c>
      <c r="RL24" s="71">
        <v>2</v>
      </c>
      <c r="RM24" s="71">
        <v>0</v>
      </c>
      <c r="RN24" s="71">
        <v>0</v>
      </c>
      <c r="RO24" s="71">
        <v>0</v>
      </c>
      <c r="RP24" s="71">
        <v>0</v>
      </c>
      <c r="RQ24" s="71">
        <v>0</v>
      </c>
      <c r="RR24" s="71">
        <v>0</v>
      </c>
      <c r="RS24" s="71">
        <v>15</v>
      </c>
      <c r="RT24" s="71">
        <v>2</v>
      </c>
      <c r="RU24" s="71">
        <v>2</v>
      </c>
      <c r="RV24" s="71">
        <v>0</v>
      </c>
      <c r="RW24" s="71">
        <v>3</v>
      </c>
      <c r="RX24" s="71">
        <v>1</v>
      </c>
      <c r="RY24" s="71">
        <v>1</v>
      </c>
      <c r="RZ24" s="71">
        <v>0</v>
      </c>
      <c r="SA24" s="71">
        <v>1</v>
      </c>
      <c r="SB24" s="71">
        <v>1</v>
      </c>
      <c r="SC24" s="71">
        <v>2</v>
      </c>
      <c r="SD24" s="71">
        <v>4</v>
      </c>
      <c r="SE24" s="71">
        <v>0</v>
      </c>
      <c r="SF24" s="71">
        <v>0</v>
      </c>
      <c r="SG24" s="71">
        <v>2</v>
      </c>
      <c r="SH24" s="71">
        <v>0</v>
      </c>
    </row>
    <row r="25" spans="1:502">
      <c r="A25" s="16" t="s">
        <v>1837</v>
      </c>
      <c r="B25" s="70">
        <v>17</v>
      </c>
      <c r="C25" s="70">
        <v>17</v>
      </c>
      <c r="D25" s="70">
        <v>1</v>
      </c>
      <c r="E25" s="70">
        <v>2020</v>
      </c>
      <c r="F25" s="70" t="s">
        <v>159</v>
      </c>
      <c r="G25" s="1073" t="s">
        <v>1820</v>
      </c>
      <c r="H25" s="70" t="s">
        <v>1821</v>
      </c>
      <c r="I25" s="1066"/>
      <c r="J25" s="73">
        <v>0</v>
      </c>
      <c r="K25" s="73">
        <v>0</v>
      </c>
      <c r="L25" s="73">
        <v>0</v>
      </c>
      <c r="M25" s="73">
        <v>0</v>
      </c>
      <c r="N25" s="73">
        <v>0</v>
      </c>
      <c r="O25" s="73">
        <v>0</v>
      </c>
      <c r="P25" s="73">
        <v>0</v>
      </c>
      <c r="Q25" s="73">
        <v>0</v>
      </c>
      <c r="R25" s="73">
        <v>8.9770000000000003</v>
      </c>
      <c r="S25" s="73">
        <v>4.133</v>
      </c>
      <c r="T25" s="73">
        <v>307.08300000000003</v>
      </c>
      <c r="U25" s="73">
        <v>0</v>
      </c>
      <c r="V25" s="73">
        <v>0</v>
      </c>
      <c r="W25" s="73">
        <v>3.802</v>
      </c>
      <c r="X25" s="73">
        <v>0</v>
      </c>
      <c r="Y25" s="73">
        <v>193.268</v>
      </c>
      <c r="Z25" s="73">
        <v>0</v>
      </c>
      <c r="AA25" s="73">
        <v>0</v>
      </c>
      <c r="AB25" s="73">
        <v>0</v>
      </c>
      <c r="AC25" s="73">
        <v>0</v>
      </c>
      <c r="AD25" s="73">
        <v>0</v>
      </c>
      <c r="AE25" s="73">
        <v>0</v>
      </c>
      <c r="AF25" s="73">
        <v>0</v>
      </c>
      <c r="AG25" s="73">
        <v>0</v>
      </c>
      <c r="AH25" s="73">
        <v>6.9450000000000003</v>
      </c>
      <c r="AI25" s="73">
        <v>21.765000000000001</v>
      </c>
      <c r="AJ25" s="73">
        <v>0</v>
      </c>
      <c r="AK25" s="73">
        <v>0</v>
      </c>
      <c r="AL25" s="73">
        <v>0</v>
      </c>
      <c r="AM25" s="73">
        <v>0</v>
      </c>
      <c r="AN25" s="73">
        <v>0</v>
      </c>
      <c r="AO25" s="73">
        <v>0</v>
      </c>
      <c r="AP25" s="73">
        <v>0</v>
      </c>
      <c r="AQ25" s="73">
        <v>0</v>
      </c>
      <c r="AR25" s="73">
        <v>0</v>
      </c>
      <c r="AS25" s="73">
        <v>14.61</v>
      </c>
      <c r="AT25" s="73">
        <v>3.907</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12.355</v>
      </c>
      <c r="BN25" s="73">
        <v>0</v>
      </c>
      <c r="BO25" s="73">
        <v>0</v>
      </c>
      <c r="BP25" s="73">
        <v>0</v>
      </c>
      <c r="BQ25" s="73">
        <v>0</v>
      </c>
      <c r="BR25" s="73">
        <v>0</v>
      </c>
      <c r="BS25" s="73">
        <v>2.0649999999999999</v>
      </c>
      <c r="BT25" s="73">
        <v>0</v>
      </c>
      <c r="BU25" s="73">
        <v>0</v>
      </c>
      <c r="BV25" s="73">
        <v>0</v>
      </c>
      <c r="BW25" s="73">
        <v>0</v>
      </c>
      <c r="BX25" s="73">
        <v>0</v>
      </c>
      <c r="BY25" s="73">
        <v>0</v>
      </c>
      <c r="BZ25" s="73">
        <v>6.4740000000000002</v>
      </c>
      <c r="CA25" s="73">
        <v>0</v>
      </c>
      <c r="CB25" s="73">
        <v>0</v>
      </c>
      <c r="CC25" s="73">
        <v>0</v>
      </c>
      <c r="CD25" s="73">
        <v>0</v>
      </c>
      <c r="CE25" s="73">
        <v>0</v>
      </c>
      <c r="CF25" s="73">
        <v>2.3250000000000002</v>
      </c>
      <c r="CG25" s="73">
        <v>0</v>
      </c>
      <c r="CH25" s="73">
        <v>0</v>
      </c>
      <c r="CI25" s="73">
        <v>0</v>
      </c>
      <c r="CJ25" s="73">
        <v>0</v>
      </c>
      <c r="CK25" s="73">
        <v>2.6389999999999998</v>
      </c>
      <c r="CL25" s="73">
        <v>5.9729999999999999</v>
      </c>
      <c r="CM25" s="73">
        <v>0</v>
      </c>
      <c r="CN25" s="73">
        <v>24.978000000000002</v>
      </c>
      <c r="CO25" s="73">
        <v>0</v>
      </c>
      <c r="CP25" s="73">
        <v>0</v>
      </c>
      <c r="CQ25" s="73">
        <v>0</v>
      </c>
      <c r="CR25" s="73">
        <v>0</v>
      </c>
      <c r="CS25" s="73">
        <v>30.75</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8.9770000000000003</v>
      </c>
      <c r="DT25" s="73">
        <v>4.133</v>
      </c>
      <c r="DU25" s="73">
        <v>307.08300000000003</v>
      </c>
      <c r="DV25" s="73">
        <v>0</v>
      </c>
      <c r="DW25" s="73">
        <v>0</v>
      </c>
      <c r="DX25" s="73">
        <v>3.802</v>
      </c>
      <c r="DY25" s="73">
        <v>0</v>
      </c>
      <c r="DZ25" s="73">
        <v>193.268</v>
      </c>
      <c r="EA25" s="73">
        <v>0</v>
      </c>
      <c r="EB25" s="73">
        <v>0</v>
      </c>
      <c r="EC25" s="73">
        <v>0</v>
      </c>
      <c r="ED25" s="73">
        <v>0</v>
      </c>
      <c r="EE25" s="73">
        <v>0</v>
      </c>
      <c r="EF25" s="73">
        <v>0</v>
      </c>
      <c r="EG25" s="73">
        <v>0</v>
      </c>
      <c r="EH25" s="73">
        <v>0</v>
      </c>
      <c r="EI25" s="73">
        <v>6.9450000000000003</v>
      </c>
      <c r="EJ25" s="73">
        <v>21.765000000000001</v>
      </c>
      <c r="EK25" s="73">
        <v>0</v>
      </c>
      <c r="EL25" s="73">
        <v>0</v>
      </c>
      <c r="EM25" s="73">
        <v>0</v>
      </c>
      <c r="EN25" s="73">
        <v>0</v>
      </c>
      <c r="EO25" s="73">
        <v>0</v>
      </c>
      <c r="EP25" s="73">
        <v>0</v>
      </c>
      <c r="EQ25" s="73">
        <v>0</v>
      </c>
      <c r="ER25" s="73">
        <v>0</v>
      </c>
      <c r="ES25" s="73">
        <v>0</v>
      </c>
      <c r="ET25" s="73">
        <v>14.61</v>
      </c>
      <c r="EU25" s="73">
        <v>3.907</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12.355</v>
      </c>
      <c r="FO25" s="73">
        <v>0</v>
      </c>
      <c r="FP25" s="73">
        <v>0</v>
      </c>
      <c r="FQ25" s="73">
        <v>0</v>
      </c>
      <c r="FR25" s="73">
        <v>0</v>
      </c>
      <c r="FS25" s="73">
        <v>0</v>
      </c>
      <c r="FT25" s="73">
        <v>2.0649999999999999</v>
      </c>
      <c r="FU25" s="73">
        <v>0</v>
      </c>
      <c r="FV25" s="73">
        <v>0</v>
      </c>
      <c r="FW25" s="73">
        <v>0</v>
      </c>
      <c r="FX25" s="73">
        <v>0</v>
      </c>
      <c r="FY25" s="73">
        <v>0</v>
      </c>
      <c r="FZ25" s="73">
        <v>0</v>
      </c>
      <c r="GA25" s="73">
        <v>6.4740000000000002</v>
      </c>
      <c r="GB25" s="73">
        <v>0</v>
      </c>
      <c r="GC25" s="73">
        <v>0</v>
      </c>
      <c r="GD25" s="73">
        <v>0</v>
      </c>
      <c r="GE25" s="73">
        <v>0</v>
      </c>
      <c r="GF25" s="73">
        <v>0</v>
      </c>
      <c r="GG25" s="73">
        <v>2.3250000000000002</v>
      </c>
      <c r="GH25" s="73">
        <v>0</v>
      </c>
      <c r="GI25" s="73">
        <v>0</v>
      </c>
      <c r="GJ25" s="73">
        <v>0</v>
      </c>
      <c r="GK25" s="73">
        <v>0</v>
      </c>
      <c r="GL25" s="73">
        <v>2.6389999999999998</v>
      </c>
      <c r="GM25" s="73">
        <v>5.9729999999999999</v>
      </c>
      <c r="GN25" s="73">
        <v>0</v>
      </c>
      <c r="GO25" s="73">
        <v>24.978000000000002</v>
      </c>
      <c r="GP25" s="73">
        <v>0</v>
      </c>
      <c r="GQ25" s="73">
        <v>0</v>
      </c>
      <c r="GR25" s="73">
        <v>0</v>
      </c>
      <c r="GS25" s="73">
        <v>0</v>
      </c>
      <c r="GT25" s="73">
        <v>30.75</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545.97299999999996</v>
      </c>
      <c r="HL25" s="73">
        <v>14.61</v>
      </c>
      <c r="HM25" s="73">
        <v>3.907</v>
      </c>
      <c r="HN25" s="73">
        <v>0</v>
      </c>
      <c r="HO25" s="73">
        <v>12.355</v>
      </c>
      <c r="HP25" s="73">
        <v>2.0649999999999999</v>
      </c>
      <c r="HQ25" s="73">
        <v>6.4740000000000002</v>
      </c>
      <c r="HR25" s="73">
        <v>0</v>
      </c>
      <c r="HS25" s="73">
        <v>2.3250000000000002</v>
      </c>
      <c r="HT25" s="73">
        <v>2.6389999999999998</v>
      </c>
      <c r="HU25" s="73">
        <v>5.9729999999999999</v>
      </c>
      <c r="HV25" s="73">
        <v>24.978000000000002</v>
      </c>
      <c r="HW25" s="73">
        <v>0</v>
      </c>
      <c r="HX25" s="73">
        <v>30.75</v>
      </c>
      <c r="HY25" s="73">
        <v>0</v>
      </c>
      <c r="HZ25" s="73">
        <v>0</v>
      </c>
      <c r="IA25" s="73">
        <v>0</v>
      </c>
      <c r="IB25" s="73">
        <v>0</v>
      </c>
      <c r="IC25" s="73">
        <v>0</v>
      </c>
      <c r="ID25" s="73">
        <v>0</v>
      </c>
      <c r="IE25" s="73">
        <v>0</v>
      </c>
      <c r="IF25" s="73">
        <v>545.97299999999996</v>
      </c>
      <c r="IG25" s="73">
        <v>14.61</v>
      </c>
      <c r="IH25" s="73">
        <v>3.907</v>
      </c>
      <c r="II25" s="73">
        <v>0</v>
      </c>
      <c r="IJ25" s="73">
        <v>12.355</v>
      </c>
      <c r="IK25" s="73">
        <v>2.0649999999999999</v>
      </c>
      <c r="IL25" s="73">
        <v>6.4740000000000002</v>
      </c>
      <c r="IM25" s="73">
        <v>0</v>
      </c>
      <c r="IN25" s="73">
        <v>2.3250000000000002</v>
      </c>
      <c r="IO25" s="73">
        <v>2.6389999999999998</v>
      </c>
      <c r="IP25" s="73">
        <v>5.9729999999999999</v>
      </c>
      <c r="IQ25" s="73">
        <v>24.978000000000002</v>
      </c>
      <c r="IR25" s="73">
        <v>0</v>
      </c>
      <c r="IS25" s="73">
        <v>30.75</v>
      </c>
      <c r="IT25" s="73">
        <v>0</v>
      </c>
      <c r="IU25" s="73">
        <v>0</v>
      </c>
      <c r="IV25" s="74">
        <v>0</v>
      </c>
      <c r="IW25" s="71">
        <v>0</v>
      </c>
      <c r="IX25" s="71">
        <v>0</v>
      </c>
      <c r="IY25" s="71">
        <v>0</v>
      </c>
      <c r="IZ25" s="71">
        <v>0</v>
      </c>
      <c r="JA25" s="71">
        <v>0</v>
      </c>
      <c r="JB25" s="71">
        <v>0</v>
      </c>
      <c r="JC25" s="71">
        <v>0</v>
      </c>
      <c r="JD25" s="71">
        <v>0</v>
      </c>
      <c r="JE25" s="71">
        <v>2</v>
      </c>
      <c r="JF25" s="71">
        <v>1</v>
      </c>
      <c r="JG25" s="71">
        <v>3</v>
      </c>
      <c r="JH25" s="71">
        <v>0</v>
      </c>
      <c r="JI25" s="71">
        <v>0</v>
      </c>
      <c r="JJ25" s="71">
        <v>1</v>
      </c>
      <c r="JK25" s="71">
        <v>0</v>
      </c>
      <c r="JL25" s="71">
        <v>3</v>
      </c>
      <c r="JM25" s="71">
        <v>0</v>
      </c>
      <c r="JN25" s="71">
        <v>0</v>
      </c>
      <c r="JO25" s="71">
        <v>0</v>
      </c>
      <c r="JP25" s="71">
        <v>0</v>
      </c>
      <c r="JQ25" s="71">
        <v>0</v>
      </c>
      <c r="JR25" s="71">
        <v>0</v>
      </c>
      <c r="JS25" s="71">
        <v>0</v>
      </c>
      <c r="JT25" s="71">
        <v>0</v>
      </c>
      <c r="JU25" s="71">
        <v>2</v>
      </c>
      <c r="JV25" s="71">
        <v>2</v>
      </c>
      <c r="JW25" s="71">
        <v>0</v>
      </c>
      <c r="JX25" s="71">
        <v>0</v>
      </c>
      <c r="JY25" s="71">
        <v>0</v>
      </c>
      <c r="JZ25" s="71">
        <v>0</v>
      </c>
      <c r="KA25" s="71">
        <v>0</v>
      </c>
      <c r="KB25" s="71">
        <v>0</v>
      </c>
      <c r="KC25" s="71">
        <v>0</v>
      </c>
      <c r="KD25" s="71">
        <v>0</v>
      </c>
      <c r="KE25" s="71">
        <v>0</v>
      </c>
      <c r="KF25" s="71">
        <v>2</v>
      </c>
      <c r="KG25" s="71">
        <v>2</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3</v>
      </c>
      <c r="LA25" s="71">
        <v>0</v>
      </c>
      <c r="LB25" s="71">
        <v>0</v>
      </c>
      <c r="LC25" s="71">
        <v>0</v>
      </c>
      <c r="LD25" s="71">
        <v>0</v>
      </c>
      <c r="LE25" s="71">
        <v>0</v>
      </c>
      <c r="LF25" s="71">
        <v>1</v>
      </c>
      <c r="LG25" s="71">
        <v>0</v>
      </c>
      <c r="LH25" s="71">
        <v>0</v>
      </c>
      <c r="LI25" s="71">
        <v>0</v>
      </c>
      <c r="LJ25" s="71">
        <v>0</v>
      </c>
      <c r="LK25" s="71">
        <v>0</v>
      </c>
      <c r="LL25" s="71">
        <v>0</v>
      </c>
      <c r="LM25" s="71">
        <v>1</v>
      </c>
      <c r="LN25" s="71">
        <v>0</v>
      </c>
      <c r="LO25" s="71">
        <v>0</v>
      </c>
      <c r="LP25" s="71">
        <v>0</v>
      </c>
      <c r="LQ25" s="71">
        <v>0</v>
      </c>
      <c r="LR25" s="71">
        <v>0</v>
      </c>
      <c r="LS25" s="71">
        <v>1</v>
      </c>
      <c r="LT25" s="71">
        <v>0</v>
      </c>
      <c r="LU25" s="71">
        <v>0</v>
      </c>
      <c r="LV25" s="71">
        <v>0</v>
      </c>
      <c r="LW25" s="71">
        <v>0</v>
      </c>
      <c r="LX25" s="71">
        <v>1</v>
      </c>
      <c r="LY25" s="71">
        <v>2</v>
      </c>
      <c r="LZ25" s="71">
        <v>0</v>
      </c>
      <c r="MA25" s="71">
        <v>4</v>
      </c>
      <c r="MB25" s="71">
        <v>0</v>
      </c>
      <c r="MC25" s="71">
        <v>0</v>
      </c>
      <c r="MD25" s="71">
        <v>0</v>
      </c>
      <c r="ME25" s="71">
        <v>0</v>
      </c>
      <c r="MF25" s="71">
        <v>2</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1</v>
      </c>
      <c r="NH25" s="71">
        <v>3</v>
      </c>
      <c r="NI25" s="71">
        <v>0</v>
      </c>
      <c r="NJ25" s="71">
        <v>0</v>
      </c>
      <c r="NK25" s="71">
        <v>1</v>
      </c>
      <c r="NL25" s="71">
        <v>0</v>
      </c>
      <c r="NM25" s="71">
        <v>3</v>
      </c>
      <c r="NN25" s="71">
        <v>0</v>
      </c>
      <c r="NO25" s="71">
        <v>0</v>
      </c>
      <c r="NP25" s="71">
        <v>0</v>
      </c>
      <c r="NQ25" s="71">
        <v>0</v>
      </c>
      <c r="NR25" s="71">
        <v>0</v>
      </c>
      <c r="NS25" s="71">
        <v>0</v>
      </c>
      <c r="NT25" s="71">
        <v>0</v>
      </c>
      <c r="NU25" s="71">
        <v>0</v>
      </c>
      <c r="NV25" s="71">
        <v>2</v>
      </c>
      <c r="NW25" s="71">
        <v>2</v>
      </c>
      <c r="NX25" s="71">
        <v>0</v>
      </c>
      <c r="NY25" s="71">
        <v>0</v>
      </c>
      <c r="NZ25" s="71">
        <v>0</v>
      </c>
      <c r="OA25" s="71">
        <v>0</v>
      </c>
      <c r="OB25" s="71">
        <v>0</v>
      </c>
      <c r="OC25" s="71">
        <v>0</v>
      </c>
      <c r="OD25" s="71">
        <v>0</v>
      </c>
      <c r="OE25" s="71">
        <v>0</v>
      </c>
      <c r="OF25" s="71">
        <v>0</v>
      </c>
      <c r="OG25" s="71">
        <v>2</v>
      </c>
      <c r="OH25" s="71">
        <v>2</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3</v>
      </c>
      <c r="PB25" s="71">
        <v>0</v>
      </c>
      <c r="PC25" s="71">
        <v>0</v>
      </c>
      <c r="PD25" s="71">
        <v>0</v>
      </c>
      <c r="PE25" s="71">
        <v>0</v>
      </c>
      <c r="PF25" s="71">
        <v>0</v>
      </c>
      <c r="PG25" s="71">
        <v>1</v>
      </c>
      <c r="PH25" s="71">
        <v>0</v>
      </c>
      <c r="PI25" s="71">
        <v>0</v>
      </c>
      <c r="PJ25" s="71">
        <v>0</v>
      </c>
      <c r="PK25" s="71">
        <v>0</v>
      </c>
      <c r="PL25" s="71">
        <v>0</v>
      </c>
      <c r="PM25" s="71">
        <v>0</v>
      </c>
      <c r="PN25" s="71">
        <v>1</v>
      </c>
      <c r="PO25" s="71">
        <v>0</v>
      </c>
      <c r="PP25" s="71">
        <v>0</v>
      </c>
      <c r="PQ25" s="71">
        <v>0</v>
      </c>
      <c r="PR25" s="71">
        <v>0</v>
      </c>
      <c r="PS25" s="71">
        <v>0</v>
      </c>
      <c r="PT25" s="71">
        <v>1</v>
      </c>
      <c r="PU25" s="71">
        <v>0</v>
      </c>
      <c r="PV25" s="71">
        <v>0</v>
      </c>
      <c r="PW25" s="71">
        <v>0</v>
      </c>
      <c r="PX25" s="71">
        <v>0</v>
      </c>
      <c r="PY25" s="71">
        <v>1</v>
      </c>
      <c r="PZ25" s="71">
        <v>2</v>
      </c>
      <c r="QA25" s="71">
        <v>0</v>
      </c>
      <c r="QB25" s="71">
        <v>4</v>
      </c>
      <c r="QC25" s="71">
        <v>0</v>
      </c>
      <c r="QD25" s="71">
        <v>0</v>
      </c>
      <c r="QE25" s="71">
        <v>0</v>
      </c>
      <c r="QF25" s="71">
        <v>0</v>
      </c>
      <c r="QG25" s="71">
        <v>2</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14</v>
      </c>
      <c r="QY25" s="71">
        <v>2</v>
      </c>
      <c r="QZ25" s="71">
        <v>2</v>
      </c>
      <c r="RA25" s="71">
        <v>0</v>
      </c>
      <c r="RB25" s="71">
        <v>3</v>
      </c>
      <c r="RC25" s="71">
        <v>1</v>
      </c>
      <c r="RD25" s="71">
        <v>1</v>
      </c>
      <c r="RE25" s="71">
        <v>0</v>
      </c>
      <c r="RF25" s="71">
        <v>1</v>
      </c>
      <c r="RG25" s="71">
        <v>1</v>
      </c>
      <c r="RH25" s="71">
        <v>2</v>
      </c>
      <c r="RI25" s="71">
        <v>4</v>
      </c>
      <c r="RJ25" s="71">
        <v>0</v>
      </c>
      <c r="RK25" s="71">
        <v>2</v>
      </c>
      <c r="RL25" s="71">
        <v>0</v>
      </c>
      <c r="RM25" s="71">
        <v>0</v>
      </c>
      <c r="RN25" s="71">
        <v>0</v>
      </c>
      <c r="RO25" s="71">
        <v>0</v>
      </c>
      <c r="RP25" s="71">
        <v>0</v>
      </c>
      <c r="RQ25" s="71">
        <v>0</v>
      </c>
      <c r="RR25" s="71">
        <v>0</v>
      </c>
      <c r="RS25" s="71">
        <v>14</v>
      </c>
      <c r="RT25" s="71">
        <v>2</v>
      </c>
      <c r="RU25" s="71">
        <v>2</v>
      </c>
      <c r="RV25" s="71">
        <v>0</v>
      </c>
      <c r="RW25" s="71">
        <v>3</v>
      </c>
      <c r="RX25" s="71">
        <v>1</v>
      </c>
      <c r="RY25" s="71">
        <v>1</v>
      </c>
      <c r="RZ25" s="71">
        <v>0</v>
      </c>
      <c r="SA25" s="71">
        <v>1</v>
      </c>
      <c r="SB25" s="71">
        <v>1</v>
      </c>
      <c r="SC25" s="71">
        <v>2</v>
      </c>
      <c r="SD25" s="71">
        <v>4</v>
      </c>
      <c r="SE25" s="71">
        <v>0</v>
      </c>
      <c r="SF25" s="71">
        <v>2</v>
      </c>
      <c r="SG25" s="71">
        <v>0</v>
      </c>
      <c r="SH25" s="71">
        <v>0</v>
      </c>
    </row>
    <row r="26" spans="1:502">
      <c r="A26" s="16" t="s">
        <v>1838</v>
      </c>
      <c r="B26" s="70">
        <v>18</v>
      </c>
      <c r="C26" s="70">
        <v>18</v>
      </c>
      <c r="D26" s="70">
        <v>1</v>
      </c>
      <c r="E26" s="70">
        <v>2021</v>
      </c>
      <c r="F26" s="70" t="s">
        <v>160</v>
      </c>
      <c r="G26" s="1073" t="s">
        <v>1820</v>
      </c>
      <c r="H26" s="70" t="s">
        <v>1821</v>
      </c>
      <c r="I26" s="1066"/>
      <c r="J26" s="73">
        <v>0</v>
      </c>
      <c r="K26" s="73">
        <v>0</v>
      </c>
      <c r="L26" s="73">
        <v>0</v>
      </c>
      <c r="M26" s="73">
        <v>0</v>
      </c>
      <c r="N26" s="73">
        <v>0</v>
      </c>
      <c r="O26" s="73">
        <v>0</v>
      </c>
      <c r="P26" s="73">
        <v>0</v>
      </c>
      <c r="Q26" s="73">
        <v>0</v>
      </c>
      <c r="R26" s="73">
        <v>11.867000000000001</v>
      </c>
      <c r="S26" s="73">
        <v>4.851</v>
      </c>
      <c r="T26" s="73">
        <v>332.10399999999998</v>
      </c>
      <c r="U26" s="73">
        <v>0</v>
      </c>
      <c r="V26" s="73">
        <v>0</v>
      </c>
      <c r="W26" s="73">
        <v>3.742</v>
      </c>
      <c r="X26" s="73">
        <v>0</v>
      </c>
      <c r="Y26" s="73">
        <v>219.94800000000001</v>
      </c>
      <c r="Z26" s="73">
        <v>0</v>
      </c>
      <c r="AA26" s="73">
        <v>0</v>
      </c>
      <c r="AB26" s="73">
        <v>0</v>
      </c>
      <c r="AC26" s="73">
        <v>0</v>
      </c>
      <c r="AD26" s="73">
        <v>0</v>
      </c>
      <c r="AE26" s="73">
        <v>0</v>
      </c>
      <c r="AF26" s="73">
        <v>0</v>
      </c>
      <c r="AG26" s="73">
        <v>0</v>
      </c>
      <c r="AH26" s="73">
        <v>12.071</v>
      </c>
      <c r="AI26" s="73">
        <v>31.274999999999999</v>
      </c>
      <c r="AJ26" s="73">
        <v>0</v>
      </c>
      <c r="AK26" s="73">
        <v>0</v>
      </c>
      <c r="AL26" s="73">
        <v>0</v>
      </c>
      <c r="AM26" s="73">
        <v>0</v>
      </c>
      <c r="AN26" s="73">
        <v>0</v>
      </c>
      <c r="AO26" s="73">
        <v>2.2480000000000002</v>
      </c>
      <c r="AP26" s="73">
        <v>0</v>
      </c>
      <c r="AQ26" s="73">
        <v>0</v>
      </c>
      <c r="AR26" s="73">
        <v>0</v>
      </c>
      <c r="AS26" s="73">
        <v>13.109</v>
      </c>
      <c r="AT26" s="73">
        <v>5.5439999999999996</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16.7</v>
      </c>
      <c r="BN26" s="73">
        <v>0</v>
      </c>
      <c r="BO26" s="73">
        <v>0</v>
      </c>
      <c r="BP26" s="73">
        <v>0</v>
      </c>
      <c r="BQ26" s="73">
        <v>0</v>
      </c>
      <c r="BR26" s="73">
        <v>0</v>
      </c>
      <c r="BS26" s="73">
        <v>2.5329999999999999</v>
      </c>
      <c r="BT26" s="73">
        <v>0</v>
      </c>
      <c r="BU26" s="73">
        <v>0</v>
      </c>
      <c r="BV26" s="73">
        <v>0</v>
      </c>
      <c r="BW26" s="73">
        <v>0</v>
      </c>
      <c r="BX26" s="73">
        <v>0</v>
      </c>
      <c r="BY26" s="73">
        <v>0</v>
      </c>
      <c r="BZ26" s="73">
        <v>9.5370000000000008</v>
      </c>
      <c r="CA26" s="73">
        <v>0</v>
      </c>
      <c r="CB26" s="73">
        <v>0</v>
      </c>
      <c r="CC26" s="73">
        <v>0</v>
      </c>
      <c r="CD26" s="73">
        <v>0</v>
      </c>
      <c r="CE26" s="73">
        <v>0</v>
      </c>
      <c r="CF26" s="73">
        <v>3.2189999999999999</v>
      </c>
      <c r="CG26" s="73">
        <v>0</v>
      </c>
      <c r="CH26" s="73">
        <v>0</v>
      </c>
      <c r="CI26" s="73">
        <v>0</v>
      </c>
      <c r="CJ26" s="73">
        <v>0</v>
      </c>
      <c r="CK26" s="73">
        <v>3.488</v>
      </c>
      <c r="CL26" s="73">
        <v>8.8539999999999992</v>
      </c>
      <c r="CM26" s="73">
        <v>0</v>
      </c>
      <c r="CN26" s="73">
        <v>28.192</v>
      </c>
      <c r="CO26" s="73">
        <v>0</v>
      </c>
      <c r="CP26" s="73">
        <v>0</v>
      </c>
      <c r="CQ26" s="73">
        <v>0</v>
      </c>
      <c r="CR26" s="73">
        <v>0</v>
      </c>
      <c r="CS26" s="73">
        <v>31.991</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11.867000000000001</v>
      </c>
      <c r="DT26" s="73">
        <v>4.851</v>
      </c>
      <c r="DU26" s="73">
        <v>332.10399999999998</v>
      </c>
      <c r="DV26" s="73">
        <v>0</v>
      </c>
      <c r="DW26" s="73">
        <v>0</v>
      </c>
      <c r="DX26" s="73">
        <v>3.742</v>
      </c>
      <c r="DY26" s="73">
        <v>0</v>
      </c>
      <c r="DZ26" s="73">
        <v>219.94800000000001</v>
      </c>
      <c r="EA26" s="73">
        <v>0</v>
      </c>
      <c r="EB26" s="73">
        <v>0</v>
      </c>
      <c r="EC26" s="73">
        <v>0</v>
      </c>
      <c r="ED26" s="73">
        <v>0</v>
      </c>
      <c r="EE26" s="73">
        <v>0</v>
      </c>
      <c r="EF26" s="73">
        <v>0</v>
      </c>
      <c r="EG26" s="73">
        <v>0</v>
      </c>
      <c r="EH26" s="73">
        <v>0</v>
      </c>
      <c r="EI26" s="73">
        <v>12.071</v>
      </c>
      <c r="EJ26" s="73">
        <v>31.274999999999999</v>
      </c>
      <c r="EK26" s="73">
        <v>0</v>
      </c>
      <c r="EL26" s="73">
        <v>0</v>
      </c>
      <c r="EM26" s="73">
        <v>0</v>
      </c>
      <c r="EN26" s="73">
        <v>0</v>
      </c>
      <c r="EO26" s="73">
        <v>0</v>
      </c>
      <c r="EP26" s="73">
        <v>2.2480000000000002</v>
      </c>
      <c r="EQ26" s="73">
        <v>0</v>
      </c>
      <c r="ER26" s="73">
        <v>0</v>
      </c>
      <c r="ES26" s="73">
        <v>0</v>
      </c>
      <c r="ET26" s="73">
        <v>13.109</v>
      </c>
      <c r="EU26" s="73">
        <v>5.5439999999999996</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16.7</v>
      </c>
      <c r="FO26" s="73">
        <v>0</v>
      </c>
      <c r="FP26" s="73">
        <v>0</v>
      </c>
      <c r="FQ26" s="73">
        <v>0</v>
      </c>
      <c r="FR26" s="73">
        <v>0</v>
      </c>
      <c r="FS26" s="73">
        <v>0</v>
      </c>
      <c r="FT26" s="73">
        <v>2.5329999999999999</v>
      </c>
      <c r="FU26" s="73">
        <v>0</v>
      </c>
      <c r="FV26" s="73">
        <v>0</v>
      </c>
      <c r="FW26" s="73">
        <v>0</v>
      </c>
      <c r="FX26" s="73">
        <v>0</v>
      </c>
      <c r="FY26" s="73">
        <v>0</v>
      </c>
      <c r="FZ26" s="73">
        <v>0</v>
      </c>
      <c r="GA26" s="73">
        <v>9.5370000000000008</v>
      </c>
      <c r="GB26" s="73">
        <v>0</v>
      </c>
      <c r="GC26" s="73">
        <v>0</v>
      </c>
      <c r="GD26" s="73">
        <v>0</v>
      </c>
      <c r="GE26" s="73">
        <v>0</v>
      </c>
      <c r="GF26" s="73">
        <v>0</v>
      </c>
      <c r="GG26" s="73">
        <v>3.2189999999999999</v>
      </c>
      <c r="GH26" s="73">
        <v>0</v>
      </c>
      <c r="GI26" s="73">
        <v>0</v>
      </c>
      <c r="GJ26" s="73">
        <v>0</v>
      </c>
      <c r="GK26" s="73">
        <v>0</v>
      </c>
      <c r="GL26" s="73">
        <v>3.488</v>
      </c>
      <c r="GM26" s="73">
        <v>8.8539999999999992</v>
      </c>
      <c r="GN26" s="73">
        <v>0</v>
      </c>
      <c r="GO26" s="73">
        <v>28.192</v>
      </c>
      <c r="GP26" s="73">
        <v>0</v>
      </c>
      <c r="GQ26" s="73">
        <v>0</v>
      </c>
      <c r="GR26" s="73">
        <v>0</v>
      </c>
      <c r="GS26" s="73">
        <v>0</v>
      </c>
      <c r="GT26" s="73">
        <v>31.991</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618.10599999999999</v>
      </c>
      <c r="HL26" s="73">
        <v>13.109</v>
      </c>
      <c r="HM26" s="73">
        <v>5.5439999999999996</v>
      </c>
      <c r="HN26" s="73">
        <v>0</v>
      </c>
      <c r="HO26" s="73">
        <v>16.7</v>
      </c>
      <c r="HP26" s="73">
        <v>2.5329999999999999</v>
      </c>
      <c r="HQ26" s="73">
        <v>9.5370000000000008</v>
      </c>
      <c r="HR26" s="73">
        <v>0</v>
      </c>
      <c r="HS26" s="73">
        <v>3.2189999999999999</v>
      </c>
      <c r="HT26" s="73">
        <v>3.488</v>
      </c>
      <c r="HU26" s="73">
        <v>8.8539999999999992</v>
      </c>
      <c r="HV26" s="73">
        <v>28.192</v>
      </c>
      <c r="HW26" s="73">
        <v>0</v>
      </c>
      <c r="HX26" s="73">
        <v>31.991</v>
      </c>
      <c r="HY26" s="73">
        <v>0</v>
      </c>
      <c r="HZ26" s="73">
        <v>0</v>
      </c>
      <c r="IA26" s="73">
        <v>0</v>
      </c>
      <c r="IB26" s="73">
        <v>0</v>
      </c>
      <c r="IC26" s="73">
        <v>0</v>
      </c>
      <c r="ID26" s="73">
        <v>0</v>
      </c>
      <c r="IE26" s="73">
        <v>0</v>
      </c>
      <c r="IF26" s="73">
        <v>618.10599999999999</v>
      </c>
      <c r="IG26" s="73">
        <v>13.109</v>
      </c>
      <c r="IH26" s="73">
        <v>5.5439999999999996</v>
      </c>
      <c r="II26" s="73">
        <v>0</v>
      </c>
      <c r="IJ26" s="73">
        <v>16.7</v>
      </c>
      <c r="IK26" s="73">
        <v>2.5329999999999999</v>
      </c>
      <c r="IL26" s="73">
        <v>9.5370000000000008</v>
      </c>
      <c r="IM26" s="73">
        <v>0</v>
      </c>
      <c r="IN26" s="73">
        <v>3.2189999999999999</v>
      </c>
      <c r="IO26" s="73">
        <v>3.488</v>
      </c>
      <c r="IP26" s="73">
        <v>8.8539999999999992</v>
      </c>
      <c r="IQ26" s="73">
        <v>28.192</v>
      </c>
      <c r="IR26" s="73">
        <v>0</v>
      </c>
      <c r="IS26" s="73">
        <v>31.991</v>
      </c>
      <c r="IT26" s="73">
        <v>0</v>
      </c>
      <c r="IU26" s="73">
        <v>0</v>
      </c>
      <c r="IV26" s="74">
        <v>0</v>
      </c>
      <c r="IW26" s="71">
        <v>0</v>
      </c>
      <c r="IX26" s="71">
        <v>0</v>
      </c>
      <c r="IY26" s="71">
        <v>0</v>
      </c>
      <c r="IZ26" s="71">
        <v>0</v>
      </c>
      <c r="JA26" s="71">
        <v>0</v>
      </c>
      <c r="JB26" s="71">
        <v>0</v>
      </c>
      <c r="JC26" s="71">
        <v>0</v>
      </c>
      <c r="JD26" s="71">
        <v>0</v>
      </c>
      <c r="JE26" s="71">
        <v>2</v>
      </c>
      <c r="JF26" s="71">
        <v>1</v>
      </c>
      <c r="JG26" s="71">
        <v>2</v>
      </c>
      <c r="JH26" s="71">
        <v>0</v>
      </c>
      <c r="JI26" s="71">
        <v>0</v>
      </c>
      <c r="JJ26" s="71">
        <v>1</v>
      </c>
      <c r="JK26" s="71">
        <v>0</v>
      </c>
      <c r="JL26" s="71">
        <v>3</v>
      </c>
      <c r="JM26" s="71">
        <v>0</v>
      </c>
      <c r="JN26" s="71">
        <v>0</v>
      </c>
      <c r="JO26" s="71">
        <v>0</v>
      </c>
      <c r="JP26" s="71">
        <v>0</v>
      </c>
      <c r="JQ26" s="71">
        <v>0</v>
      </c>
      <c r="JR26" s="71">
        <v>0</v>
      </c>
      <c r="JS26" s="71">
        <v>0</v>
      </c>
      <c r="JT26" s="71">
        <v>0</v>
      </c>
      <c r="JU26" s="71">
        <v>3</v>
      </c>
      <c r="JV26" s="71">
        <v>2</v>
      </c>
      <c r="JW26" s="71">
        <v>0</v>
      </c>
      <c r="JX26" s="71">
        <v>0</v>
      </c>
      <c r="JY26" s="71">
        <v>0</v>
      </c>
      <c r="JZ26" s="71">
        <v>0</v>
      </c>
      <c r="KA26" s="71">
        <v>0</v>
      </c>
      <c r="KB26" s="71">
        <v>1</v>
      </c>
      <c r="KC26" s="71">
        <v>0</v>
      </c>
      <c r="KD26" s="71">
        <v>0</v>
      </c>
      <c r="KE26" s="71">
        <v>0</v>
      </c>
      <c r="KF26" s="71">
        <v>2</v>
      </c>
      <c r="KG26" s="71">
        <v>2</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3</v>
      </c>
      <c r="LA26" s="71">
        <v>0</v>
      </c>
      <c r="LB26" s="71">
        <v>0</v>
      </c>
      <c r="LC26" s="71">
        <v>0</v>
      </c>
      <c r="LD26" s="71">
        <v>0</v>
      </c>
      <c r="LE26" s="71">
        <v>0</v>
      </c>
      <c r="LF26" s="71">
        <v>1</v>
      </c>
      <c r="LG26" s="71">
        <v>0</v>
      </c>
      <c r="LH26" s="71">
        <v>0</v>
      </c>
      <c r="LI26" s="71">
        <v>0</v>
      </c>
      <c r="LJ26" s="71">
        <v>0</v>
      </c>
      <c r="LK26" s="71">
        <v>0</v>
      </c>
      <c r="LL26" s="71">
        <v>0</v>
      </c>
      <c r="LM26" s="71">
        <v>1</v>
      </c>
      <c r="LN26" s="71">
        <v>0</v>
      </c>
      <c r="LO26" s="71">
        <v>0</v>
      </c>
      <c r="LP26" s="71">
        <v>0</v>
      </c>
      <c r="LQ26" s="71">
        <v>0</v>
      </c>
      <c r="LR26" s="71">
        <v>0</v>
      </c>
      <c r="LS26" s="71">
        <v>1</v>
      </c>
      <c r="LT26" s="71">
        <v>0</v>
      </c>
      <c r="LU26" s="71">
        <v>0</v>
      </c>
      <c r="LV26" s="71">
        <v>0</v>
      </c>
      <c r="LW26" s="71">
        <v>0</v>
      </c>
      <c r="LX26" s="71">
        <v>1</v>
      </c>
      <c r="LY26" s="71">
        <v>2</v>
      </c>
      <c r="LZ26" s="71">
        <v>0</v>
      </c>
      <c r="MA26" s="71">
        <v>4</v>
      </c>
      <c r="MB26" s="71">
        <v>0</v>
      </c>
      <c r="MC26" s="71">
        <v>0</v>
      </c>
      <c r="MD26" s="71">
        <v>0</v>
      </c>
      <c r="ME26" s="71">
        <v>0</v>
      </c>
      <c r="MF26" s="71">
        <v>2</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1</v>
      </c>
      <c r="NH26" s="71">
        <v>2</v>
      </c>
      <c r="NI26" s="71">
        <v>0</v>
      </c>
      <c r="NJ26" s="71">
        <v>0</v>
      </c>
      <c r="NK26" s="71">
        <v>1</v>
      </c>
      <c r="NL26" s="71">
        <v>0</v>
      </c>
      <c r="NM26" s="71">
        <v>3</v>
      </c>
      <c r="NN26" s="71">
        <v>0</v>
      </c>
      <c r="NO26" s="71">
        <v>0</v>
      </c>
      <c r="NP26" s="71">
        <v>0</v>
      </c>
      <c r="NQ26" s="71">
        <v>0</v>
      </c>
      <c r="NR26" s="71">
        <v>0</v>
      </c>
      <c r="NS26" s="71">
        <v>0</v>
      </c>
      <c r="NT26" s="71">
        <v>0</v>
      </c>
      <c r="NU26" s="71">
        <v>0</v>
      </c>
      <c r="NV26" s="71">
        <v>3</v>
      </c>
      <c r="NW26" s="71">
        <v>2</v>
      </c>
      <c r="NX26" s="71">
        <v>0</v>
      </c>
      <c r="NY26" s="71">
        <v>0</v>
      </c>
      <c r="NZ26" s="71">
        <v>0</v>
      </c>
      <c r="OA26" s="71">
        <v>0</v>
      </c>
      <c r="OB26" s="71">
        <v>0</v>
      </c>
      <c r="OC26" s="71">
        <v>1</v>
      </c>
      <c r="OD26" s="71">
        <v>0</v>
      </c>
      <c r="OE26" s="71">
        <v>0</v>
      </c>
      <c r="OF26" s="71">
        <v>0</v>
      </c>
      <c r="OG26" s="71">
        <v>2</v>
      </c>
      <c r="OH26" s="71">
        <v>2</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3</v>
      </c>
      <c r="PB26" s="71">
        <v>0</v>
      </c>
      <c r="PC26" s="71">
        <v>0</v>
      </c>
      <c r="PD26" s="71">
        <v>0</v>
      </c>
      <c r="PE26" s="71">
        <v>0</v>
      </c>
      <c r="PF26" s="71">
        <v>0</v>
      </c>
      <c r="PG26" s="71">
        <v>1</v>
      </c>
      <c r="PH26" s="71">
        <v>0</v>
      </c>
      <c r="PI26" s="71">
        <v>0</v>
      </c>
      <c r="PJ26" s="71">
        <v>0</v>
      </c>
      <c r="PK26" s="71">
        <v>0</v>
      </c>
      <c r="PL26" s="71">
        <v>0</v>
      </c>
      <c r="PM26" s="71">
        <v>0</v>
      </c>
      <c r="PN26" s="71">
        <v>1</v>
      </c>
      <c r="PO26" s="71">
        <v>0</v>
      </c>
      <c r="PP26" s="71">
        <v>0</v>
      </c>
      <c r="PQ26" s="71">
        <v>0</v>
      </c>
      <c r="PR26" s="71">
        <v>0</v>
      </c>
      <c r="PS26" s="71">
        <v>0</v>
      </c>
      <c r="PT26" s="71">
        <v>1</v>
      </c>
      <c r="PU26" s="71">
        <v>0</v>
      </c>
      <c r="PV26" s="71">
        <v>0</v>
      </c>
      <c r="PW26" s="71">
        <v>0</v>
      </c>
      <c r="PX26" s="71">
        <v>0</v>
      </c>
      <c r="PY26" s="71">
        <v>1</v>
      </c>
      <c r="PZ26" s="71">
        <v>2</v>
      </c>
      <c r="QA26" s="71">
        <v>0</v>
      </c>
      <c r="QB26" s="71">
        <v>4</v>
      </c>
      <c r="QC26" s="71">
        <v>0</v>
      </c>
      <c r="QD26" s="71">
        <v>0</v>
      </c>
      <c r="QE26" s="71">
        <v>0</v>
      </c>
      <c r="QF26" s="71">
        <v>0</v>
      </c>
      <c r="QG26" s="71">
        <v>2</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15</v>
      </c>
      <c r="QY26" s="71">
        <v>2</v>
      </c>
      <c r="QZ26" s="71">
        <v>2</v>
      </c>
      <c r="RA26" s="71">
        <v>0</v>
      </c>
      <c r="RB26" s="71">
        <v>3</v>
      </c>
      <c r="RC26" s="71">
        <v>1</v>
      </c>
      <c r="RD26" s="71">
        <v>1</v>
      </c>
      <c r="RE26" s="71">
        <v>0</v>
      </c>
      <c r="RF26" s="71">
        <v>1</v>
      </c>
      <c r="RG26" s="71">
        <v>1</v>
      </c>
      <c r="RH26" s="71">
        <v>2</v>
      </c>
      <c r="RI26" s="71">
        <v>4</v>
      </c>
      <c r="RJ26" s="71">
        <v>0</v>
      </c>
      <c r="RK26" s="71">
        <v>2</v>
      </c>
      <c r="RL26" s="71">
        <v>0</v>
      </c>
      <c r="RM26" s="71">
        <v>0</v>
      </c>
      <c r="RN26" s="71">
        <v>0</v>
      </c>
      <c r="RO26" s="71">
        <v>0</v>
      </c>
      <c r="RP26" s="71">
        <v>0</v>
      </c>
      <c r="RQ26" s="71">
        <v>0</v>
      </c>
      <c r="RR26" s="71">
        <v>0</v>
      </c>
      <c r="RS26" s="71">
        <v>15</v>
      </c>
      <c r="RT26" s="71">
        <v>2</v>
      </c>
      <c r="RU26" s="71">
        <v>2</v>
      </c>
      <c r="RV26" s="71">
        <v>0</v>
      </c>
      <c r="RW26" s="71">
        <v>3</v>
      </c>
      <c r="RX26" s="71">
        <v>1</v>
      </c>
      <c r="RY26" s="71">
        <v>1</v>
      </c>
      <c r="RZ26" s="71">
        <v>0</v>
      </c>
      <c r="SA26" s="71">
        <v>1</v>
      </c>
      <c r="SB26" s="71">
        <v>1</v>
      </c>
      <c r="SC26" s="71">
        <v>2</v>
      </c>
      <c r="SD26" s="71">
        <v>4</v>
      </c>
      <c r="SE26" s="71">
        <v>0</v>
      </c>
      <c r="SF26" s="71">
        <v>2</v>
      </c>
      <c r="SG26" s="71">
        <v>0</v>
      </c>
      <c r="SH26" s="71">
        <v>0</v>
      </c>
    </row>
    <row r="27" spans="1:502">
      <c r="A27" s="16" t="s">
        <v>1839</v>
      </c>
      <c r="B27" s="70">
        <v>19</v>
      </c>
      <c r="C27" s="70">
        <v>19</v>
      </c>
      <c r="D27" s="70">
        <v>1</v>
      </c>
      <c r="E27" s="70">
        <v>2022</v>
      </c>
      <c r="F27" s="70" t="s">
        <v>161</v>
      </c>
      <c r="G27" s="1073" t="s">
        <v>1820</v>
      </c>
      <c r="H27" s="70" t="s">
        <v>1821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1840</v>
      </c>
      <c r="B28" s="70">
        <v>20</v>
      </c>
      <c r="C28" s="70">
        <v>20</v>
      </c>
      <c r="D28" s="70">
        <v>1</v>
      </c>
      <c r="E28" s="70">
        <v>2023</v>
      </c>
      <c r="F28" s="70" t="s">
        <v>1539</v>
      </c>
      <c r="G28" s="1073" t="s">
        <v>1820</v>
      </c>
      <c r="H28" s="70" t="s">
        <v>1821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1841</v>
      </c>
      <c r="B29" s="70">
        <v>21</v>
      </c>
      <c r="C29" s="70">
        <v>21</v>
      </c>
      <c r="D29" s="70">
        <v>1</v>
      </c>
      <c r="E29" s="70">
        <v>2024</v>
      </c>
      <c r="F29" s="70" t="s">
        <v>1554</v>
      </c>
      <c r="G29" s="1073" t="s">
        <v>1820</v>
      </c>
      <c r="H29" s="70" t="s">
        <v>1821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2394</v>
      </c>
      <c r="B30" s="70">
        <v>22</v>
      </c>
      <c r="C30" s="70">
        <v>22</v>
      </c>
      <c r="D30" s="70">
        <v>1</v>
      </c>
      <c r="E30" s="70">
        <v>2025</v>
      </c>
      <c r="F30" s="70" t="s">
        <v>1556</v>
      </c>
      <c r="G30" s="1073" t="s">
        <v>1820</v>
      </c>
      <c r="H30" s="70" t="s">
        <v>1821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2395</v>
      </c>
      <c r="B31" s="70">
        <v>23</v>
      </c>
      <c r="C31" s="70">
        <v>23</v>
      </c>
      <c r="D31" s="70">
        <v>1</v>
      </c>
      <c r="E31" s="70">
        <v>2026</v>
      </c>
      <c r="F31" s="70" t="s">
        <v>1557</v>
      </c>
      <c r="G31" s="1073" t="s">
        <v>1820</v>
      </c>
      <c r="H31" s="70" t="s">
        <v>1821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2396</v>
      </c>
      <c r="B32" s="70">
        <v>24</v>
      </c>
      <c r="C32" s="70">
        <v>24</v>
      </c>
      <c r="D32" s="70">
        <v>1</v>
      </c>
      <c r="E32" s="70">
        <v>2027</v>
      </c>
      <c r="F32" s="70" t="s">
        <v>1558</v>
      </c>
      <c r="G32" s="1073" t="s">
        <v>1820</v>
      </c>
      <c r="H32" s="70" t="s">
        <v>1821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2397</v>
      </c>
      <c r="B33" s="70">
        <v>25</v>
      </c>
      <c r="C33" s="70">
        <v>25</v>
      </c>
      <c r="D33" s="70">
        <v>1</v>
      </c>
      <c r="E33" s="70">
        <v>2028</v>
      </c>
      <c r="F33" s="70" t="s">
        <v>1559</v>
      </c>
      <c r="G33" s="1073" t="s">
        <v>1820</v>
      </c>
      <c r="H33" s="70" t="s">
        <v>1821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2398</v>
      </c>
      <c r="B34" s="70">
        <v>26</v>
      </c>
      <c r="C34" s="70">
        <v>26</v>
      </c>
      <c r="D34" s="70">
        <v>1</v>
      </c>
      <c r="E34" s="70">
        <v>2029</v>
      </c>
      <c r="F34" s="70" t="s">
        <v>1560</v>
      </c>
      <c r="G34" s="1073" t="s">
        <v>1820</v>
      </c>
      <c r="H34" s="70" t="s">
        <v>1821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2399</v>
      </c>
      <c r="B35" s="70">
        <v>27</v>
      </c>
      <c r="C35" s="70">
        <v>27</v>
      </c>
      <c r="D35" s="70">
        <v>1</v>
      </c>
      <c r="E35" s="70">
        <v>2030</v>
      </c>
      <c r="F35" s="70" t="s">
        <v>1561</v>
      </c>
      <c r="G35" s="1073" t="s">
        <v>1820</v>
      </c>
      <c r="H35" s="70" t="s">
        <v>1821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1640</v>
      </c>
      <c r="B10" s="70">
        <v>2</v>
      </c>
      <c r="C10" s="70">
        <v>18</v>
      </c>
      <c r="D10" s="70">
        <v>2</v>
      </c>
      <c r="E10" s="70">
        <v>2024</v>
      </c>
      <c r="F10" s="70" t="s">
        <v>1554</v>
      </c>
      <c r="G10" s="1073" t="s">
        <v>1637</v>
      </c>
      <c r="H10" s="70" t="s">
        <v>1638</v>
      </c>
      <c r="I10" s="1066"/>
      <c r="J10" s="73">
        <v>156947</v>
      </c>
      <c r="K10" s="71">
        <v>213839824</v>
      </c>
      <c r="L10" s="71">
        <v>605938</v>
      </c>
      <c r="M10" s="71">
        <v>823867654</v>
      </c>
      <c r="N10" s="71">
        <v>125100</v>
      </c>
      <c r="O10" s="71">
        <v>336946072.99999994</v>
      </c>
      <c r="P10" s="71">
        <v>523</v>
      </c>
      <c r="Q10" s="71">
        <v>2948049</v>
      </c>
      <c r="R10" s="71">
        <v>0</v>
      </c>
      <c r="S10" s="71">
        <v>0</v>
      </c>
      <c r="T10" s="71">
        <v>0</v>
      </c>
      <c r="U10" s="71">
        <v>0</v>
      </c>
      <c r="V10" s="71">
        <v>11</v>
      </c>
      <c r="W10" s="71">
        <v>0</v>
      </c>
      <c r="X10" s="71">
        <v>0</v>
      </c>
      <c r="Y10" s="71">
        <v>69660</v>
      </c>
      <c r="Z10" s="71">
        <v>1377671260</v>
      </c>
      <c r="AA10" s="71">
        <v>90329091</v>
      </c>
      <c r="AB10" s="71">
        <v>1174397995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1655</v>
      </c>
      <c r="B11" s="70">
        <v>3</v>
      </c>
      <c r="C11" s="70">
        <v>18</v>
      </c>
      <c r="D11" s="70">
        <v>3</v>
      </c>
      <c r="E11" s="70">
        <v>2024</v>
      </c>
      <c r="F11" s="70" t="s">
        <v>1554</v>
      </c>
      <c r="G11" s="1073" t="s">
        <v>1652</v>
      </c>
      <c r="H11" s="70" t="s">
        <v>1653</v>
      </c>
      <c r="I11" s="1066"/>
      <c r="J11" s="73">
        <v>85239</v>
      </c>
      <c r="K11" s="71">
        <v>111710298.99999999</v>
      </c>
      <c r="L11" s="71">
        <v>542968</v>
      </c>
      <c r="M11" s="71">
        <v>711316338</v>
      </c>
      <c r="N11" s="71">
        <v>59600</v>
      </c>
      <c r="O11" s="71">
        <v>161994477.00000003</v>
      </c>
      <c r="P11" s="71">
        <v>0</v>
      </c>
      <c r="Q11" s="71">
        <v>0</v>
      </c>
      <c r="R11" s="71">
        <v>0</v>
      </c>
      <c r="S11" s="71">
        <v>0</v>
      </c>
      <c r="T11" s="71">
        <v>0</v>
      </c>
      <c r="U11" s="71">
        <v>0</v>
      </c>
      <c r="V11" s="71">
        <v>0</v>
      </c>
      <c r="W11" s="71">
        <v>0</v>
      </c>
      <c r="X11" s="71">
        <v>0</v>
      </c>
      <c r="Y11" s="71">
        <v>0</v>
      </c>
      <c r="Z11" s="71">
        <v>985021114</v>
      </c>
      <c r="AA11" s="71">
        <v>90185941</v>
      </c>
      <c r="AB11" s="71">
        <v>579181124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1703</v>
      </c>
      <c r="B12" s="70">
        <v>4</v>
      </c>
      <c r="C12" s="70">
        <v>18</v>
      </c>
      <c r="D12" s="70">
        <v>4</v>
      </c>
      <c r="E12" s="70">
        <v>2024</v>
      </c>
      <c r="F12" s="70" t="s">
        <v>1554</v>
      </c>
      <c r="G12" s="1073" t="s">
        <v>1700</v>
      </c>
      <c r="H12" s="70" t="s">
        <v>1701</v>
      </c>
      <c r="I12" s="1066"/>
      <c r="J12" s="73">
        <v>877878</v>
      </c>
      <c r="K12" s="71">
        <v>1183015639.9999998</v>
      </c>
      <c r="L12" s="71">
        <v>2060728</v>
      </c>
      <c r="M12" s="71">
        <v>2771513571</v>
      </c>
      <c r="N12" s="71">
        <v>330900</v>
      </c>
      <c r="O12" s="71">
        <v>698409227</v>
      </c>
      <c r="P12" s="71">
        <v>2951</v>
      </c>
      <c r="Q12" s="71">
        <v>17611301</v>
      </c>
      <c r="R12" s="71">
        <v>591</v>
      </c>
      <c r="S12" s="71">
        <v>4920229.9999999991</v>
      </c>
      <c r="T12" s="71">
        <v>0</v>
      </c>
      <c r="U12" s="71">
        <v>0</v>
      </c>
      <c r="V12" s="71">
        <v>0</v>
      </c>
      <c r="W12" s="71">
        <v>0</v>
      </c>
      <c r="X12" s="71">
        <v>0</v>
      </c>
      <c r="Y12" s="71">
        <v>0</v>
      </c>
      <c r="Z12" s="71">
        <v>4675469968.6215696</v>
      </c>
      <c r="AA12" s="71">
        <v>2032895529</v>
      </c>
      <c r="AB12" s="71">
        <v>8776281902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1691</v>
      </c>
      <c r="B13" s="70">
        <v>5</v>
      </c>
      <c r="C13" s="70">
        <v>18</v>
      </c>
      <c r="D13" s="70">
        <v>5</v>
      </c>
      <c r="E13" s="70">
        <v>2024</v>
      </c>
      <c r="F13" s="70" t="s">
        <v>1554</v>
      </c>
      <c r="G13" s="1073" t="s">
        <v>1688</v>
      </c>
      <c r="H13" s="70" t="s">
        <v>1689</v>
      </c>
      <c r="I13" s="1066"/>
      <c r="J13" s="73">
        <v>197300</v>
      </c>
      <c r="K13" s="71">
        <v>258343424.99999997</v>
      </c>
      <c r="L13" s="71">
        <v>1081309</v>
      </c>
      <c r="M13" s="71">
        <v>1413863464</v>
      </c>
      <c r="N13" s="71">
        <v>98800</v>
      </c>
      <c r="O13" s="71">
        <v>217032799</v>
      </c>
      <c r="P13" s="71">
        <v>169</v>
      </c>
      <c r="Q13" s="71">
        <v>939745</v>
      </c>
      <c r="R13" s="71">
        <v>0</v>
      </c>
      <c r="S13" s="71">
        <v>0</v>
      </c>
      <c r="T13" s="71">
        <v>0</v>
      </c>
      <c r="U13" s="71">
        <v>0</v>
      </c>
      <c r="V13" s="71">
        <v>0</v>
      </c>
      <c r="W13" s="71">
        <v>0</v>
      </c>
      <c r="X13" s="71">
        <v>0</v>
      </c>
      <c r="Y13" s="71">
        <v>0</v>
      </c>
      <c r="Z13" s="71">
        <v>1890179433</v>
      </c>
      <c r="AA13" s="71">
        <v>375230037</v>
      </c>
      <c r="AB13" s="71">
        <v>2464189363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1659</v>
      </c>
      <c r="B14" s="70">
        <v>6</v>
      </c>
      <c r="C14" s="70">
        <v>18</v>
      </c>
      <c r="D14" s="70">
        <v>6</v>
      </c>
      <c r="E14" s="70">
        <v>2024</v>
      </c>
      <c r="F14" s="70" t="s">
        <v>1554</v>
      </c>
      <c r="G14" s="1073" t="s">
        <v>1656</v>
      </c>
      <c r="H14" s="70" t="s">
        <v>1657</v>
      </c>
      <c r="I14" s="1066"/>
      <c r="J14" s="73">
        <v>134523</v>
      </c>
      <c r="K14" s="71">
        <v>172305823</v>
      </c>
      <c r="L14" s="71">
        <v>749329</v>
      </c>
      <c r="M14" s="71">
        <v>960173519</v>
      </c>
      <c r="N14" s="71">
        <v>143200</v>
      </c>
      <c r="O14" s="71">
        <v>322388352</v>
      </c>
      <c r="P14" s="71">
        <v>1644</v>
      </c>
      <c r="Q14" s="71">
        <v>9163478</v>
      </c>
      <c r="R14" s="71">
        <v>0</v>
      </c>
      <c r="S14" s="71">
        <v>0</v>
      </c>
      <c r="T14" s="71">
        <v>0</v>
      </c>
      <c r="U14" s="71">
        <v>0</v>
      </c>
      <c r="V14" s="71">
        <v>0</v>
      </c>
      <c r="W14" s="71">
        <v>0</v>
      </c>
      <c r="X14" s="71">
        <v>0</v>
      </c>
      <c r="Y14" s="71">
        <v>0</v>
      </c>
      <c r="Z14" s="71">
        <v>1464031171.9999998</v>
      </c>
      <c r="AA14" s="71">
        <v>149221751</v>
      </c>
      <c r="AB14" s="71">
        <v>976228100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1663</v>
      </c>
      <c r="B15" s="70">
        <v>7</v>
      </c>
      <c r="C15" s="70">
        <v>18</v>
      </c>
      <c r="D15" s="70">
        <v>7</v>
      </c>
      <c r="E15" s="70">
        <v>2024</v>
      </c>
      <c r="F15" s="70" t="s">
        <v>1554</v>
      </c>
      <c r="G15" s="1073" t="s">
        <v>1660</v>
      </c>
      <c r="H15" s="70" t="s">
        <v>1661</v>
      </c>
      <c r="I15" s="1066"/>
      <c r="J15" s="73">
        <v>420771</v>
      </c>
      <c r="K15" s="71">
        <v>539619644</v>
      </c>
      <c r="L15" s="71">
        <v>1886952</v>
      </c>
      <c r="M15" s="71">
        <v>2418731277.9999995</v>
      </c>
      <c r="N15" s="71">
        <v>211300</v>
      </c>
      <c r="O15" s="71">
        <v>531962399</v>
      </c>
      <c r="P15" s="71">
        <v>1151</v>
      </c>
      <c r="Q15" s="71">
        <v>6300670</v>
      </c>
      <c r="R15" s="71">
        <v>0</v>
      </c>
      <c r="S15" s="71">
        <v>0</v>
      </c>
      <c r="T15" s="71">
        <v>0</v>
      </c>
      <c r="U15" s="71">
        <v>0</v>
      </c>
      <c r="V15" s="71">
        <v>0</v>
      </c>
      <c r="W15" s="71">
        <v>0</v>
      </c>
      <c r="X15" s="71">
        <v>0</v>
      </c>
      <c r="Y15" s="71">
        <v>0</v>
      </c>
      <c r="Z15" s="71">
        <v>3496613991</v>
      </c>
      <c r="AA15" s="71">
        <v>736877912</v>
      </c>
      <c r="AB15" s="71">
        <v>3809223506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1687</v>
      </c>
      <c r="B16" s="70">
        <v>8</v>
      </c>
      <c r="C16" s="70">
        <v>18</v>
      </c>
      <c r="D16" s="70">
        <v>8</v>
      </c>
      <c r="E16" s="70">
        <v>2024</v>
      </c>
      <c r="F16" s="70" t="s">
        <v>1554</v>
      </c>
      <c r="G16" s="1073" t="s">
        <v>1684</v>
      </c>
      <c r="H16" s="70" t="s">
        <v>1685</v>
      </c>
      <c r="I16" s="1066"/>
      <c r="J16" s="73">
        <v>293817</v>
      </c>
      <c r="K16" s="71">
        <v>369757104.99999994</v>
      </c>
      <c r="L16" s="71">
        <v>1164458</v>
      </c>
      <c r="M16" s="71">
        <v>1466240638</v>
      </c>
      <c r="N16" s="71">
        <v>118800</v>
      </c>
      <c r="O16" s="71">
        <v>278194301</v>
      </c>
      <c r="P16" s="71">
        <v>3052</v>
      </c>
      <c r="Q16" s="71">
        <v>16884681</v>
      </c>
      <c r="R16" s="71">
        <v>0</v>
      </c>
      <c r="S16" s="71">
        <v>0</v>
      </c>
      <c r="T16" s="71">
        <v>0</v>
      </c>
      <c r="U16" s="71">
        <v>0</v>
      </c>
      <c r="V16" s="71">
        <v>0</v>
      </c>
      <c r="W16" s="71">
        <v>0</v>
      </c>
      <c r="X16" s="71">
        <v>0</v>
      </c>
      <c r="Y16" s="71">
        <v>0</v>
      </c>
      <c r="Z16" s="71">
        <v>2131076725</v>
      </c>
      <c r="AA16" s="71">
        <v>447469140</v>
      </c>
      <c r="AB16" s="71">
        <v>2508194366</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1667</v>
      </c>
      <c r="B17" s="70">
        <v>9</v>
      </c>
      <c r="C17" s="70">
        <v>18</v>
      </c>
      <c r="D17" s="70">
        <v>9</v>
      </c>
      <c r="E17" s="70">
        <v>2024</v>
      </c>
      <c r="F17" s="70" t="s">
        <v>1554</v>
      </c>
      <c r="G17" s="1073" t="s">
        <v>1664</v>
      </c>
      <c r="H17" s="70" t="s">
        <v>1665</v>
      </c>
      <c r="I17" s="1066"/>
      <c r="J17" s="73">
        <v>52923</v>
      </c>
      <c r="K17" s="71">
        <v>70616351.999999985</v>
      </c>
      <c r="L17" s="71">
        <v>115171</v>
      </c>
      <c r="M17" s="71">
        <v>153380113.00000003</v>
      </c>
      <c r="N17" s="71">
        <v>7000</v>
      </c>
      <c r="O17" s="71">
        <v>12129050</v>
      </c>
      <c r="P17" s="71">
        <v>0</v>
      </c>
      <c r="Q17" s="71">
        <v>0</v>
      </c>
      <c r="R17" s="71">
        <v>0</v>
      </c>
      <c r="S17" s="71">
        <v>0</v>
      </c>
      <c r="T17" s="71">
        <v>0</v>
      </c>
      <c r="U17" s="71">
        <v>0</v>
      </c>
      <c r="V17" s="71">
        <v>0</v>
      </c>
      <c r="W17" s="71">
        <v>0</v>
      </c>
      <c r="X17" s="71">
        <v>0</v>
      </c>
      <c r="Y17" s="71">
        <v>0</v>
      </c>
      <c r="Z17" s="71">
        <v>236125515</v>
      </c>
      <c r="AA17" s="71">
        <v>38711088</v>
      </c>
      <c r="AB17" s="71">
        <v>350820043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1679</v>
      </c>
      <c r="B18" s="70">
        <v>10</v>
      </c>
      <c r="C18" s="70">
        <v>18</v>
      </c>
      <c r="D18" s="70">
        <v>10</v>
      </c>
      <c r="E18" s="70">
        <v>2024</v>
      </c>
      <c r="F18" s="70" t="s">
        <v>1554</v>
      </c>
      <c r="G18" s="1073" t="s">
        <v>1676</v>
      </c>
      <c r="H18" s="70" t="s">
        <v>1677</v>
      </c>
      <c r="I18" s="1066"/>
      <c r="J18" s="73">
        <v>93736</v>
      </c>
      <c r="K18" s="71">
        <v>120010249</v>
      </c>
      <c r="L18" s="71">
        <v>487592</v>
      </c>
      <c r="M18" s="71">
        <v>623806324.99999988</v>
      </c>
      <c r="N18" s="71">
        <v>135600</v>
      </c>
      <c r="O18" s="71">
        <v>365733980</v>
      </c>
      <c r="P18" s="71">
        <v>0</v>
      </c>
      <c r="Q18" s="71">
        <v>0</v>
      </c>
      <c r="R18" s="71">
        <v>0</v>
      </c>
      <c r="S18" s="71">
        <v>0</v>
      </c>
      <c r="T18" s="71">
        <v>0</v>
      </c>
      <c r="U18" s="71">
        <v>0</v>
      </c>
      <c r="V18" s="71">
        <v>0</v>
      </c>
      <c r="W18" s="71">
        <v>0</v>
      </c>
      <c r="X18" s="71">
        <v>0</v>
      </c>
      <c r="Y18" s="71">
        <v>0</v>
      </c>
      <c r="Z18" s="71">
        <v>1109550554</v>
      </c>
      <c r="AA18" s="71">
        <v>42899278</v>
      </c>
      <c r="AB18" s="71">
        <v>599473708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1675</v>
      </c>
      <c r="B19" s="70">
        <v>11</v>
      </c>
      <c r="C19" s="70">
        <v>18</v>
      </c>
      <c r="D19" s="70">
        <v>11</v>
      </c>
      <c r="E19" s="70">
        <v>2024</v>
      </c>
      <c r="F19" s="70" t="s">
        <v>1554</v>
      </c>
      <c r="G19" s="1073" t="s">
        <v>1672</v>
      </c>
      <c r="H19" s="70" t="s">
        <v>1673</v>
      </c>
      <c r="I19" s="1066"/>
      <c r="J19" s="73">
        <v>98203</v>
      </c>
      <c r="K19" s="71">
        <v>122918146</v>
      </c>
      <c r="L19" s="71">
        <v>457020</v>
      </c>
      <c r="M19" s="71">
        <v>571821374</v>
      </c>
      <c r="N19" s="71">
        <v>486300</v>
      </c>
      <c r="O19" s="71">
        <v>1229464402</v>
      </c>
      <c r="P19" s="71">
        <v>16423</v>
      </c>
      <c r="Q19" s="71">
        <v>91978292</v>
      </c>
      <c r="R19" s="71">
        <v>160</v>
      </c>
      <c r="S19" s="71">
        <v>1334916</v>
      </c>
      <c r="T19" s="71">
        <v>0</v>
      </c>
      <c r="U19" s="71">
        <v>0</v>
      </c>
      <c r="V19" s="71">
        <v>0</v>
      </c>
      <c r="W19" s="71">
        <v>0</v>
      </c>
      <c r="X19" s="71">
        <v>0</v>
      </c>
      <c r="Y19" s="71">
        <v>0</v>
      </c>
      <c r="Z19" s="71">
        <v>2017517130.1372502</v>
      </c>
      <c r="AA19" s="71">
        <v>99176112</v>
      </c>
      <c r="AB19" s="71">
        <v>665189297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1632</v>
      </c>
      <c r="B20" s="70">
        <v>12</v>
      </c>
      <c r="C20" s="70">
        <v>18</v>
      </c>
      <c r="D20" s="70">
        <v>12</v>
      </c>
      <c r="E20" s="70">
        <v>2024</v>
      </c>
      <c r="F20" s="70" t="s">
        <v>1554</v>
      </c>
      <c r="G20" s="1073" t="s">
        <v>1629</v>
      </c>
      <c r="H20" s="70" t="s">
        <v>1630</v>
      </c>
      <c r="I20" s="1066"/>
      <c r="J20" s="73">
        <v>677799</v>
      </c>
      <c r="K20" s="71">
        <v>867758089</v>
      </c>
      <c r="L20" s="71">
        <v>2507715</v>
      </c>
      <c r="M20" s="71">
        <v>3206823634.9999995</v>
      </c>
      <c r="N20" s="71">
        <v>123500</v>
      </c>
      <c r="O20" s="71">
        <v>262171286</v>
      </c>
      <c r="P20" s="71">
        <v>47</v>
      </c>
      <c r="Q20" s="71">
        <v>241260</v>
      </c>
      <c r="R20" s="71">
        <v>1034</v>
      </c>
      <c r="S20" s="71">
        <v>8613700.0000000019</v>
      </c>
      <c r="T20" s="71">
        <v>0</v>
      </c>
      <c r="U20" s="71">
        <v>0</v>
      </c>
      <c r="V20" s="71">
        <v>0</v>
      </c>
      <c r="W20" s="71">
        <v>0</v>
      </c>
      <c r="X20" s="71">
        <v>0</v>
      </c>
      <c r="Y20" s="71">
        <v>0</v>
      </c>
      <c r="Z20" s="71">
        <v>4345607969.5049295</v>
      </c>
      <c r="AA20" s="71">
        <v>1499119500</v>
      </c>
      <c r="AB20" s="71">
        <v>6878210504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1683</v>
      </c>
      <c r="B21" s="70">
        <v>13</v>
      </c>
      <c r="C21" s="70">
        <v>18</v>
      </c>
      <c r="D21" s="70">
        <v>13</v>
      </c>
      <c r="E21" s="70">
        <v>2024</v>
      </c>
      <c r="F21" s="70" t="s">
        <v>1554</v>
      </c>
      <c r="G21" s="1073" t="s">
        <v>1680</v>
      </c>
      <c r="H21" s="70" t="s">
        <v>1681</v>
      </c>
      <c r="I21" s="1066"/>
      <c r="J21" s="73">
        <v>523568</v>
      </c>
      <c r="K21" s="71">
        <v>625958547.00000012</v>
      </c>
      <c r="L21" s="71">
        <v>825158</v>
      </c>
      <c r="M21" s="71">
        <v>986210205</v>
      </c>
      <c r="N21" s="71">
        <v>212700</v>
      </c>
      <c r="O21" s="71">
        <v>479629810.99999994</v>
      </c>
      <c r="P21" s="71">
        <v>3525</v>
      </c>
      <c r="Q21" s="71">
        <v>20270978</v>
      </c>
      <c r="R21" s="71">
        <v>0</v>
      </c>
      <c r="S21" s="71">
        <v>0</v>
      </c>
      <c r="T21" s="71">
        <v>0</v>
      </c>
      <c r="U21" s="71">
        <v>0</v>
      </c>
      <c r="V21" s="71">
        <v>0</v>
      </c>
      <c r="W21" s="71">
        <v>0</v>
      </c>
      <c r="X21" s="71">
        <v>0</v>
      </c>
      <c r="Y21" s="71">
        <v>0</v>
      </c>
      <c r="Z21" s="71">
        <v>2112069540.9999998</v>
      </c>
      <c r="AA21" s="71">
        <v>1139139095</v>
      </c>
      <c r="AB21" s="71">
        <v>5151316314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1695</v>
      </c>
      <c r="B22" s="70">
        <v>14</v>
      </c>
      <c r="C22" s="70">
        <v>18</v>
      </c>
      <c r="D22" s="70">
        <v>14</v>
      </c>
      <c r="E22" s="70">
        <v>2024</v>
      </c>
      <c r="F22" s="70" t="s">
        <v>1554</v>
      </c>
      <c r="G22" s="1073" t="s">
        <v>1692</v>
      </c>
      <c r="H22" s="70" t="s">
        <v>1693</v>
      </c>
      <c r="I22" s="1066"/>
      <c r="J22" s="73">
        <v>331673</v>
      </c>
      <c r="K22" s="71">
        <v>424791512.99999994</v>
      </c>
      <c r="L22" s="71">
        <v>1929811</v>
      </c>
      <c r="M22" s="71">
        <v>2471315794</v>
      </c>
      <c r="N22" s="71">
        <v>333400</v>
      </c>
      <c r="O22" s="71">
        <v>842311755</v>
      </c>
      <c r="P22" s="71">
        <v>3764</v>
      </c>
      <c r="Q22" s="71">
        <v>20908337</v>
      </c>
      <c r="R22" s="71">
        <v>0</v>
      </c>
      <c r="S22" s="71">
        <v>0</v>
      </c>
      <c r="T22" s="71">
        <v>0</v>
      </c>
      <c r="U22" s="71">
        <v>0</v>
      </c>
      <c r="V22" s="71">
        <v>0</v>
      </c>
      <c r="W22" s="71">
        <v>0</v>
      </c>
      <c r="X22" s="71">
        <v>0</v>
      </c>
      <c r="Y22" s="71">
        <v>0</v>
      </c>
      <c r="Z22" s="71">
        <v>3759327398.9999995</v>
      </c>
      <c r="AA22" s="71">
        <v>418569049</v>
      </c>
      <c r="AB22" s="71">
        <v>2468888665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1699</v>
      </c>
      <c r="B23" s="70">
        <v>15</v>
      </c>
      <c r="C23" s="70">
        <v>18</v>
      </c>
      <c r="D23" s="70">
        <v>15</v>
      </c>
      <c r="E23" s="70">
        <v>2024</v>
      </c>
      <c r="F23" s="70" t="s">
        <v>1554</v>
      </c>
      <c r="G23" s="1073" t="s">
        <v>1696</v>
      </c>
      <c r="H23" s="70" t="s">
        <v>1697</v>
      </c>
      <c r="I23" s="1066"/>
      <c r="J23" s="73">
        <v>162880</v>
      </c>
      <c r="K23" s="71">
        <v>212424233.99999997</v>
      </c>
      <c r="L23" s="71">
        <v>592082</v>
      </c>
      <c r="M23" s="71">
        <v>771724209.00000012</v>
      </c>
      <c r="N23" s="71">
        <v>100000</v>
      </c>
      <c r="O23" s="71">
        <v>214654940</v>
      </c>
      <c r="P23" s="71">
        <v>222</v>
      </c>
      <c r="Q23" s="71">
        <v>1190673</v>
      </c>
      <c r="R23" s="71">
        <v>1424</v>
      </c>
      <c r="S23" s="71">
        <v>11586539</v>
      </c>
      <c r="T23" s="71">
        <v>0</v>
      </c>
      <c r="U23" s="71">
        <v>0</v>
      </c>
      <c r="V23" s="71">
        <v>0</v>
      </c>
      <c r="W23" s="71">
        <v>0</v>
      </c>
      <c r="X23" s="71">
        <v>0</v>
      </c>
      <c r="Y23" s="71">
        <v>0</v>
      </c>
      <c r="Z23" s="71">
        <v>1211580595.0776401</v>
      </c>
      <c r="AA23" s="71">
        <v>389087425</v>
      </c>
      <c r="AB23" s="71">
        <v>1879898817.9999998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1651</v>
      </c>
      <c r="B24" s="70">
        <v>16</v>
      </c>
      <c r="C24" s="70">
        <v>18</v>
      </c>
      <c r="D24" s="70">
        <v>16</v>
      </c>
      <c r="E24" s="70">
        <v>2024</v>
      </c>
      <c r="F24" s="70" t="s">
        <v>1554</v>
      </c>
      <c r="G24" s="1073" t="s">
        <v>1648</v>
      </c>
      <c r="H24" s="70" t="s">
        <v>1649</v>
      </c>
      <c r="I24" s="1066"/>
      <c r="J24" s="73">
        <v>94387</v>
      </c>
      <c r="K24" s="71">
        <v>125039831.99999999</v>
      </c>
      <c r="L24" s="71">
        <v>374458</v>
      </c>
      <c r="M24" s="71">
        <v>495663017.99999994</v>
      </c>
      <c r="N24" s="71">
        <v>32800</v>
      </c>
      <c r="O24" s="71">
        <v>65825174.000000007</v>
      </c>
      <c r="P24" s="71">
        <v>0</v>
      </c>
      <c r="Q24" s="71">
        <v>0</v>
      </c>
      <c r="R24" s="71">
        <v>168</v>
      </c>
      <c r="S24" s="71">
        <v>1402334</v>
      </c>
      <c r="T24" s="71">
        <v>0</v>
      </c>
      <c r="U24" s="71">
        <v>0</v>
      </c>
      <c r="V24" s="71">
        <v>0</v>
      </c>
      <c r="W24" s="71">
        <v>0</v>
      </c>
      <c r="X24" s="71">
        <v>0</v>
      </c>
      <c r="Y24" s="71">
        <v>0</v>
      </c>
      <c r="Z24" s="71">
        <v>687930358.2126199</v>
      </c>
      <c r="AA24" s="71">
        <v>160651233</v>
      </c>
      <c r="AB24" s="71">
        <v>1107256864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1636</v>
      </c>
      <c r="B25" s="70">
        <v>17</v>
      </c>
      <c r="C25" s="70">
        <v>18</v>
      </c>
      <c r="D25" s="70">
        <v>17</v>
      </c>
      <c r="E25" s="70">
        <v>2024</v>
      </c>
      <c r="F25" s="70" t="s">
        <v>1554</v>
      </c>
      <c r="G25" s="1073" t="s">
        <v>1633</v>
      </c>
      <c r="H25" s="70" t="s">
        <v>1634</v>
      </c>
      <c r="I25" s="1066"/>
      <c r="J25" s="73">
        <v>564315</v>
      </c>
      <c r="K25" s="71">
        <v>723648918</v>
      </c>
      <c r="L25" s="71">
        <v>390738</v>
      </c>
      <c r="M25" s="71">
        <v>500251833</v>
      </c>
      <c r="N25" s="71">
        <v>50300</v>
      </c>
      <c r="O25" s="71">
        <v>109130857</v>
      </c>
      <c r="P25" s="71">
        <v>861</v>
      </c>
      <c r="Q25" s="71">
        <v>4950693</v>
      </c>
      <c r="R25" s="71">
        <v>0</v>
      </c>
      <c r="S25" s="71">
        <v>0</v>
      </c>
      <c r="T25" s="71">
        <v>0</v>
      </c>
      <c r="U25" s="71">
        <v>0</v>
      </c>
      <c r="V25" s="71">
        <v>0</v>
      </c>
      <c r="W25" s="71">
        <v>0</v>
      </c>
      <c r="X25" s="71">
        <v>0</v>
      </c>
      <c r="Y25" s="71">
        <v>0</v>
      </c>
      <c r="Z25" s="71">
        <v>1337982301</v>
      </c>
      <c r="AA25" s="71">
        <v>1270914567</v>
      </c>
      <c r="AB25" s="71">
        <v>6180165172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1647</v>
      </c>
      <c r="B26" s="70">
        <v>18</v>
      </c>
      <c r="C26" s="70">
        <v>18</v>
      </c>
      <c r="D26" s="70">
        <v>18</v>
      </c>
      <c r="E26" s="70">
        <v>2024</v>
      </c>
      <c r="F26" s="70" t="s">
        <v>1554</v>
      </c>
      <c r="G26" s="1073" t="s">
        <v>1645</v>
      </c>
      <c r="H26" s="70" t="s">
        <v>1628</v>
      </c>
      <c r="I26" s="1066"/>
      <c r="J26" s="73">
        <v>140317</v>
      </c>
      <c r="K26" s="71">
        <v>157766572</v>
      </c>
      <c r="L26" s="71">
        <v>286150</v>
      </c>
      <c r="M26" s="71">
        <v>321503189</v>
      </c>
      <c r="N26" s="71">
        <v>0</v>
      </c>
      <c r="O26" s="71">
        <v>0</v>
      </c>
      <c r="P26" s="71">
        <v>0</v>
      </c>
      <c r="Q26" s="71">
        <v>0</v>
      </c>
      <c r="R26" s="71">
        <v>0</v>
      </c>
      <c r="S26" s="71">
        <v>0</v>
      </c>
      <c r="T26" s="71">
        <v>0</v>
      </c>
      <c r="U26" s="71">
        <v>0</v>
      </c>
      <c r="V26" s="71">
        <v>0</v>
      </c>
      <c r="W26" s="71">
        <v>0</v>
      </c>
      <c r="X26" s="71">
        <v>0</v>
      </c>
      <c r="Y26" s="71">
        <v>0</v>
      </c>
      <c r="Z26" s="71">
        <v>479269761</v>
      </c>
      <c r="AA26" s="71">
        <v>286835492</v>
      </c>
      <c r="AB26" s="71">
        <v>1894600029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1671</v>
      </c>
      <c r="B27" s="70">
        <v>19</v>
      </c>
      <c r="C27" s="70">
        <v>18</v>
      </c>
      <c r="D27" s="70">
        <v>19</v>
      </c>
      <c r="E27" s="70">
        <v>2024</v>
      </c>
      <c r="F27" s="70" t="s">
        <v>1554</v>
      </c>
      <c r="G27" s="1073" t="s">
        <v>1668</v>
      </c>
      <c r="H27" s="70" t="s">
        <v>1669</v>
      </c>
      <c r="I27" s="1066"/>
      <c r="J27" s="73">
        <v>36981</v>
      </c>
      <c r="K27" s="71">
        <v>47349858.999999993</v>
      </c>
      <c r="L27" s="71">
        <v>212633</v>
      </c>
      <c r="M27" s="71">
        <v>271920882.99999994</v>
      </c>
      <c r="N27" s="71">
        <v>60400</v>
      </c>
      <c r="O27" s="71">
        <v>169354585</v>
      </c>
      <c r="P27" s="71">
        <v>258</v>
      </c>
      <c r="Q27" s="71">
        <v>1342288</v>
      </c>
      <c r="R27" s="71">
        <v>0</v>
      </c>
      <c r="S27" s="71">
        <v>0</v>
      </c>
      <c r="T27" s="71">
        <v>0</v>
      </c>
      <c r="U27" s="71">
        <v>0</v>
      </c>
      <c r="V27" s="71">
        <v>0</v>
      </c>
      <c r="W27" s="71">
        <v>0</v>
      </c>
      <c r="X27" s="71">
        <v>0</v>
      </c>
      <c r="Y27" s="71">
        <v>0</v>
      </c>
      <c r="Z27" s="71">
        <v>489967614.99999994</v>
      </c>
      <c r="AA27" s="71">
        <v>15520933</v>
      </c>
      <c r="AB27" s="71">
        <v>210906275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1841</v>
      </c>
      <c r="B28" s="70">
        <v>20</v>
      </c>
      <c r="C28" s="70">
        <v>18</v>
      </c>
      <c r="D28" s="70">
        <v>20</v>
      </c>
      <c r="E28" s="70">
        <v>2024</v>
      </c>
      <c r="F28" s="70" t="s">
        <v>1554</v>
      </c>
      <c r="G28" s="1073" t="s">
        <v>1820</v>
      </c>
      <c r="H28" s="70" t="s">
        <v>1821</v>
      </c>
      <c r="I28" s="1066"/>
      <c r="J28" s="73">
        <v>1601117</v>
      </c>
      <c r="K28" s="71">
        <v>2124224471.9999998</v>
      </c>
      <c r="L28" s="71">
        <v>2255596</v>
      </c>
      <c r="M28" s="71">
        <v>2986546180.0000005</v>
      </c>
      <c r="N28" s="71">
        <v>197100</v>
      </c>
      <c r="O28" s="71">
        <v>409262132.99999994</v>
      </c>
      <c r="P28" s="71">
        <v>280</v>
      </c>
      <c r="Q28" s="71">
        <v>1669529</v>
      </c>
      <c r="R28" s="71">
        <v>6988</v>
      </c>
      <c r="S28" s="71">
        <v>56740953.000000007</v>
      </c>
      <c r="T28" s="71">
        <v>0</v>
      </c>
      <c r="U28" s="71">
        <v>0</v>
      </c>
      <c r="V28" s="71">
        <v>0</v>
      </c>
      <c r="W28" s="71">
        <v>0</v>
      </c>
      <c r="X28" s="71">
        <v>0</v>
      </c>
      <c r="Y28" s="71">
        <v>0</v>
      </c>
      <c r="Z28" s="71">
        <v>5578443266.52038</v>
      </c>
      <c r="AA28" s="71">
        <v>3827178449</v>
      </c>
      <c r="AB28" s="71">
        <v>17822449396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1644</v>
      </c>
      <c r="B29" s="70">
        <v>21</v>
      </c>
      <c r="C29" s="70">
        <v>18</v>
      </c>
      <c r="D29" s="70">
        <v>21</v>
      </c>
      <c r="E29" s="70">
        <v>2024</v>
      </c>
      <c r="F29" s="70" t="s">
        <v>1554</v>
      </c>
      <c r="G29" s="1073" t="s">
        <v>1641</v>
      </c>
      <c r="H29" s="70" t="s">
        <v>1642</v>
      </c>
      <c r="I29" s="1066"/>
      <c r="J29" s="73">
        <v>179400</v>
      </c>
      <c r="K29" s="71">
        <v>233901862</v>
      </c>
      <c r="L29" s="71">
        <v>1028007.0000000001</v>
      </c>
      <c r="M29" s="71">
        <v>1340310348.9999998</v>
      </c>
      <c r="N29" s="71">
        <v>63800</v>
      </c>
      <c r="O29" s="71">
        <v>154026494.99999997</v>
      </c>
      <c r="P29" s="71">
        <v>299</v>
      </c>
      <c r="Q29" s="71">
        <v>1607410</v>
      </c>
      <c r="R29" s="71">
        <v>0</v>
      </c>
      <c r="S29" s="71">
        <v>0</v>
      </c>
      <c r="T29" s="71">
        <v>0</v>
      </c>
      <c r="U29" s="71">
        <v>0</v>
      </c>
      <c r="V29" s="71">
        <v>0</v>
      </c>
      <c r="W29" s="71">
        <v>0</v>
      </c>
      <c r="X29" s="71">
        <v>0</v>
      </c>
      <c r="Y29" s="71">
        <v>0</v>
      </c>
      <c r="Z29" s="71">
        <v>1729846116</v>
      </c>
      <c r="AA29" s="71">
        <v>400494215</v>
      </c>
      <c r="AB29" s="71">
        <v>1950264245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1639</v>
      </c>
      <c r="B190" s="70">
        <v>182</v>
      </c>
      <c r="C190" s="70">
        <v>16</v>
      </c>
      <c r="D190" s="70">
        <v>2</v>
      </c>
      <c r="E190" s="70">
        <v>2022</v>
      </c>
      <c r="F190" s="70" t="s">
        <v>161</v>
      </c>
      <c r="G190" s="1073" t="s">
        <v>1637</v>
      </c>
      <c r="H190" s="70" t="s">
        <v>1638</v>
      </c>
      <c r="I190" s="1066"/>
      <c r="J190" s="73"/>
      <c r="K190" s="71"/>
      <c r="L190" s="71"/>
      <c r="M190" s="71"/>
      <c r="N190" s="71"/>
      <c r="O190" s="71"/>
      <c r="P190" s="71"/>
      <c r="Q190" s="71"/>
      <c r="R190" s="71"/>
      <c r="S190" s="71"/>
      <c r="T190" s="71"/>
      <c r="U190" s="71"/>
      <c r="V190" s="71"/>
      <c r="W190" s="71"/>
      <c r="X190" s="71"/>
      <c r="Y190" s="71"/>
      <c r="Z190" s="71"/>
      <c r="AA190" s="71"/>
      <c r="AB190" s="71"/>
      <c r="AC190" s="72"/>
      <c r="AD190" s="71">
        <v>4115198.0001588273</v>
      </c>
      <c r="AE190" s="71">
        <v>914229.18814179371</v>
      </c>
      <c r="AF190" s="71">
        <v>10479226.496222081</v>
      </c>
      <c r="AG190" s="71">
        <v>29247887.869867861</v>
      </c>
      <c r="AH190" s="71">
        <v>52585198.455419756</v>
      </c>
      <c r="AI190" s="71">
        <v>0</v>
      </c>
      <c r="AJ190" s="71">
        <v>0</v>
      </c>
      <c r="AK190" s="71">
        <v>2527666.7880192869</v>
      </c>
      <c r="AL190" s="71">
        <v>0</v>
      </c>
      <c r="AM190" s="71">
        <v>0</v>
      </c>
      <c r="AN190" s="71">
        <v>99869406.797829613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1654</v>
      </c>
      <c r="B191" s="70">
        <v>183</v>
      </c>
      <c r="C191" s="70">
        <v>16</v>
      </c>
      <c r="D191" s="70">
        <v>3</v>
      </c>
      <c r="E191" s="70">
        <v>2022</v>
      </c>
      <c r="F191" s="70" t="s">
        <v>161</v>
      </c>
      <c r="G191" s="1073" t="s">
        <v>1652</v>
      </c>
      <c r="H191" s="70" t="s">
        <v>1653</v>
      </c>
      <c r="I191" s="1066"/>
      <c r="J191" s="73"/>
      <c r="K191" s="71"/>
      <c r="L191" s="71"/>
      <c r="M191" s="71"/>
      <c r="N191" s="71"/>
      <c r="O191" s="71"/>
      <c r="P191" s="71"/>
      <c r="Q191" s="71"/>
      <c r="R191" s="71"/>
      <c r="S191" s="71"/>
      <c r="T191" s="71"/>
      <c r="U191" s="71"/>
      <c r="V191" s="71"/>
      <c r="W191" s="71"/>
      <c r="X191" s="71"/>
      <c r="Y191" s="71"/>
      <c r="Z191" s="71"/>
      <c r="AA191" s="71"/>
      <c r="AB191" s="71"/>
      <c r="AC191" s="72"/>
      <c r="AD191" s="71">
        <v>4674380.263163738</v>
      </c>
      <c r="AE191" s="71">
        <v>1464012.6692560241</v>
      </c>
      <c r="AF191" s="71">
        <v>2228739.0566601786</v>
      </c>
      <c r="AG191" s="71">
        <v>13288536.169446966</v>
      </c>
      <c r="AH191" s="71">
        <v>23365949.717986755</v>
      </c>
      <c r="AI191" s="71">
        <v>0</v>
      </c>
      <c r="AJ191" s="71">
        <v>0</v>
      </c>
      <c r="AK191" s="71">
        <v>1084023.6365477352</v>
      </c>
      <c r="AL191" s="71">
        <v>0</v>
      </c>
      <c r="AM191" s="71">
        <v>0</v>
      </c>
      <c r="AN191" s="71">
        <v>46105641.513061397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1702</v>
      </c>
      <c r="B192" s="70">
        <v>184</v>
      </c>
      <c r="C192" s="70">
        <v>16</v>
      </c>
      <c r="D192" s="70">
        <v>4</v>
      </c>
      <c r="E192" s="70">
        <v>2022</v>
      </c>
      <c r="F192" s="70" t="s">
        <v>161</v>
      </c>
      <c r="G192" s="1073" t="s">
        <v>1700</v>
      </c>
      <c r="H192" s="70" t="s">
        <v>1701</v>
      </c>
      <c r="I192" s="1066"/>
      <c r="J192" s="73"/>
      <c r="K192" s="71"/>
      <c r="L192" s="71"/>
      <c r="M192" s="71"/>
      <c r="N192" s="71"/>
      <c r="O192" s="71"/>
      <c r="P192" s="71"/>
      <c r="Q192" s="71"/>
      <c r="R192" s="71"/>
      <c r="S192" s="71"/>
      <c r="T192" s="71"/>
      <c r="U192" s="71"/>
      <c r="V192" s="71"/>
      <c r="W192" s="71"/>
      <c r="X192" s="71"/>
      <c r="Y192" s="71"/>
      <c r="Z192" s="71"/>
      <c r="AA192" s="71"/>
      <c r="AB192" s="71"/>
      <c r="AC192" s="72"/>
      <c r="AD192" s="71">
        <v>1018012433.7113709</v>
      </c>
      <c r="AE192" s="71">
        <v>8120597.9335116055</v>
      </c>
      <c r="AF192" s="71">
        <v>8901113.126909906</v>
      </c>
      <c r="AG192" s="71">
        <v>280233544.50554252</v>
      </c>
      <c r="AH192" s="71">
        <v>398733028.71931791</v>
      </c>
      <c r="AI192" s="71">
        <v>0</v>
      </c>
      <c r="AJ192" s="71">
        <v>0</v>
      </c>
      <c r="AK192" s="71">
        <v>19576730.850473974</v>
      </c>
      <c r="AL192" s="71">
        <v>0</v>
      </c>
      <c r="AM192" s="71">
        <v>0</v>
      </c>
      <c r="AN192" s="71">
        <v>1733577448.8471267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1690</v>
      </c>
      <c r="B193" s="70">
        <v>185</v>
      </c>
      <c r="C193" s="70">
        <v>16</v>
      </c>
      <c r="D193" s="70">
        <v>5</v>
      </c>
      <c r="E193" s="70">
        <v>2022</v>
      </c>
      <c r="F193" s="70" t="s">
        <v>161</v>
      </c>
      <c r="G193" s="1073" t="s">
        <v>1688</v>
      </c>
      <c r="H193" s="70" t="s">
        <v>1689</v>
      </c>
      <c r="I193" s="1066"/>
      <c r="J193" s="73"/>
      <c r="K193" s="71"/>
      <c r="L193" s="71"/>
      <c r="M193" s="71"/>
      <c r="N193" s="71"/>
      <c r="O193" s="71"/>
      <c r="P193" s="71"/>
      <c r="Q193" s="71"/>
      <c r="R193" s="71"/>
      <c r="S193" s="71"/>
      <c r="T193" s="71"/>
      <c r="U193" s="71"/>
      <c r="V193" s="71"/>
      <c r="W193" s="71"/>
      <c r="X193" s="71"/>
      <c r="Y193" s="71"/>
      <c r="Z193" s="71"/>
      <c r="AA193" s="71"/>
      <c r="AB193" s="71"/>
      <c r="AC193" s="72"/>
      <c r="AD193" s="71">
        <v>76523242.746586248</v>
      </c>
      <c r="AE193" s="71">
        <v>1677384.7284986575</v>
      </c>
      <c r="AF193" s="71">
        <v>2907050.9434697977</v>
      </c>
      <c r="AG193" s="71">
        <v>50215701.414671354</v>
      </c>
      <c r="AH193" s="71">
        <v>85043447.636797458</v>
      </c>
      <c r="AI193" s="71">
        <v>0</v>
      </c>
      <c r="AJ193" s="71">
        <v>0</v>
      </c>
      <c r="AK193" s="71">
        <v>4623402.7762467731</v>
      </c>
      <c r="AL193" s="71">
        <v>0</v>
      </c>
      <c r="AM193" s="71">
        <v>0</v>
      </c>
      <c r="AN193" s="71">
        <v>220990230.2462703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1658</v>
      </c>
      <c r="B194" s="70">
        <v>186</v>
      </c>
      <c r="C194" s="70">
        <v>16</v>
      </c>
      <c r="D194" s="70">
        <v>6</v>
      </c>
      <c r="E194" s="70">
        <v>2022</v>
      </c>
      <c r="F194" s="70" t="s">
        <v>161</v>
      </c>
      <c r="G194" s="1073" t="s">
        <v>1656</v>
      </c>
      <c r="H194" s="70" t="s">
        <v>1657</v>
      </c>
      <c r="I194" s="1066"/>
      <c r="J194" s="73"/>
      <c r="K194" s="71"/>
      <c r="L194" s="71"/>
      <c r="M194" s="71"/>
      <c r="N194" s="71"/>
      <c r="O194" s="71"/>
      <c r="P194" s="71"/>
      <c r="Q194" s="71"/>
      <c r="R194" s="71"/>
      <c r="S194" s="71"/>
      <c r="T194" s="71"/>
      <c r="U194" s="71"/>
      <c r="V194" s="71"/>
      <c r="W194" s="71"/>
      <c r="X194" s="71"/>
      <c r="Y194" s="71"/>
      <c r="Z194" s="71"/>
      <c r="AA194" s="71"/>
      <c r="AB194" s="71"/>
      <c r="AC194" s="72"/>
      <c r="AD194" s="71">
        <v>16253036.421146885</v>
      </c>
      <c r="AE194" s="71">
        <v>870620.30012140144</v>
      </c>
      <c r="AF194" s="71">
        <v>3017795.7413162664</v>
      </c>
      <c r="AG194" s="71">
        <v>20569102.841815569</v>
      </c>
      <c r="AH194" s="71">
        <v>36857410.238145366</v>
      </c>
      <c r="AI194" s="71">
        <v>0</v>
      </c>
      <c r="AJ194" s="71">
        <v>0</v>
      </c>
      <c r="AK194" s="71">
        <v>1989335.0976360221</v>
      </c>
      <c r="AL194" s="71">
        <v>0</v>
      </c>
      <c r="AM194" s="71">
        <v>0</v>
      </c>
      <c r="AN194" s="71">
        <v>79557300.640181512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1662</v>
      </c>
      <c r="B195" s="70">
        <v>187</v>
      </c>
      <c r="C195" s="70">
        <v>16</v>
      </c>
      <c r="D195" s="70">
        <v>7</v>
      </c>
      <c r="E195" s="70">
        <v>2022</v>
      </c>
      <c r="F195" s="70" t="s">
        <v>161</v>
      </c>
      <c r="G195" s="1073" t="s">
        <v>1660</v>
      </c>
      <c r="H195" s="70" t="s">
        <v>1661</v>
      </c>
      <c r="I195" s="1066"/>
      <c r="J195" s="73"/>
      <c r="K195" s="71"/>
      <c r="L195" s="71"/>
      <c r="M195" s="71"/>
      <c r="N195" s="71"/>
      <c r="O195" s="71"/>
      <c r="P195" s="71"/>
      <c r="Q195" s="71"/>
      <c r="R195" s="71"/>
      <c r="S195" s="71"/>
      <c r="T195" s="71"/>
      <c r="U195" s="71"/>
      <c r="V195" s="71"/>
      <c r="W195" s="71"/>
      <c r="X195" s="71"/>
      <c r="Y195" s="71"/>
      <c r="Z195" s="71"/>
      <c r="AA195" s="71"/>
      <c r="AB195" s="71"/>
      <c r="AC195" s="72"/>
      <c r="AD195" s="71">
        <v>49117823.740774259</v>
      </c>
      <c r="AE195" s="71">
        <v>3094673.5891614039</v>
      </c>
      <c r="AF195" s="71">
        <v>16805523.073201593</v>
      </c>
      <c r="AG195" s="71">
        <v>140744878.15473852</v>
      </c>
      <c r="AH195" s="71">
        <v>185515456.54548055</v>
      </c>
      <c r="AI195" s="71">
        <v>0</v>
      </c>
      <c r="AJ195" s="71">
        <v>0</v>
      </c>
      <c r="AK195" s="71">
        <v>9041364.0270918235</v>
      </c>
      <c r="AL195" s="71">
        <v>0</v>
      </c>
      <c r="AM195" s="71">
        <v>0</v>
      </c>
      <c r="AN195" s="71">
        <v>404319719.1304481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1686</v>
      </c>
      <c r="B196" s="70">
        <v>188</v>
      </c>
      <c r="C196" s="70">
        <v>16</v>
      </c>
      <c r="D196" s="70">
        <v>8</v>
      </c>
      <c r="E196" s="70">
        <v>2022</v>
      </c>
      <c r="F196" s="70" t="s">
        <v>161</v>
      </c>
      <c r="G196" s="1073" t="s">
        <v>1684</v>
      </c>
      <c r="H196" s="70" t="s">
        <v>1685</v>
      </c>
      <c r="I196" s="1066"/>
      <c r="J196" s="73"/>
      <c r="K196" s="71"/>
      <c r="L196" s="71"/>
      <c r="M196" s="71"/>
      <c r="N196" s="71"/>
      <c r="O196" s="71"/>
      <c r="P196" s="71"/>
      <c r="Q196" s="71"/>
      <c r="R196" s="71"/>
      <c r="S196" s="71"/>
      <c r="T196" s="71"/>
      <c r="U196" s="71"/>
      <c r="V196" s="71"/>
      <c r="W196" s="71"/>
      <c r="X196" s="71"/>
      <c r="Y196" s="71"/>
      <c r="Z196" s="71"/>
      <c r="AA196" s="71"/>
      <c r="AB196" s="71"/>
      <c r="AC196" s="72"/>
      <c r="AD196" s="71">
        <v>39403711.320983879</v>
      </c>
      <c r="AE196" s="71">
        <v>2423408.2057046527</v>
      </c>
      <c r="AF196" s="71">
        <v>6174022.4799406175</v>
      </c>
      <c r="AG196" s="71">
        <v>81681076.208006322</v>
      </c>
      <c r="AH196" s="71">
        <v>103275292.92337754</v>
      </c>
      <c r="AI196" s="71">
        <v>0</v>
      </c>
      <c r="AJ196" s="71">
        <v>0</v>
      </c>
      <c r="AK196" s="71">
        <v>5239985.6070407489</v>
      </c>
      <c r="AL196" s="71">
        <v>0</v>
      </c>
      <c r="AM196" s="71">
        <v>0</v>
      </c>
      <c r="AN196" s="71">
        <v>238197496.74505377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1666</v>
      </c>
      <c r="B197" s="70">
        <v>189</v>
      </c>
      <c r="C197" s="70">
        <v>16</v>
      </c>
      <c r="D197" s="70">
        <v>9</v>
      </c>
      <c r="E197" s="70">
        <v>2022</v>
      </c>
      <c r="F197" s="70" t="s">
        <v>161</v>
      </c>
      <c r="G197" s="1073" t="s">
        <v>1664</v>
      </c>
      <c r="H197" s="70" t="s">
        <v>1665</v>
      </c>
      <c r="I197" s="1066"/>
      <c r="J197" s="73"/>
      <c r="K197" s="71"/>
      <c r="L197" s="71"/>
      <c r="M197" s="71"/>
      <c r="N197" s="71"/>
      <c r="O197" s="71"/>
      <c r="P197" s="71"/>
      <c r="Q197" s="71"/>
      <c r="R197" s="71"/>
      <c r="S197" s="71"/>
      <c r="T197" s="71"/>
      <c r="U197" s="71"/>
      <c r="V197" s="71"/>
      <c r="W197" s="71"/>
      <c r="X197" s="71"/>
      <c r="Y197" s="71"/>
      <c r="Z197" s="71"/>
      <c r="AA197" s="71"/>
      <c r="AB197" s="71"/>
      <c r="AC197" s="72"/>
      <c r="AD197" s="71">
        <v>24535311.178673726</v>
      </c>
      <c r="AE197" s="71">
        <v>356658.40559535049</v>
      </c>
      <c r="AF197" s="71">
        <v>636782.5876171937</v>
      </c>
      <c r="AG197" s="71">
        <v>8443928.0386210475</v>
      </c>
      <c r="AH197" s="71">
        <v>19712231.226924349</v>
      </c>
      <c r="AI197" s="71">
        <v>0</v>
      </c>
      <c r="AJ197" s="71">
        <v>0</v>
      </c>
      <c r="AK197" s="71">
        <v>811306.7907599071</v>
      </c>
      <c r="AL197" s="71">
        <v>0</v>
      </c>
      <c r="AM197" s="71">
        <v>0</v>
      </c>
      <c r="AN197" s="71">
        <v>54496218.228191569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1678</v>
      </c>
      <c r="B198" s="70">
        <v>190</v>
      </c>
      <c r="C198" s="70">
        <v>16</v>
      </c>
      <c r="D198" s="70">
        <v>10</v>
      </c>
      <c r="E198" s="70">
        <v>2022</v>
      </c>
      <c r="F198" s="70" t="s">
        <v>161</v>
      </c>
      <c r="G198" s="1073" t="s">
        <v>1676</v>
      </c>
      <c r="H198" s="70" t="s">
        <v>1677</v>
      </c>
      <c r="I198" s="1066"/>
      <c r="J198" s="73"/>
      <c r="K198" s="71"/>
      <c r="L198" s="71"/>
      <c r="M198" s="71"/>
      <c r="N198" s="71"/>
      <c r="O198" s="71"/>
      <c r="P198" s="71"/>
      <c r="Q198" s="71"/>
      <c r="R198" s="71"/>
      <c r="S198" s="71"/>
      <c r="T198" s="71"/>
      <c r="U198" s="71"/>
      <c r="V198" s="71"/>
      <c r="W198" s="71"/>
      <c r="X198" s="71"/>
      <c r="Y198" s="71"/>
      <c r="Z198" s="71"/>
      <c r="AA198" s="71"/>
      <c r="AB198" s="71"/>
      <c r="AC198" s="72"/>
      <c r="AD198" s="71">
        <v>4516008.8415338984</v>
      </c>
      <c r="AE198" s="71">
        <v>524864.11653114902</v>
      </c>
      <c r="AF198" s="71">
        <v>1799602.9650051128</v>
      </c>
      <c r="AG198" s="71">
        <v>14572056.92564098</v>
      </c>
      <c r="AH198" s="71">
        <v>25518283.886572368</v>
      </c>
      <c r="AI198" s="71">
        <v>0</v>
      </c>
      <c r="AJ198" s="71">
        <v>0</v>
      </c>
      <c r="AK198" s="71">
        <v>1234844.3164152461</v>
      </c>
      <c r="AL198" s="71">
        <v>0</v>
      </c>
      <c r="AM198" s="71">
        <v>0</v>
      </c>
      <c r="AN198" s="71">
        <v>48165661.051698752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1674</v>
      </c>
      <c r="B199" s="70">
        <v>191</v>
      </c>
      <c r="C199" s="70">
        <v>16</v>
      </c>
      <c r="D199" s="70">
        <v>11</v>
      </c>
      <c r="E199" s="70">
        <v>2022</v>
      </c>
      <c r="F199" s="70" t="s">
        <v>161</v>
      </c>
      <c r="G199" s="1073" t="s">
        <v>1672</v>
      </c>
      <c r="H199" s="70" t="s">
        <v>1673</v>
      </c>
      <c r="I199" s="1066"/>
      <c r="J199" s="73"/>
      <c r="K199" s="71"/>
      <c r="L199" s="71"/>
      <c r="M199" s="71"/>
      <c r="N199" s="71"/>
      <c r="O199" s="71"/>
      <c r="P199" s="71"/>
      <c r="Q199" s="71"/>
      <c r="R199" s="71"/>
      <c r="S199" s="71"/>
      <c r="T199" s="71"/>
      <c r="U199" s="71"/>
      <c r="V199" s="71"/>
      <c r="W199" s="71"/>
      <c r="X199" s="71"/>
      <c r="Y199" s="71"/>
      <c r="Z199" s="71"/>
      <c r="AA199" s="71"/>
      <c r="AB199" s="71"/>
      <c r="AC199" s="72"/>
      <c r="AD199" s="71">
        <v>2706836.2996411673</v>
      </c>
      <c r="AE199" s="71">
        <v>479697.76822431426</v>
      </c>
      <c r="AF199" s="71">
        <v>2381013.1536990725</v>
      </c>
      <c r="AG199" s="71">
        <v>13643552.548819778</v>
      </c>
      <c r="AH199" s="71">
        <v>21665080.765250806</v>
      </c>
      <c r="AI199" s="71">
        <v>0</v>
      </c>
      <c r="AJ199" s="71">
        <v>0</v>
      </c>
      <c r="AK199" s="71">
        <v>958124.52450079739</v>
      </c>
      <c r="AL199" s="71">
        <v>0</v>
      </c>
      <c r="AM199" s="71">
        <v>0</v>
      </c>
      <c r="AN199" s="71">
        <v>41834305.060135938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1631</v>
      </c>
      <c r="B200" s="70">
        <v>192</v>
      </c>
      <c r="C200" s="70">
        <v>16</v>
      </c>
      <c r="D200" s="70">
        <v>12</v>
      </c>
      <c r="E200" s="70">
        <v>2022</v>
      </c>
      <c r="F200" s="70" t="s">
        <v>161</v>
      </c>
      <c r="G200" s="1073" t="s">
        <v>1629</v>
      </c>
      <c r="H200" s="70" t="s">
        <v>1630</v>
      </c>
      <c r="I200" s="1066"/>
      <c r="J200" s="73"/>
      <c r="K200" s="71"/>
      <c r="L200" s="71"/>
      <c r="M200" s="71"/>
      <c r="N200" s="71"/>
      <c r="O200" s="71"/>
      <c r="P200" s="71"/>
      <c r="Q200" s="71"/>
      <c r="R200" s="71"/>
      <c r="S200" s="71"/>
      <c r="T200" s="71"/>
      <c r="U200" s="71"/>
      <c r="V200" s="71"/>
      <c r="W200" s="71"/>
      <c r="X200" s="71"/>
      <c r="Y200" s="71"/>
      <c r="Z200" s="71"/>
      <c r="AA200" s="71"/>
      <c r="AB200" s="71"/>
      <c r="AC200" s="72"/>
      <c r="AD200" s="71">
        <v>1037341685.3217165</v>
      </c>
      <c r="AE200" s="71">
        <v>6162870.3534532841</v>
      </c>
      <c r="AF200" s="71">
        <v>12597220.75503579</v>
      </c>
      <c r="AG200" s="71">
        <v>164252424.25967062</v>
      </c>
      <c r="AH200" s="71">
        <v>265965508.09078434</v>
      </c>
      <c r="AI200" s="71">
        <v>0</v>
      </c>
      <c r="AJ200" s="71">
        <v>0</v>
      </c>
      <c r="AK200" s="71">
        <v>13637908.326101916</v>
      </c>
      <c r="AL200" s="71">
        <v>0</v>
      </c>
      <c r="AM200" s="71">
        <v>0</v>
      </c>
      <c r="AN200" s="71">
        <v>1499957617.1067624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1682</v>
      </c>
      <c r="B201" s="70">
        <v>193</v>
      </c>
      <c r="C201" s="70">
        <v>16</v>
      </c>
      <c r="D201" s="70">
        <v>13</v>
      </c>
      <c r="E201" s="70">
        <v>2022</v>
      </c>
      <c r="F201" s="70" t="s">
        <v>161</v>
      </c>
      <c r="G201" s="1073" t="s">
        <v>1680</v>
      </c>
      <c r="H201" s="70" t="s">
        <v>1681</v>
      </c>
      <c r="I201" s="1066"/>
      <c r="J201" s="73"/>
      <c r="K201" s="71"/>
      <c r="L201" s="71"/>
      <c r="M201" s="71"/>
      <c r="N201" s="71"/>
      <c r="O201" s="71"/>
      <c r="P201" s="71"/>
      <c r="Q201" s="71"/>
      <c r="R201" s="71"/>
      <c r="S201" s="71"/>
      <c r="T201" s="71"/>
      <c r="U201" s="71"/>
      <c r="V201" s="71"/>
      <c r="W201" s="71"/>
      <c r="X201" s="71"/>
      <c r="Y201" s="71"/>
      <c r="Z201" s="71"/>
      <c r="AA201" s="71"/>
      <c r="AB201" s="71"/>
      <c r="AC201" s="72"/>
      <c r="AD201" s="71">
        <v>650367477.79754531</v>
      </c>
      <c r="AE201" s="71">
        <v>3990213.2538658869</v>
      </c>
      <c r="AF201" s="71">
        <v>2907050.9434697977</v>
      </c>
      <c r="AG201" s="71">
        <v>141760771.17878997</v>
      </c>
      <c r="AH201" s="71">
        <v>204009781.60871744</v>
      </c>
      <c r="AI201" s="71">
        <v>0</v>
      </c>
      <c r="AJ201" s="71">
        <v>0</v>
      </c>
      <c r="AK201" s="71">
        <v>10772573.663208023</v>
      </c>
      <c r="AL201" s="71">
        <v>0</v>
      </c>
      <c r="AM201" s="71">
        <v>0</v>
      </c>
      <c r="AN201" s="71">
        <v>1013807868.4455965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1694</v>
      </c>
      <c r="B202" s="70">
        <v>194</v>
      </c>
      <c r="C202" s="70">
        <v>16</v>
      </c>
      <c r="D202" s="70">
        <v>14</v>
      </c>
      <c r="E202" s="70">
        <v>2022</v>
      </c>
      <c r="F202" s="70" t="s">
        <v>161</v>
      </c>
      <c r="G202" s="1073" t="s">
        <v>1692</v>
      </c>
      <c r="H202" s="70" t="s">
        <v>1693</v>
      </c>
      <c r="I202" s="1066"/>
      <c r="J202" s="73"/>
      <c r="K202" s="71"/>
      <c r="L202" s="71"/>
      <c r="M202" s="71"/>
      <c r="N202" s="71"/>
      <c r="O202" s="71"/>
      <c r="P202" s="71"/>
      <c r="Q202" s="71"/>
      <c r="R202" s="71"/>
      <c r="S202" s="71"/>
      <c r="T202" s="71"/>
      <c r="U202" s="71"/>
      <c r="V202" s="71"/>
      <c r="W202" s="71"/>
      <c r="X202" s="71"/>
      <c r="Y202" s="71"/>
      <c r="Z202" s="71"/>
      <c r="AA202" s="71"/>
      <c r="AB202" s="71"/>
      <c r="AC202" s="72"/>
      <c r="AD202" s="71">
        <v>22576168.669392657</v>
      </c>
      <c r="AE202" s="71">
        <v>1822228.535137817</v>
      </c>
      <c r="AF202" s="71">
        <v>6921549.8654042808</v>
      </c>
      <c r="AG202" s="71">
        <v>58402925.302053593</v>
      </c>
      <c r="AH202" s="71">
        <v>92088404.842265487</v>
      </c>
      <c r="AI202" s="71">
        <v>0</v>
      </c>
      <c r="AJ202" s="71">
        <v>0</v>
      </c>
      <c r="AK202" s="71">
        <v>4549412.8365514958</v>
      </c>
      <c r="AL202" s="71">
        <v>0</v>
      </c>
      <c r="AM202" s="71">
        <v>0</v>
      </c>
      <c r="AN202" s="71">
        <v>186360690.05080533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1698</v>
      </c>
      <c r="B203" s="70">
        <v>195</v>
      </c>
      <c r="C203" s="70">
        <v>16</v>
      </c>
      <c r="D203" s="70">
        <v>15</v>
      </c>
      <c r="E203" s="70">
        <v>2022</v>
      </c>
      <c r="F203" s="70" t="s">
        <v>161</v>
      </c>
      <c r="G203" s="1073" t="s">
        <v>1696</v>
      </c>
      <c r="H203" s="70" t="s">
        <v>1697</v>
      </c>
      <c r="I203" s="1066"/>
      <c r="J203" s="73"/>
      <c r="K203" s="71"/>
      <c r="L203" s="71"/>
      <c r="M203" s="71"/>
      <c r="N203" s="71"/>
      <c r="O203" s="71"/>
      <c r="P203" s="71"/>
      <c r="Q203" s="71"/>
      <c r="R203" s="71"/>
      <c r="S203" s="71"/>
      <c r="T203" s="71"/>
      <c r="U203" s="71"/>
      <c r="V203" s="71"/>
      <c r="W203" s="71"/>
      <c r="X203" s="71"/>
      <c r="Y203" s="71"/>
      <c r="Z203" s="71"/>
      <c r="AA203" s="71"/>
      <c r="AB203" s="71"/>
      <c r="AC203" s="72"/>
      <c r="AD203" s="71">
        <v>69515503.343700498</v>
      </c>
      <c r="AE203" s="71">
        <v>1031038.7096249871</v>
      </c>
      <c r="AF203" s="71">
        <v>3585362.8302794173</v>
      </c>
      <c r="AG203" s="71">
        <v>80250087.109611288</v>
      </c>
      <c r="AH203" s="71">
        <v>81793948.001786485</v>
      </c>
      <c r="AI203" s="71">
        <v>0</v>
      </c>
      <c r="AJ203" s="71">
        <v>0</v>
      </c>
      <c r="AK203" s="71">
        <v>4293482.5390365925</v>
      </c>
      <c r="AL203" s="71">
        <v>0</v>
      </c>
      <c r="AM203" s="71">
        <v>0</v>
      </c>
      <c r="AN203" s="71">
        <v>240469422.53403929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1650</v>
      </c>
      <c r="B204" s="70">
        <v>196</v>
      </c>
      <c r="C204" s="70">
        <v>16</v>
      </c>
      <c r="D204" s="70">
        <v>16</v>
      </c>
      <c r="E204" s="70">
        <v>2022</v>
      </c>
      <c r="F204" s="70" t="s">
        <v>161</v>
      </c>
      <c r="G204" s="1073" t="s">
        <v>1648</v>
      </c>
      <c r="H204" s="70" t="s">
        <v>1649</v>
      </c>
      <c r="I204" s="1066"/>
      <c r="J204" s="73"/>
      <c r="K204" s="71"/>
      <c r="L204" s="71"/>
      <c r="M204" s="71"/>
      <c r="N204" s="71"/>
      <c r="O204" s="71"/>
      <c r="P204" s="71"/>
      <c r="Q204" s="71"/>
      <c r="R204" s="71"/>
      <c r="S204" s="71"/>
      <c r="T204" s="71"/>
      <c r="U204" s="71"/>
      <c r="V204" s="71"/>
      <c r="W204" s="71"/>
      <c r="X204" s="71"/>
      <c r="Y204" s="71"/>
      <c r="Z204" s="71"/>
      <c r="AA204" s="71"/>
      <c r="AB204" s="71"/>
      <c r="AC204" s="72"/>
      <c r="AD204" s="71">
        <v>20146642.724704821</v>
      </c>
      <c r="AE204" s="71">
        <v>784959.98436705966</v>
      </c>
      <c r="AF204" s="71">
        <v>747527.38546366221</v>
      </c>
      <c r="AG204" s="71">
        <v>30711647.710974224</v>
      </c>
      <c r="AH204" s="71">
        <v>49813412.013924137</v>
      </c>
      <c r="AI204" s="71">
        <v>0</v>
      </c>
      <c r="AJ204" s="71">
        <v>0</v>
      </c>
      <c r="AK204" s="71">
        <v>2648400.80828994</v>
      </c>
      <c r="AL204" s="71">
        <v>0</v>
      </c>
      <c r="AM204" s="71">
        <v>0</v>
      </c>
      <c r="AN204" s="71">
        <v>104852590.62772384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1635</v>
      </c>
      <c r="B205" s="70">
        <v>197</v>
      </c>
      <c r="C205" s="70">
        <v>16</v>
      </c>
      <c r="D205" s="70">
        <v>17</v>
      </c>
      <c r="E205" s="70">
        <v>2022</v>
      </c>
      <c r="F205" s="70" t="s">
        <v>161</v>
      </c>
      <c r="G205" s="1073" t="s">
        <v>1633</v>
      </c>
      <c r="H205" s="70" t="s">
        <v>1634</v>
      </c>
      <c r="I205" s="1066"/>
      <c r="J205" s="73"/>
      <c r="K205" s="71"/>
      <c r="L205" s="71"/>
      <c r="M205" s="71"/>
      <c r="N205" s="71"/>
      <c r="O205" s="71"/>
      <c r="P205" s="71"/>
      <c r="Q205" s="71"/>
      <c r="R205" s="71"/>
      <c r="S205" s="71"/>
      <c r="T205" s="71"/>
      <c r="U205" s="71"/>
      <c r="V205" s="71"/>
      <c r="W205" s="71"/>
      <c r="X205" s="71"/>
      <c r="Y205" s="71"/>
      <c r="Z205" s="71"/>
      <c r="AA205" s="71"/>
      <c r="AB205" s="71"/>
      <c r="AC205" s="72"/>
      <c r="AD205" s="71">
        <v>1159107471.9014626</v>
      </c>
      <c r="AE205" s="71">
        <v>7153415.095630765</v>
      </c>
      <c r="AF205" s="71">
        <v>1301251.3746960047</v>
      </c>
      <c r="AG205" s="71">
        <v>228100754.64225796</v>
      </c>
      <c r="AH205" s="71">
        <v>302213965.24708599</v>
      </c>
      <c r="AI205" s="71">
        <v>0</v>
      </c>
      <c r="AJ205" s="71">
        <v>0</v>
      </c>
      <c r="AK205" s="71">
        <v>14890184.827262124</v>
      </c>
      <c r="AL205" s="71">
        <v>0</v>
      </c>
      <c r="AM205" s="71">
        <v>0</v>
      </c>
      <c r="AN205" s="71">
        <v>1712767043.0883954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1646</v>
      </c>
      <c r="B206" s="70">
        <v>198</v>
      </c>
      <c r="C206" s="70">
        <v>16</v>
      </c>
      <c r="D206" s="70">
        <v>18</v>
      </c>
      <c r="E206" s="70">
        <v>2022</v>
      </c>
      <c r="F206" s="70" t="s">
        <v>161</v>
      </c>
      <c r="G206" s="1073" t="s">
        <v>1645</v>
      </c>
      <c r="H206" s="70" t="s">
        <v>1628</v>
      </c>
      <c r="I206" s="1066"/>
      <c r="J206" s="73"/>
      <c r="K206" s="71"/>
      <c r="L206" s="71"/>
      <c r="M206" s="71"/>
      <c r="N206" s="71"/>
      <c r="O206" s="71"/>
      <c r="P206" s="71"/>
      <c r="Q206" s="71"/>
      <c r="R206" s="71"/>
      <c r="S206" s="71"/>
      <c r="T206" s="71"/>
      <c r="U206" s="71"/>
      <c r="V206" s="71"/>
      <c r="W206" s="71"/>
      <c r="X206" s="71"/>
      <c r="Y206" s="71"/>
      <c r="Z206" s="71"/>
      <c r="AA206" s="71"/>
      <c r="AB206" s="71"/>
      <c r="AC206" s="72"/>
      <c r="AD206" s="71">
        <v>103844201.74581347</v>
      </c>
      <c r="AE206" s="71">
        <v>1728780.9179512623</v>
      </c>
      <c r="AF206" s="71">
        <v>2394856.2534298808</v>
      </c>
      <c r="AG206" s="71">
        <v>50068233.072470345</v>
      </c>
      <c r="AH206" s="71">
        <v>72118943.434217498</v>
      </c>
      <c r="AI206" s="71">
        <v>0</v>
      </c>
      <c r="AJ206" s="71">
        <v>0</v>
      </c>
      <c r="AK206" s="71">
        <v>3920821.1673776568</v>
      </c>
      <c r="AL206" s="71">
        <v>0</v>
      </c>
      <c r="AM206" s="71">
        <v>0</v>
      </c>
      <c r="AN206" s="71">
        <v>234075836.59126014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1670</v>
      </c>
      <c r="B207" s="70">
        <v>199</v>
      </c>
      <c r="C207" s="70">
        <v>16</v>
      </c>
      <c r="D207" s="70">
        <v>19</v>
      </c>
      <c r="E207" s="70">
        <v>2022</v>
      </c>
      <c r="F207" s="70" t="s">
        <v>161</v>
      </c>
      <c r="G207" s="1073" t="s">
        <v>1668</v>
      </c>
      <c r="H207" s="70" t="s">
        <v>1669</v>
      </c>
      <c r="I207" s="1066"/>
      <c r="J207" s="73"/>
      <c r="K207" s="71"/>
      <c r="L207" s="71"/>
      <c r="M207" s="71"/>
      <c r="N207" s="71"/>
      <c r="O207" s="71"/>
      <c r="P207" s="71"/>
      <c r="Q207" s="71"/>
      <c r="R207" s="71"/>
      <c r="S207" s="71"/>
      <c r="T207" s="71"/>
      <c r="U207" s="71"/>
      <c r="V207" s="71"/>
      <c r="W207" s="71"/>
      <c r="X207" s="71"/>
      <c r="Y207" s="71"/>
      <c r="Z207" s="71"/>
      <c r="AA207" s="71"/>
      <c r="AB207" s="71"/>
      <c r="AC207" s="72"/>
      <c r="AD207" s="71">
        <v>3076224.0984820095</v>
      </c>
      <c r="AE207" s="71">
        <v>191567.61523243718</v>
      </c>
      <c r="AF207" s="71">
        <v>567567.08896315098</v>
      </c>
      <c r="AG207" s="71">
        <v>4478668.1705493266</v>
      </c>
      <c r="AH207" s="71">
        <v>10352202.391343493</v>
      </c>
      <c r="AI207" s="71">
        <v>0</v>
      </c>
      <c r="AJ207" s="71">
        <v>0</v>
      </c>
      <c r="AK207" s="71">
        <v>472735.02482445008</v>
      </c>
      <c r="AL207" s="71">
        <v>0</v>
      </c>
      <c r="AM207" s="71">
        <v>0</v>
      </c>
      <c r="AN207" s="71">
        <v>19138964.389394868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1839</v>
      </c>
      <c r="B208" s="70">
        <v>200</v>
      </c>
      <c r="C208" s="70">
        <v>16</v>
      </c>
      <c r="D208" s="70">
        <v>20</v>
      </c>
      <c r="E208" s="70">
        <v>2022</v>
      </c>
      <c r="F208" s="70" t="s">
        <v>161</v>
      </c>
      <c r="G208" s="1073" t="s">
        <v>1820</v>
      </c>
      <c r="H208" s="70" t="s">
        <v>1821</v>
      </c>
      <c r="I208" s="1066"/>
      <c r="J208" s="73"/>
      <c r="K208" s="71"/>
      <c r="L208" s="71"/>
      <c r="M208" s="71"/>
      <c r="N208" s="71"/>
      <c r="O208" s="71"/>
      <c r="P208" s="71"/>
      <c r="Q208" s="71"/>
      <c r="R208" s="71"/>
      <c r="S208" s="71"/>
      <c r="T208" s="71"/>
      <c r="U208" s="71"/>
      <c r="V208" s="71"/>
      <c r="W208" s="71"/>
      <c r="X208" s="71"/>
      <c r="Y208" s="71"/>
      <c r="Z208" s="71"/>
      <c r="AA208" s="71"/>
      <c r="AB208" s="71"/>
      <c r="AC208" s="72"/>
      <c r="AD208" s="71">
        <v>469684707.03794569</v>
      </c>
      <c r="AE208" s="71">
        <v>21700094.171004448</v>
      </c>
      <c r="AF208" s="71">
        <v>8444290.8357932214</v>
      </c>
      <c r="AG208" s="71">
        <v>1132311087.5334558</v>
      </c>
      <c r="AH208" s="71">
        <v>1334704414.7042048</v>
      </c>
      <c r="AI208" s="71">
        <v>0</v>
      </c>
      <c r="AJ208" s="71">
        <v>0</v>
      </c>
      <c r="AK208" s="71">
        <v>65062724.196441278</v>
      </c>
      <c r="AL208" s="71">
        <v>0</v>
      </c>
      <c r="AM208" s="71">
        <v>0</v>
      </c>
      <c r="AN208" s="71">
        <v>3031907318.4788451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1643</v>
      </c>
      <c r="B209" s="70">
        <v>201</v>
      </c>
      <c r="C209" s="70">
        <v>16</v>
      </c>
      <c r="D209" s="70">
        <v>21</v>
      </c>
      <c r="E209" s="70">
        <v>2022</v>
      </c>
      <c r="F209" s="70" t="s">
        <v>161</v>
      </c>
      <c r="G209" s="1073" t="s">
        <v>1641</v>
      </c>
      <c r="H209" s="70" t="s">
        <v>1642</v>
      </c>
      <c r="I209" s="1066"/>
      <c r="J209" s="73"/>
      <c r="K209" s="71"/>
      <c r="L209" s="71"/>
      <c r="M209" s="71"/>
      <c r="N209" s="71"/>
      <c r="O209" s="71"/>
      <c r="P209" s="71"/>
      <c r="Q209" s="71"/>
      <c r="R209" s="71"/>
      <c r="S209" s="71"/>
      <c r="T209" s="71"/>
      <c r="U209" s="71"/>
      <c r="V209" s="71"/>
      <c r="W209" s="71"/>
      <c r="X209" s="71"/>
      <c r="Y209" s="71"/>
      <c r="Z209" s="71"/>
      <c r="AA209" s="71"/>
      <c r="AB209" s="71"/>
      <c r="AC209" s="72"/>
      <c r="AD209" s="71">
        <v>42049216.113733746</v>
      </c>
      <c r="AE209" s="71">
        <v>1264657.7525913741</v>
      </c>
      <c r="AF209" s="71">
        <v>3972969.6227420568</v>
      </c>
      <c r="AG209" s="71">
        <v>62138789.971145958</v>
      </c>
      <c r="AH209" s="71">
        <v>81961935.058846831</v>
      </c>
      <c r="AI209" s="71">
        <v>0</v>
      </c>
      <c r="AJ209" s="71">
        <v>0</v>
      </c>
      <c r="AK209" s="71">
        <v>4040780.423881867</v>
      </c>
      <c r="AL209" s="71">
        <v>0</v>
      </c>
      <c r="AM209" s="71">
        <v>0</v>
      </c>
      <c r="AN209" s="71">
        <v>195428348.94294181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1820</v>
      </c>
      <c r="H6" s="77" t="s">
        <v>1821</v>
      </c>
      <c r="I6" s="77" t="s">
        <v>2372</v>
      </c>
      <c r="J6" s="77" t="s">
        <v>2373</v>
      </c>
      <c r="K6" s="1080">
        <v>2</v>
      </c>
      <c r="L6" s="1081">
        <v>41</v>
      </c>
      <c r="M6" s="1044"/>
      <c r="N6" s="988">
        <v>1</v>
      </c>
      <c r="O6" s="77" t="s">
        <v>1705</v>
      </c>
      <c r="P6" s="77" t="s">
        <v>1706</v>
      </c>
      <c r="Q6" s="77" t="s">
        <v>1501</v>
      </c>
      <c r="R6" s="16"/>
      <c r="S6" s="77">
        <v>1</v>
      </c>
      <c r="T6" s="77" t="s">
        <v>1820</v>
      </c>
      <c r="U6" s="77" t="s">
        <v>1821</v>
      </c>
      <c r="V6" s="77" t="s">
        <v>1501</v>
      </c>
      <c r="W6" s="16"/>
      <c r="X6" s="77">
        <v>1</v>
      </c>
      <c r="Y6" s="692" t="s">
        <v>1705</v>
      </c>
      <c r="Z6" s="77" t="s">
        <v>1706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1728</v>
      </c>
      <c r="P7" s="77" t="s">
        <v>1729</v>
      </c>
      <c r="Q7" s="77" t="s">
        <v>1501</v>
      </c>
      <c r="R7" s="16"/>
      <c r="S7" s="77">
        <v>2</v>
      </c>
      <c r="T7" s="76" t="s">
        <v>795</v>
      </c>
      <c r="U7" s="77" t="s">
        <v>1503</v>
      </c>
      <c r="V7" s="77" t="s">
        <v>1503</v>
      </c>
      <c r="W7" s="16"/>
      <c r="X7" s="77">
        <v>2</v>
      </c>
      <c r="Y7" s="692" t="s">
        <v>1728</v>
      </c>
      <c r="Z7" s="77" t="s">
        <v>1729</v>
      </c>
      <c r="AA7" s="77" t="s">
        <v>1501</v>
      </c>
      <c r="AB7" s="16"/>
      <c r="AC7" s="77">
        <v>2</v>
      </c>
      <c r="AD7" s="77" t="s">
        <v>1637</v>
      </c>
      <c r="AE7" s="77" t="s">
        <v>1638</v>
      </c>
      <c r="AF7" s="77" t="s">
        <v>1501</v>
      </c>
    </row>
    <row r="8" spans="1:32" ht="12">
      <c r="A8" s="16"/>
      <c r="B8" s="16"/>
      <c r="C8" s="16"/>
      <c r="D8" s="16"/>
      <c r="F8" s="16"/>
      <c r="G8" s="16"/>
      <c r="H8" s="16"/>
      <c r="I8" s="16"/>
      <c r="J8" s="16"/>
      <c r="K8" s="1044"/>
      <c r="L8" s="1044"/>
      <c r="M8" s="1044"/>
      <c r="N8" s="988">
        <v>3</v>
      </c>
      <c r="O8" s="77" t="s">
        <v>1751</v>
      </c>
      <c r="P8" s="77" t="s">
        <v>1752</v>
      </c>
      <c r="Q8" s="77" t="s">
        <v>1501</v>
      </c>
      <c r="R8" s="16"/>
      <c r="S8" s="16"/>
      <c r="T8" s="16"/>
      <c r="U8" s="16"/>
      <c r="V8" s="16"/>
      <c r="W8" s="16"/>
      <c r="X8" s="77">
        <v>3</v>
      </c>
      <c r="Y8" s="692" t="s">
        <v>1751</v>
      </c>
      <c r="Z8" s="77" t="s">
        <v>1752</v>
      </c>
      <c r="AA8" s="77" t="s">
        <v>1501</v>
      </c>
      <c r="AB8" s="16"/>
      <c r="AC8" s="77">
        <v>3</v>
      </c>
      <c r="AD8" s="77" t="s">
        <v>1652</v>
      </c>
      <c r="AE8" s="77" t="s">
        <v>1653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1774</v>
      </c>
      <c r="P9" s="77" t="s">
        <v>1775</v>
      </c>
      <c r="Q9" s="77" t="s">
        <v>1501</v>
      </c>
      <c r="R9" s="16"/>
      <c r="S9" s="16"/>
      <c r="T9" s="16"/>
      <c r="U9" s="16"/>
      <c r="V9" s="16"/>
      <c r="W9" s="16"/>
      <c r="X9" s="77">
        <v>4</v>
      </c>
      <c r="Y9" s="692" t="s">
        <v>1774</v>
      </c>
      <c r="Z9" s="77" t="s">
        <v>1775</v>
      </c>
      <c r="AA9" s="77" t="s">
        <v>1501</v>
      </c>
      <c r="AB9" s="16"/>
      <c r="AC9" s="77">
        <v>4</v>
      </c>
      <c r="AD9" s="77" t="s">
        <v>1700</v>
      </c>
      <c r="AE9" s="77" t="s">
        <v>1701</v>
      </c>
      <c r="AF9" s="77" t="s">
        <v>1501</v>
      </c>
    </row>
    <row r="10" spans="1:32" ht="12">
      <c r="A10" s="16"/>
      <c r="B10" s="16"/>
      <c r="C10" s="16"/>
      <c r="D10" s="16"/>
      <c r="F10" s="75" t="s">
        <v>1501</v>
      </c>
      <c r="G10" s="76" t="s">
        <v>1820</v>
      </c>
      <c r="H10" s="77" t="s">
        <v>1821</v>
      </c>
      <c r="I10" s="77" t="s">
        <v>2372</v>
      </c>
      <c r="J10" s="77" t="s">
        <v>2373</v>
      </c>
      <c r="K10" s="1079">
        <v>2</v>
      </c>
      <c r="L10" s="1045">
        <v>41</v>
      </c>
      <c r="M10" s="1044"/>
      <c r="N10" s="988">
        <v>5</v>
      </c>
      <c r="O10" s="77" t="s">
        <v>1797</v>
      </c>
      <c r="P10" s="77" t="s">
        <v>1798</v>
      </c>
      <c r="Q10" s="77" t="s">
        <v>1501</v>
      </c>
      <c r="R10" s="16"/>
      <c r="S10" s="16"/>
      <c r="T10" s="16"/>
      <c r="U10" s="16"/>
      <c r="V10" s="16"/>
      <c r="W10" s="16"/>
      <c r="X10" s="77">
        <v>5</v>
      </c>
      <c r="Y10" s="692" t="s">
        <v>1797</v>
      </c>
      <c r="Z10" s="77" t="s">
        <v>1798</v>
      </c>
      <c r="AA10" s="77" t="s">
        <v>1501</v>
      </c>
      <c r="AB10" s="16"/>
      <c r="AC10" s="77">
        <v>5</v>
      </c>
      <c r="AD10" s="77" t="s">
        <v>1688</v>
      </c>
      <c r="AE10" s="77" t="s">
        <v>1689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1820</v>
      </c>
      <c r="P11" s="77" t="s">
        <v>1821</v>
      </c>
      <c r="Q11" s="77" t="s">
        <v>1501</v>
      </c>
      <c r="R11" s="16"/>
      <c r="S11" s="16"/>
      <c r="T11" s="16"/>
      <c r="U11" s="16"/>
      <c r="V11" s="16"/>
      <c r="W11" s="16"/>
      <c r="X11" s="77">
        <v>6</v>
      </c>
      <c r="Y11" s="692" t="s">
        <v>1820</v>
      </c>
      <c r="Z11" s="77" t="s">
        <v>1821</v>
      </c>
      <c r="AA11" s="77" t="s">
        <v>1501</v>
      </c>
      <c r="AB11" s="16"/>
      <c r="AC11" s="77">
        <v>6</v>
      </c>
      <c r="AD11" s="77" t="s">
        <v>1656</v>
      </c>
      <c r="AE11" s="77" t="s">
        <v>1657</v>
      </c>
      <c r="AF11" s="77" t="s">
        <v>1501</v>
      </c>
    </row>
    <row r="12" spans="1:32" ht="12">
      <c r="A12" s="16"/>
      <c r="B12" s="16"/>
      <c r="C12" s="16"/>
      <c r="D12" s="16"/>
      <c r="F12" s="75" t="s">
        <v>1505</v>
      </c>
      <c r="G12" s="76" t="s">
        <v>1820</v>
      </c>
      <c r="H12" s="77"/>
      <c r="I12" s="77" t="s">
        <v>1820</v>
      </c>
      <c r="J12" s="77"/>
      <c r="K12" s="1079" t="s">
        <v>1544</v>
      </c>
      <c r="L12" s="1045"/>
      <c r="M12" s="1044"/>
      <c r="N12" s="988">
        <v>7</v>
      </c>
      <c r="O12" s="77" t="s">
        <v>1843</v>
      </c>
      <c r="P12" s="77" t="s">
        <v>1844</v>
      </c>
      <c r="Q12" s="77" t="s">
        <v>1501</v>
      </c>
      <c r="R12" s="16"/>
      <c r="S12" s="16"/>
      <c r="T12" s="16"/>
      <c r="U12" s="16"/>
      <c r="V12" s="16"/>
      <c r="W12" s="16"/>
      <c r="X12" s="77">
        <v>7</v>
      </c>
      <c r="Y12" s="692" t="s">
        <v>1843</v>
      </c>
      <c r="Z12" s="77" t="s">
        <v>1844</v>
      </c>
      <c r="AA12" s="77" t="s">
        <v>1501</v>
      </c>
      <c r="AB12" s="16"/>
      <c r="AC12" s="77">
        <v>7</v>
      </c>
      <c r="AD12" s="77" t="s">
        <v>1660</v>
      </c>
      <c r="AE12" s="77" t="s">
        <v>1661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1866</v>
      </c>
      <c r="P13" s="77" t="s">
        <v>1867</v>
      </c>
      <c r="Q13" s="77" t="s">
        <v>1501</v>
      </c>
      <c r="R13" s="16"/>
      <c r="S13" s="16"/>
      <c r="T13" s="16"/>
      <c r="U13" s="16"/>
      <c r="V13" s="16"/>
      <c r="W13" s="16"/>
      <c r="X13" s="77">
        <v>8</v>
      </c>
      <c r="Y13" s="692" t="s">
        <v>1866</v>
      </c>
      <c r="Z13" s="77" t="s">
        <v>1867</v>
      </c>
      <c r="AA13" s="77" t="s">
        <v>1501</v>
      </c>
      <c r="AB13" s="16"/>
      <c r="AC13" s="77">
        <v>8</v>
      </c>
      <c r="AD13" s="77" t="s">
        <v>1684</v>
      </c>
      <c r="AE13" s="77" t="s">
        <v>1685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1889</v>
      </c>
      <c r="P14" s="77" t="s">
        <v>1890</v>
      </c>
      <c r="Q14" s="77" t="s">
        <v>1501</v>
      </c>
      <c r="R14" s="16"/>
      <c r="S14" s="16"/>
      <c r="T14" s="16"/>
      <c r="U14" s="16"/>
      <c r="V14" s="16"/>
      <c r="W14" s="16"/>
      <c r="X14" s="77">
        <v>9</v>
      </c>
      <c r="Y14" s="692" t="s">
        <v>1889</v>
      </c>
      <c r="Z14" s="77" t="s">
        <v>1890</v>
      </c>
      <c r="AA14" s="77" t="s">
        <v>1501</v>
      </c>
      <c r="AB14" s="16"/>
      <c r="AC14" s="77">
        <v>9</v>
      </c>
      <c r="AD14" s="77" t="s">
        <v>1664</v>
      </c>
      <c r="AE14" s="77" t="s">
        <v>1665</v>
      </c>
      <c r="AF14" s="77" t="s">
        <v>1501</v>
      </c>
    </row>
    <row r="15" spans="1:32" ht="12">
      <c r="A15" s="16"/>
      <c r="B15" s="16"/>
      <c r="C15" s="16"/>
      <c r="D15" s="16"/>
      <c r="E15" s="16"/>
      <c r="F15" s="16"/>
      <c r="G15" s="16"/>
      <c r="H15" s="16"/>
      <c r="I15" s="16"/>
      <c r="J15" s="16"/>
      <c r="K15" s="1044"/>
      <c r="L15" s="1044"/>
      <c r="M15" s="1044"/>
      <c r="N15" s="988">
        <v>10</v>
      </c>
      <c r="O15" s="77" t="s">
        <v>1912</v>
      </c>
      <c r="P15" s="77" t="s">
        <v>1913</v>
      </c>
      <c r="Q15" s="77" t="s">
        <v>1501</v>
      </c>
      <c r="R15" s="16"/>
      <c r="S15" s="16"/>
      <c r="T15" s="16"/>
      <c r="U15" s="16"/>
      <c r="V15" s="16"/>
      <c r="W15" s="16"/>
      <c r="X15" s="77">
        <v>10</v>
      </c>
      <c r="Y15" s="692" t="s">
        <v>1912</v>
      </c>
      <c r="Z15" s="77" t="s">
        <v>1913</v>
      </c>
      <c r="AA15" s="77" t="s">
        <v>1501</v>
      </c>
      <c r="AB15" s="16"/>
      <c r="AC15" s="77">
        <v>10</v>
      </c>
      <c r="AD15" s="77" t="s">
        <v>1676</v>
      </c>
      <c r="AE15" s="77" t="s">
        <v>1677</v>
      </c>
      <c r="AF15" s="77" t="s">
        <v>1501</v>
      </c>
    </row>
    <row r="16" spans="1:32" ht="12">
      <c r="A16" s="16"/>
      <c r="B16" s="16"/>
      <c r="C16" s="16"/>
      <c r="D16" s="16"/>
      <c r="E16" s="16"/>
      <c r="F16" s="16"/>
      <c r="G16" s="16"/>
      <c r="H16" s="16"/>
      <c r="I16" s="16"/>
      <c r="J16" s="16"/>
      <c r="K16" s="1044"/>
      <c r="L16" s="1044"/>
      <c r="M16" s="1044"/>
      <c r="N16" s="988">
        <v>11</v>
      </c>
      <c r="O16" s="77" t="s">
        <v>1935</v>
      </c>
      <c r="P16" s="77" t="s">
        <v>1936</v>
      </c>
      <c r="Q16" s="77" t="s">
        <v>1501</v>
      </c>
      <c r="R16" s="16"/>
      <c r="S16" s="16"/>
      <c r="T16" s="16"/>
      <c r="U16" s="16"/>
      <c r="V16" s="16"/>
      <c r="W16" s="16"/>
      <c r="X16" s="77">
        <v>11</v>
      </c>
      <c r="Y16" s="692" t="s">
        <v>1935</v>
      </c>
      <c r="Z16" s="77" t="s">
        <v>1936</v>
      </c>
      <c r="AA16" s="77" t="s">
        <v>1501</v>
      </c>
      <c r="AB16" s="16"/>
      <c r="AC16" s="77">
        <v>11</v>
      </c>
      <c r="AD16" s="77" t="s">
        <v>1672</v>
      </c>
      <c r="AE16" s="77" t="s">
        <v>1673</v>
      </c>
      <c r="AF16" s="77" t="s">
        <v>1501</v>
      </c>
    </row>
    <row r="17" spans="1:32" ht="12">
      <c r="A17" s="16"/>
      <c r="B17" s="16"/>
      <c r="C17" s="16"/>
      <c r="D17" s="16"/>
      <c r="E17" s="16"/>
      <c r="F17" s="16"/>
      <c r="G17" s="16"/>
      <c r="H17" s="16"/>
      <c r="I17" s="16"/>
      <c r="J17" s="16"/>
      <c r="K17" s="1044"/>
      <c r="L17" s="1044"/>
      <c r="M17" s="1044"/>
      <c r="N17" s="988">
        <v>12</v>
      </c>
      <c r="O17" s="77" t="s">
        <v>1958</v>
      </c>
      <c r="P17" s="77" t="s">
        <v>1959</v>
      </c>
      <c r="Q17" s="77" t="s">
        <v>1501</v>
      </c>
      <c r="R17" s="16"/>
      <c r="S17" s="16"/>
      <c r="T17" s="16"/>
      <c r="U17" s="16"/>
      <c r="V17" s="16"/>
      <c r="W17" s="16"/>
      <c r="X17" s="77">
        <v>12</v>
      </c>
      <c r="Y17" s="692" t="s">
        <v>1958</v>
      </c>
      <c r="Z17" s="77" t="s">
        <v>1959</v>
      </c>
      <c r="AA17" s="77" t="s">
        <v>1501</v>
      </c>
      <c r="AB17" s="16"/>
      <c r="AC17" s="77">
        <v>12</v>
      </c>
      <c r="AD17" s="77" t="s">
        <v>1629</v>
      </c>
      <c r="AE17" s="77" t="s">
        <v>1630</v>
      </c>
      <c r="AF17" s="77" t="s">
        <v>1501</v>
      </c>
    </row>
    <row r="18" spans="1:32" ht="12">
      <c r="A18" s="16"/>
      <c r="B18" s="16"/>
      <c r="C18" s="16"/>
      <c r="D18" s="16"/>
      <c r="E18" s="16"/>
      <c r="F18" s="16"/>
      <c r="G18" s="16"/>
      <c r="H18" s="16"/>
      <c r="I18" s="16"/>
      <c r="J18" s="16"/>
      <c r="K18" s="1044"/>
      <c r="L18" s="1044"/>
      <c r="M18" s="1044"/>
      <c r="N18" s="988">
        <v>13</v>
      </c>
      <c r="O18" s="77" t="s">
        <v>1981</v>
      </c>
      <c r="P18" s="77" t="s">
        <v>1982</v>
      </c>
      <c r="Q18" s="77" t="s">
        <v>1501</v>
      </c>
      <c r="R18" s="16"/>
      <c r="S18" s="16"/>
      <c r="T18" s="16"/>
      <c r="U18" s="16"/>
      <c r="V18" s="16"/>
      <c r="W18" s="16"/>
      <c r="X18" s="77">
        <v>13</v>
      </c>
      <c r="Y18" s="692" t="s">
        <v>1981</v>
      </c>
      <c r="Z18" s="77" t="s">
        <v>1982</v>
      </c>
      <c r="AA18" s="77" t="s">
        <v>1501</v>
      </c>
      <c r="AB18" s="16"/>
      <c r="AC18" s="77">
        <v>13</v>
      </c>
      <c r="AD18" s="77" t="s">
        <v>1680</v>
      </c>
      <c r="AE18" s="77" t="s">
        <v>1681</v>
      </c>
      <c r="AF18" s="77" t="s">
        <v>1501</v>
      </c>
    </row>
    <row r="19" spans="1:32" ht="12">
      <c r="A19" s="16"/>
      <c r="B19" s="16"/>
      <c r="C19" s="16"/>
      <c r="D19" s="16"/>
      <c r="E19" s="16"/>
      <c r="F19" s="16"/>
      <c r="G19" s="16"/>
      <c r="H19" s="16"/>
      <c r="I19" s="16"/>
      <c r="J19" s="16"/>
      <c r="K19" s="1044"/>
      <c r="L19" s="1044"/>
      <c r="M19" s="1044"/>
      <c r="N19" s="988">
        <v>14</v>
      </c>
      <c r="O19" s="77" t="s">
        <v>2004</v>
      </c>
      <c r="P19" s="77" t="s">
        <v>2005</v>
      </c>
      <c r="Q19" s="77" t="s">
        <v>1501</v>
      </c>
      <c r="R19" s="16"/>
      <c r="S19" s="16"/>
      <c r="T19" s="16"/>
      <c r="U19" s="16"/>
      <c r="V19" s="16"/>
      <c r="W19" s="16"/>
      <c r="X19" s="77">
        <v>14</v>
      </c>
      <c r="Y19" s="692" t="s">
        <v>2004</v>
      </c>
      <c r="Z19" s="77" t="s">
        <v>2005</v>
      </c>
      <c r="AA19" s="77" t="s">
        <v>1501</v>
      </c>
      <c r="AB19" s="16"/>
      <c r="AC19" s="77">
        <v>14</v>
      </c>
      <c r="AD19" s="77" t="s">
        <v>1692</v>
      </c>
      <c r="AE19" s="77" t="s">
        <v>1693</v>
      </c>
      <c r="AF19" s="77" t="s">
        <v>1501</v>
      </c>
    </row>
    <row r="20" spans="1:32" ht="12">
      <c r="A20" s="16"/>
      <c r="B20" s="16"/>
      <c r="C20" s="16"/>
      <c r="D20" s="16"/>
      <c r="E20" s="16"/>
      <c r="F20" s="16"/>
      <c r="G20" s="16"/>
      <c r="H20" s="16"/>
      <c r="I20" s="16"/>
      <c r="J20" s="16"/>
      <c r="K20" s="1044"/>
      <c r="L20" s="1044"/>
      <c r="M20" s="1044"/>
      <c r="N20" s="988">
        <v>15</v>
      </c>
      <c r="O20" s="77" t="s">
        <v>2027</v>
      </c>
      <c r="P20" s="77" t="s">
        <v>2028</v>
      </c>
      <c r="Q20" s="77" t="s">
        <v>1501</v>
      </c>
      <c r="R20" s="16"/>
      <c r="S20" s="16"/>
      <c r="T20" s="16"/>
      <c r="U20" s="16"/>
      <c r="V20" s="16"/>
      <c r="W20" s="16"/>
      <c r="X20" s="77">
        <v>15</v>
      </c>
      <c r="Y20" s="692" t="s">
        <v>2027</v>
      </c>
      <c r="Z20" s="77" t="s">
        <v>2028</v>
      </c>
      <c r="AA20" s="77" t="s">
        <v>1501</v>
      </c>
      <c r="AB20" s="16"/>
      <c r="AC20" s="77">
        <v>15</v>
      </c>
      <c r="AD20" s="77" t="s">
        <v>1696</v>
      </c>
      <c r="AE20" s="77" t="s">
        <v>1697</v>
      </c>
      <c r="AF20" s="77" t="s">
        <v>1501</v>
      </c>
    </row>
    <row r="21" spans="1:32" ht="12">
      <c r="A21" s="16"/>
      <c r="B21" s="16"/>
      <c r="C21" s="16"/>
      <c r="D21" s="16"/>
      <c r="E21" s="16"/>
      <c r="F21" s="16"/>
      <c r="G21" s="16"/>
      <c r="H21" s="16"/>
      <c r="I21" s="16"/>
      <c r="J21" s="16"/>
      <c r="K21" s="1044"/>
      <c r="L21" s="1044"/>
      <c r="M21" s="1044"/>
      <c r="N21" s="988">
        <v>16</v>
      </c>
      <c r="O21" s="77" t="s">
        <v>2050</v>
      </c>
      <c r="P21" s="77" t="s">
        <v>2051</v>
      </c>
      <c r="Q21" s="77" t="s">
        <v>1501</v>
      </c>
      <c r="R21" s="16"/>
      <c r="S21" s="16"/>
      <c r="T21" s="16"/>
      <c r="U21" s="16"/>
      <c r="V21" s="16"/>
      <c r="W21" s="16"/>
      <c r="X21" s="77">
        <v>16</v>
      </c>
      <c r="Y21" s="692" t="s">
        <v>2050</v>
      </c>
      <c r="Z21" s="77" t="s">
        <v>2051</v>
      </c>
      <c r="AA21" s="77" t="s">
        <v>1501</v>
      </c>
      <c r="AB21" s="16"/>
      <c r="AC21" s="77">
        <v>16</v>
      </c>
      <c r="AD21" s="77" t="s">
        <v>1648</v>
      </c>
      <c r="AE21" s="77" t="s">
        <v>1649</v>
      </c>
      <c r="AF21" s="77" t="s">
        <v>1501</v>
      </c>
    </row>
    <row r="22" spans="1:32" ht="12">
      <c r="A22" s="16"/>
      <c r="B22" s="16"/>
      <c r="C22" s="16"/>
      <c r="D22" s="16"/>
      <c r="E22" s="16"/>
      <c r="F22" s="16"/>
      <c r="G22" s="16"/>
      <c r="H22" s="16"/>
      <c r="I22" s="16"/>
      <c r="J22" s="16"/>
      <c r="K22" s="1044"/>
      <c r="L22" s="1044"/>
      <c r="M22" s="1044"/>
      <c r="N22" s="988">
        <v>17</v>
      </c>
      <c r="O22" s="77" t="s">
        <v>2073</v>
      </c>
      <c r="P22" s="77" t="s">
        <v>2074</v>
      </c>
      <c r="Q22" s="77" t="s">
        <v>1501</v>
      </c>
      <c r="R22" s="16"/>
      <c r="S22" s="16"/>
      <c r="T22" s="16"/>
      <c r="U22" s="16"/>
      <c r="V22" s="16"/>
      <c r="W22" s="16"/>
      <c r="X22" s="77">
        <v>17</v>
      </c>
      <c r="Y22" s="692" t="s">
        <v>2073</v>
      </c>
      <c r="Z22" s="77" t="s">
        <v>2074</v>
      </c>
      <c r="AA22" s="77" t="s">
        <v>1501</v>
      </c>
      <c r="AB22" s="16"/>
      <c r="AC22" s="77">
        <v>17</v>
      </c>
      <c r="AD22" s="77" t="s">
        <v>1633</v>
      </c>
      <c r="AE22" s="77" t="s">
        <v>1634</v>
      </c>
      <c r="AF22" s="77" t="s">
        <v>1501</v>
      </c>
    </row>
    <row r="23" spans="1:32" ht="12">
      <c r="A23" s="16"/>
      <c r="B23" s="16"/>
      <c r="C23" s="16"/>
      <c r="D23" s="16"/>
      <c r="E23" s="16"/>
      <c r="F23" s="16"/>
      <c r="G23" s="16"/>
      <c r="H23" s="16"/>
      <c r="I23" s="16"/>
      <c r="J23" s="16"/>
      <c r="K23" s="1044"/>
      <c r="L23" s="1044"/>
      <c r="M23" s="1044"/>
      <c r="N23" s="988">
        <v>18</v>
      </c>
      <c r="O23" s="77" t="s">
        <v>2096</v>
      </c>
      <c r="P23" s="77" t="s">
        <v>2097</v>
      </c>
      <c r="Q23" s="77" t="s">
        <v>1501</v>
      </c>
      <c r="R23" s="16"/>
      <c r="S23" s="16"/>
      <c r="T23" s="16"/>
      <c r="U23" s="16"/>
      <c r="V23" s="16"/>
      <c r="W23" s="16"/>
      <c r="X23" s="77">
        <v>18</v>
      </c>
      <c r="Y23" s="692" t="s">
        <v>2096</v>
      </c>
      <c r="Z23" s="77" t="s">
        <v>2097</v>
      </c>
      <c r="AA23" s="77" t="s">
        <v>1501</v>
      </c>
      <c r="AB23" s="16"/>
      <c r="AC23" s="77">
        <v>18</v>
      </c>
      <c r="AD23" s="77" t="s">
        <v>1645</v>
      </c>
      <c r="AE23" s="77" t="s">
        <v>1628</v>
      </c>
      <c r="AF23" s="77" t="s">
        <v>1501</v>
      </c>
    </row>
    <row r="24" spans="1:32" ht="12">
      <c r="A24" s="16"/>
      <c r="B24" s="16"/>
      <c r="C24" s="16"/>
      <c r="D24" s="16"/>
      <c r="E24" s="16"/>
      <c r="F24" s="16"/>
      <c r="G24" s="16"/>
      <c r="H24" s="16"/>
      <c r="I24" s="16"/>
      <c r="J24" s="16"/>
      <c r="K24" s="1044"/>
      <c r="L24" s="1044"/>
      <c r="M24" s="1044"/>
      <c r="N24" s="988">
        <v>19</v>
      </c>
      <c r="O24" s="77" t="s">
        <v>2119</v>
      </c>
      <c r="P24" s="77" t="s">
        <v>2120</v>
      </c>
      <c r="Q24" s="77" t="s">
        <v>1501</v>
      </c>
      <c r="R24" s="16"/>
      <c r="S24" s="16"/>
      <c r="T24" s="16"/>
      <c r="U24" s="16"/>
      <c r="V24" s="16"/>
      <c r="W24" s="16"/>
      <c r="X24" s="77">
        <v>19</v>
      </c>
      <c r="Y24" s="692" t="s">
        <v>2119</v>
      </c>
      <c r="Z24" s="77" t="s">
        <v>2120</v>
      </c>
      <c r="AA24" s="77" t="s">
        <v>1501</v>
      </c>
      <c r="AB24" s="16"/>
      <c r="AC24" s="77">
        <v>19</v>
      </c>
      <c r="AD24" s="77" t="s">
        <v>1668</v>
      </c>
      <c r="AE24" s="77" t="s">
        <v>1669</v>
      </c>
      <c r="AF24" s="77" t="s">
        <v>1501</v>
      </c>
    </row>
    <row r="25" spans="1:32" ht="12">
      <c r="A25" s="16"/>
      <c r="B25" s="16"/>
      <c r="C25" s="16"/>
      <c r="D25" s="16"/>
      <c r="E25" s="16"/>
      <c r="F25" s="16"/>
      <c r="G25" s="16"/>
      <c r="H25" s="16"/>
      <c r="I25" s="16"/>
      <c r="J25" s="16"/>
      <c r="K25" s="1044"/>
      <c r="L25" s="1044"/>
      <c r="M25" s="1044"/>
      <c r="N25" s="988">
        <v>20</v>
      </c>
      <c r="O25" s="77" t="s">
        <v>2142</v>
      </c>
      <c r="P25" s="77" t="s">
        <v>2143</v>
      </c>
      <c r="Q25" s="77" t="s">
        <v>1501</v>
      </c>
      <c r="R25" s="16"/>
      <c r="S25" s="16"/>
      <c r="T25" s="16"/>
      <c r="U25" s="16"/>
      <c r="V25" s="16"/>
      <c r="W25" s="16"/>
      <c r="X25" s="77">
        <v>20</v>
      </c>
      <c r="Y25" s="692" t="s">
        <v>2142</v>
      </c>
      <c r="Z25" s="77" t="s">
        <v>2143</v>
      </c>
      <c r="AA25" s="77" t="s">
        <v>1501</v>
      </c>
      <c r="AB25" s="16"/>
      <c r="AC25" s="77">
        <v>20</v>
      </c>
      <c r="AD25" s="77" t="s">
        <v>1820</v>
      </c>
      <c r="AE25" s="77" t="s">
        <v>1821</v>
      </c>
      <c r="AF25" s="77" t="s">
        <v>1501</v>
      </c>
    </row>
    <row r="26" spans="1:32" ht="12">
      <c r="A26" s="16"/>
      <c r="B26" s="16"/>
      <c r="C26" s="16"/>
      <c r="D26" s="16"/>
      <c r="E26" s="16"/>
      <c r="F26" s="16"/>
      <c r="G26" s="16"/>
      <c r="H26" s="16"/>
      <c r="I26" s="16"/>
      <c r="J26" s="16"/>
      <c r="K26" s="1044"/>
      <c r="L26" s="1044"/>
      <c r="M26" s="1044"/>
      <c r="N26" s="988">
        <v>21</v>
      </c>
      <c r="O26" s="77" t="s">
        <v>2165</v>
      </c>
      <c r="P26" s="77" t="s">
        <v>2166</v>
      </c>
      <c r="Q26" s="77" t="s">
        <v>1501</v>
      </c>
      <c r="R26" s="16"/>
      <c r="S26" s="16"/>
      <c r="T26" s="16"/>
      <c r="U26" s="16"/>
      <c r="V26" s="16"/>
      <c r="W26" s="16"/>
      <c r="X26" s="77">
        <v>21</v>
      </c>
      <c r="Y26" s="692" t="s">
        <v>2165</v>
      </c>
      <c r="Z26" s="77" t="s">
        <v>2166</v>
      </c>
      <c r="AA26" s="77" t="s">
        <v>1501</v>
      </c>
      <c r="AB26" s="16"/>
      <c r="AC26" s="77">
        <v>21</v>
      </c>
      <c r="AD26" s="77" t="s">
        <v>1641</v>
      </c>
      <c r="AE26" s="77" t="s">
        <v>1642</v>
      </c>
      <c r="AF26" s="77" t="s">
        <v>1501</v>
      </c>
    </row>
    <row r="27" spans="1:32" ht="12">
      <c r="A27" s="16"/>
      <c r="B27" s="16"/>
      <c r="C27" s="16"/>
      <c r="D27" s="16"/>
      <c r="E27" s="16"/>
      <c r="F27" s="16"/>
      <c r="G27" s="16"/>
      <c r="H27" s="16"/>
      <c r="I27" s="16"/>
      <c r="J27" s="16"/>
      <c r="K27" s="1044"/>
      <c r="L27" s="1044"/>
      <c r="M27" s="1044"/>
      <c r="N27" s="988">
        <v>22</v>
      </c>
      <c r="O27" s="77" t="s">
        <v>2188</v>
      </c>
      <c r="P27" s="77" t="s">
        <v>2189</v>
      </c>
      <c r="Q27" s="77" t="s">
        <v>1501</v>
      </c>
      <c r="R27" s="16"/>
      <c r="S27" s="16"/>
      <c r="T27" s="16"/>
      <c r="U27" s="16"/>
      <c r="V27" s="16"/>
      <c r="W27" s="16"/>
      <c r="X27" s="77">
        <v>22</v>
      </c>
      <c r="Y27" s="692" t="s">
        <v>2188</v>
      </c>
      <c r="Z27" s="77" t="s">
        <v>2189</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2211</v>
      </c>
      <c r="P28" s="77" t="s">
        <v>2212</v>
      </c>
      <c r="Q28" s="77" t="s">
        <v>1501</v>
      </c>
      <c r="R28" s="16"/>
      <c r="S28" s="16"/>
      <c r="T28" s="16"/>
      <c r="U28" s="16"/>
      <c r="V28" s="16"/>
      <c r="W28" s="16"/>
      <c r="X28" s="77">
        <v>23</v>
      </c>
      <c r="Y28" s="692" t="s">
        <v>2211</v>
      </c>
      <c r="Z28" s="77" t="s">
        <v>2212</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2234</v>
      </c>
      <c r="P29" s="77" t="s">
        <v>2235</v>
      </c>
      <c r="Q29" s="77" t="s">
        <v>1501</v>
      </c>
      <c r="R29" s="16"/>
      <c r="S29" s="16"/>
      <c r="T29" s="16"/>
      <c r="U29" s="16"/>
      <c r="V29" s="16"/>
      <c r="W29" s="16"/>
      <c r="X29" s="77">
        <v>24</v>
      </c>
      <c r="Y29" s="692" t="s">
        <v>2234</v>
      </c>
      <c r="Z29" s="77" t="s">
        <v>2235</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2257</v>
      </c>
      <c r="P30" s="77" t="s">
        <v>2258</v>
      </c>
      <c r="Q30" s="77" t="s">
        <v>1501</v>
      </c>
      <c r="R30" s="16"/>
      <c r="S30" s="16"/>
      <c r="T30" s="16"/>
      <c r="U30" s="16"/>
      <c r="V30" s="16"/>
      <c r="W30" s="16"/>
      <c r="X30" s="77">
        <v>25</v>
      </c>
      <c r="Y30" s="692" t="s">
        <v>2257</v>
      </c>
      <c r="Z30" s="77" t="s">
        <v>2258</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2280</v>
      </c>
      <c r="P31" s="77" t="s">
        <v>2281</v>
      </c>
      <c r="Q31" s="77" t="s">
        <v>1501</v>
      </c>
      <c r="R31" s="16"/>
      <c r="S31" s="16"/>
      <c r="T31" s="16"/>
      <c r="U31" s="16"/>
      <c r="V31" s="16"/>
      <c r="W31" s="16"/>
      <c r="X31" s="77">
        <v>26</v>
      </c>
      <c r="Y31" s="692" t="s">
        <v>2280</v>
      </c>
      <c r="Z31" s="77" t="s">
        <v>2281</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2303</v>
      </c>
      <c r="P32" s="77" t="s">
        <v>2304</v>
      </c>
      <c r="Q32" s="77" t="s">
        <v>1501</v>
      </c>
      <c r="R32" s="16"/>
      <c r="S32" s="16"/>
      <c r="T32" s="16"/>
      <c r="U32" s="16"/>
      <c r="V32" s="16"/>
      <c r="W32" s="16"/>
      <c r="X32" s="77">
        <v>27</v>
      </c>
      <c r="Y32" s="692" t="s">
        <v>2303</v>
      </c>
      <c r="Z32" s="77" t="s">
        <v>2304</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2326</v>
      </c>
      <c r="P33" s="77" t="s">
        <v>2327</v>
      </c>
      <c r="Q33" s="77" t="s">
        <v>1501</v>
      </c>
      <c r="R33" s="16"/>
      <c r="S33" s="16"/>
      <c r="T33" s="16"/>
      <c r="U33" s="16"/>
      <c r="V33" s="16"/>
      <c r="W33" s="16"/>
      <c r="X33" s="77">
        <v>28</v>
      </c>
      <c r="Y33" s="692" t="s">
        <v>2326</v>
      </c>
      <c r="Z33" s="77" t="s">
        <v>2327</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2349</v>
      </c>
      <c r="P34" s="77" t="s">
        <v>2350</v>
      </c>
      <c r="Q34" s="77" t="s">
        <v>1501</v>
      </c>
      <c r="R34" s="16"/>
      <c r="S34" s="16"/>
      <c r="T34" s="16"/>
      <c r="U34" s="16"/>
      <c r="V34" s="16"/>
      <c r="W34" s="16"/>
      <c r="X34" s="77">
        <v>29</v>
      </c>
      <c r="Y34" s="692" t="s">
        <v>2349</v>
      </c>
      <c r="Z34" s="77" t="s">
        <v>2350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2372</v>
      </c>
      <c r="P36" s="77" t="s">
        <v>2373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38</v>
      </c>
      <c r="I4" s="70" t="str">
        <f>HLOOKUP(I3,比較地域マスタ!$E$5:$L$6,2,0)</f>
        <v>愛媛県</v>
      </c>
      <c r="J4" s="70" t="str">
        <f>HLOOKUP(J3,比較地域マスタ!$E$5:$L$6,2,0)</f>
        <v>松山市</v>
      </c>
      <c r="K4" s="70" t="str">
        <f>HLOOKUP(K3,比較地域マスタ!$E$5:$L$6,2,0)</f>
        <v>38201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松山市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1336.7013835700491</v>
      </c>
      <c r="BB5" s="29"/>
      <c r="BC5" s="17"/>
      <c r="BD5" s="1005">
        <f>SUM(BC6:BC8)</f>
        <v>1355.6782755781428</v>
      </c>
      <c r="BE5" s="29"/>
      <c r="BF5" s="17"/>
      <c r="BG5" s="1005">
        <f>AK35</f>
        <v>801.40312116220684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1258.3944361612901</v>
      </c>
      <c r="BA6" s="17"/>
      <c r="BB6" s="29"/>
      <c r="BC6" s="1005">
        <f>O32</f>
        <v>1289.290755332107</v>
      </c>
      <c r="BD6" s="17"/>
      <c r="BE6" s="29"/>
      <c r="BF6" s="1005">
        <f>AK36</f>
        <v>751.1012582620483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38.697671504720688</v>
      </c>
      <c r="BA7" s="17"/>
      <c r="BB7" s="29"/>
      <c r="BC7" s="1005">
        <f>O33</f>
        <v>34.611601588851123</v>
      </c>
      <c r="BD7" s="17"/>
      <c r="BE7" s="29"/>
      <c r="BF7" s="1005">
        <f t="shared" ref="BF7:BF8" si="0">AK37</f>
        <v>26.159460093891727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39.609275904038448</v>
      </c>
      <c r="BA8" s="17"/>
      <c r="BB8" s="29"/>
      <c r="BC8" s="1005">
        <f>O34</f>
        <v>31.775918657184668</v>
      </c>
      <c r="BD8" s="17"/>
      <c r="BE8" s="29"/>
      <c r="BF8" s="1005">
        <f t="shared" si="0"/>
        <v>24.142402806266727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3951.1005367456141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751.55816656603974</v>
      </c>
      <c r="BA9" s="1005">
        <f>AZ9</f>
        <v>751.55816656603974</v>
      </c>
      <c r="BB9" s="29"/>
      <c r="BC9" s="1005">
        <f>O35</f>
        <v>1253.83022103852</v>
      </c>
      <c r="BD9" s="1005">
        <f>BC9</f>
        <v>1253.83022103852</v>
      </c>
      <c r="BE9" s="29"/>
      <c r="BF9" s="1005">
        <f>AK39</f>
        <v>657.91883136594572</v>
      </c>
      <c r="BG9" s="1005">
        <f>AK39</f>
        <v>657.91883136594572</v>
      </c>
      <c r="BH9" s="29"/>
    </row>
    <row r="10" spans="1:62" ht="17.100000000000001" customHeight="1" thickBot="1">
      <c r="B10" s="323"/>
      <c r="C10" s="324"/>
      <c r="D10" s="326"/>
      <c r="E10" s="326"/>
      <c r="F10" s="326"/>
      <c r="G10" s="325"/>
      <c r="H10" s="325"/>
      <c r="I10" s="326"/>
      <c r="J10" s="327"/>
      <c r="K10" s="334"/>
      <c r="L10" s="246" t="s">
        <v>114</v>
      </c>
      <c r="M10" s="246"/>
      <c r="N10" s="563"/>
      <c r="O10" s="906">
        <f>SUM(O11:O13)</f>
        <v>1336.7013835700491</v>
      </c>
      <c r="P10" s="453">
        <f t="shared" ref="P10:P22" si="1">O10/$O$9</f>
        <v>0.33831115435777903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687.79906375712608</v>
      </c>
      <c r="BA10" s="1005">
        <f>AZ10</f>
        <v>687.79906375712608</v>
      </c>
      <c r="BB10" s="29"/>
      <c r="BC10" s="1005">
        <f>O36</f>
        <v>1123.8089804224039</v>
      </c>
      <c r="BD10" s="1005">
        <f>BC10</f>
        <v>1123.8089804224039</v>
      </c>
      <c r="BE10" s="29"/>
      <c r="BF10" s="1005">
        <f>AK40</f>
        <v>650.43242567438381</v>
      </c>
      <c r="BG10" s="1005">
        <f>AK40</f>
        <v>650.43242567438381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1258.3944361612901</v>
      </c>
      <c r="P11" s="454">
        <f t="shared" si="1"/>
        <v>0.31849213262434123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1104.1428873773993</v>
      </c>
      <c r="BB11" s="29"/>
      <c r="BC11" s="1005"/>
      <c r="BD11" s="1005">
        <f>SUM(BC12:BC14)</f>
        <v>909.06332251397271</v>
      </c>
      <c r="BE11" s="29"/>
      <c r="BF11" s="17"/>
      <c r="BG11" s="1005">
        <f>AK41</f>
        <v>795.16378880345985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38.697671504720688</v>
      </c>
      <c r="P12" s="454">
        <f t="shared" si="1"/>
        <v>9.7941500462538546E-3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861.08102280784669</v>
      </c>
      <c r="BA12" s="17"/>
      <c r="BB12" s="29"/>
      <c r="BC12" s="1005">
        <f>O38</f>
        <v>769.97831003646104</v>
      </c>
      <c r="BD12" s="17"/>
      <c r="BE12" s="29"/>
      <c r="BF12" s="1005">
        <f>AK42</f>
        <v>668.01911803225858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39.609275904038448</v>
      </c>
      <c r="P13" s="454">
        <f t="shared" si="1"/>
        <v>1.0024871687183958E-2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30.28301936511</v>
      </c>
      <c r="BA13" s="17"/>
      <c r="BB13" s="29"/>
      <c r="BC13" s="1005">
        <f>O41</f>
        <v>40.073702732054599</v>
      </c>
      <c r="BD13" s="17"/>
      <c r="BE13" s="29"/>
      <c r="BF13" s="1005">
        <f>AK45</f>
        <v>29.662453194832011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751.55816656603974</v>
      </c>
      <c r="P14" s="453">
        <f t="shared" si="1"/>
        <v>0.19021489318646201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212.77884520444269</v>
      </c>
      <c r="BA14" s="17"/>
      <c r="BB14" s="29"/>
      <c r="BC14" s="1005">
        <f>O42</f>
        <v>99.011309745457083</v>
      </c>
      <c r="BD14" s="17"/>
      <c r="BE14" s="29"/>
      <c r="BF14" s="1005">
        <f t="shared" ref="BF14" si="2">AK46</f>
        <v>97.482217576369294</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687.79906375712608</v>
      </c>
      <c r="P15" s="453">
        <f t="shared" si="1"/>
        <v>0.17407784422606531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70.899035475000005</v>
      </c>
      <c r="BA15" s="1005">
        <f>AZ15</f>
        <v>70.899035475000005</v>
      </c>
      <c r="BB15" s="29"/>
      <c r="BC15" s="1005">
        <f>O43</f>
        <v>41.752560531176599</v>
      </c>
      <c r="BD15" s="1005">
        <f>BC15</f>
        <v>41.752560531176599</v>
      </c>
      <c r="BE15" s="29"/>
      <c r="BF15" s="1005">
        <f>AK47</f>
        <v>42.077674959680003</v>
      </c>
      <c r="BG15" s="1005">
        <f>AK47</f>
        <v>42.077674959680003</v>
      </c>
      <c r="BH15" s="29"/>
    </row>
    <row r="16" spans="1:62" ht="17.100000000000001" customHeight="1" thickBot="1">
      <c r="B16" s="323"/>
      <c r="C16" s="324"/>
      <c r="D16" s="326"/>
      <c r="E16" s="326"/>
      <c r="F16" s="326"/>
      <c r="G16" s="325"/>
      <c r="H16" s="325"/>
      <c r="I16" s="326"/>
      <c r="J16" s="327"/>
      <c r="K16" s="335"/>
      <c r="L16" s="246" t="s">
        <v>128</v>
      </c>
      <c r="M16" s="344"/>
      <c r="N16" s="345"/>
      <c r="O16" s="906">
        <f>SUM(O18:O21)</f>
        <v>1104.1428873773993</v>
      </c>
      <c r="P16" s="453">
        <f t="shared" si="1"/>
        <v>0.27945198486061401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861.08102280784669</v>
      </c>
      <c r="P17" s="454">
        <f t="shared" si="1"/>
        <v>0.21793447542012928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494.7579722380778</v>
      </c>
      <c r="P18" s="454">
        <f t="shared" si="1"/>
        <v>0.12522029435515022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366.3230505697689</v>
      </c>
      <c r="P19" s="454">
        <f t="shared" si="1"/>
        <v>9.2714181064979084E-2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30.28301936511</v>
      </c>
      <c r="P20" s="454">
        <f t="shared" si="1"/>
        <v>7.6644517352760363E-3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212.77884520444269</v>
      </c>
      <c r="P21" s="454">
        <f t="shared" si="1"/>
        <v>5.3853057705208714E-2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70.899035475000005</v>
      </c>
      <c r="P22" s="612">
        <f t="shared" si="1"/>
        <v>1.794412336907962E-2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1037.0779321892078</v>
      </c>
      <c r="AZ22" s="1005">
        <f t="shared" si="3"/>
        <v>1093.9032418654122</v>
      </c>
      <c r="BA22" s="1005">
        <f t="shared" si="3"/>
        <v>969.87825498529844</v>
      </c>
      <c r="BB22" s="1005">
        <f t="shared" si="3"/>
        <v>1426.6476557918756</v>
      </c>
      <c r="BC22" s="1005">
        <f t="shared" si="3"/>
        <v>1355.6782755781428</v>
      </c>
      <c r="BD22" s="1005">
        <f t="shared" si="3"/>
        <v>1106.7421478447504</v>
      </c>
      <c r="BE22" s="1005">
        <f t="shared" si="3"/>
        <v>950.35347310382554</v>
      </c>
      <c r="BF22" s="1005">
        <f t="shared" si="3"/>
        <v>1027.4803326106485</v>
      </c>
      <c r="BG22" s="1005">
        <f t="shared" si="3"/>
        <v>962.97559386735372</v>
      </c>
      <c r="BH22" s="1005">
        <f t="shared" si="3"/>
        <v>996.25663002179328</v>
      </c>
      <c r="BI22" s="1005">
        <f t="shared" si="3"/>
        <v>984.41767818207416</v>
      </c>
      <c r="BJ22" s="1005">
        <f t="shared" si="3"/>
        <v>1057.1523261182829</v>
      </c>
      <c r="BK22" s="1005">
        <f t="shared" si="3"/>
        <v>971.64131828915959</v>
      </c>
      <c r="BL22" s="1005">
        <f t="shared" si="3"/>
        <v>801.40312116220684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888.76055451396871</v>
      </c>
      <c r="AZ23" s="1005">
        <f t="shared" ref="AZ23:BL23" si="4">Y39</f>
        <v>793.49477492502456</v>
      </c>
      <c r="BA23" s="1005">
        <f t="shared" si="4"/>
        <v>1101.174748709765</v>
      </c>
      <c r="BB23" s="1005">
        <f t="shared" si="4"/>
        <v>1234.7499855780441</v>
      </c>
      <c r="BC23" s="1005">
        <f t="shared" si="4"/>
        <v>1253.83022103852</v>
      </c>
      <c r="BD23" s="1005">
        <f t="shared" si="4"/>
        <v>1171.0297574566071</v>
      </c>
      <c r="BE23" s="1005">
        <f t="shared" si="4"/>
        <v>1100.2845038042201</v>
      </c>
      <c r="BF23" s="1005">
        <f t="shared" si="4"/>
        <v>837.54043195744725</v>
      </c>
      <c r="BG23" s="1005">
        <f t="shared" si="4"/>
        <v>812.94403197373742</v>
      </c>
      <c r="BH23" s="1005">
        <f t="shared" si="4"/>
        <v>811.9509648098508</v>
      </c>
      <c r="BI23" s="1005">
        <f t="shared" si="4"/>
        <v>651.74472568027454</v>
      </c>
      <c r="BJ23" s="1005">
        <f t="shared" si="4"/>
        <v>829.3422869822956</v>
      </c>
      <c r="BK23" s="1005">
        <f t="shared" si="4"/>
        <v>797.78539182429074</v>
      </c>
      <c r="BL23" s="1005">
        <f t="shared" si="4"/>
        <v>657.91883136594572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701.56017966405295</v>
      </c>
      <c r="AZ24" s="1005">
        <f t="shared" ref="AZ24:BL24" si="5">Y40</f>
        <v>642.45349096226835</v>
      </c>
      <c r="BA24" s="1005">
        <f t="shared" si="5"/>
        <v>924.88803582930723</v>
      </c>
      <c r="BB24" s="1005">
        <f t="shared" si="5"/>
        <v>1065.783353619807</v>
      </c>
      <c r="BC24" s="1005">
        <f t="shared" si="5"/>
        <v>1123.8089804224039</v>
      </c>
      <c r="BD24" s="1005">
        <f t="shared" si="5"/>
        <v>1039.4582607929881</v>
      </c>
      <c r="BE24" s="1005">
        <f t="shared" si="5"/>
        <v>913.14060423645128</v>
      </c>
      <c r="BF24" s="1005">
        <f t="shared" si="5"/>
        <v>770.95158657149352</v>
      </c>
      <c r="BG24" s="1005">
        <f t="shared" si="5"/>
        <v>826.60074729647965</v>
      </c>
      <c r="BH24" s="1005">
        <f t="shared" si="5"/>
        <v>715.20609050430585</v>
      </c>
      <c r="BI24" s="1005">
        <f t="shared" si="5"/>
        <v>588.90108261665387</v>
      </c>
      <c r="BJ24" s="1005">
        <f t="shared" si="5"/>
        <v>812.70443667502548</v>
      </c>
      <c r="BK24" s="1005">
        <f t="shared" si="5"/>
        <v>777.49920579401783</v>
      </c>
      <c r="BL24" s="1005">
        <f t="shared" si="5"/>
        <v>650.43242567438381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963.85866027851853</v>
      </c>
      <c r="AZ25" s="1005">
        <f t="shared" ref="AZ25:BL25" si="6">Y41</f>
        <v>954.3517086344209</v>
      </c>
      <c r="BA25" s="1005">
        <f t="shared" si="6"/>
        <v>918.08629150121635</v>
      </c>
      <c r="BB25" s="1005">
        <f t="shared" si="6"/>
        <v>919.02351860730778</v>
      </c>
      <c r="BC25" s="1005">
        <f t="shared" si="6"/>
        <v>909.06332251397271</v>
      </c>
      <c r="BD25" s="1005">
        <f t="shared" si="6"/>
        <v>884.1665813790371</v>
      </c>
      <c r="BE25" s="1005">
        <f t="shared" si="6"/>
        <v>879.21465815973136</v>
      </c>
      <c r="BF25" s="1005">
        <f t="shared" si="6"/>
        <v>866.6210058355872</v>
      </c>
      <c r="BG25" s="1005">
        <f t="shared" si="6"/>
        <v>853.57912659992485</v>
      </c>
      <c r="BH25" s="1005">
        <f t="shared" si="6"/>
        <v>844.96366713443911</v>
      </c>
      <c r="BI25" s="1005">
        <f t="shared" si="6"/>
        <v>839.12798898447193</v>
      </c>
      <c r="BJ25" s="1005">
        <f t="shared" si="6"/>
        <v>772.43442478840279</v>
      </c>
      <c r="BK25" s="1005">
        <f t="shared" si="6"/>
        <v>776.34697346552764</v>
      </c>
      <c r="BL25" s="1005">
        <f t="shared" si="6"/>
        <v>795.16378880345985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46.412591944080013</v>
      </c>
      <c r="AZ26" s="1005">
        <f t="shared" si="7"/>
        <v>39.979927770082803</v>
      </c>
      <c r="BA26" s="1005">
        <f t="shared" si="7"/>
        <v>43.345726752575999</v>
      </c>
      <c r="BB26" s="1005">
        <f t="shared" si="7"/>
        <v>43.0576890432718</v>
      </c>
      <c r="BC26" s="1005">
        <f t="shared" si="7"/>
        <v>41.752560531176599</v>
      </c>
      <c r="BD26" s="1005">
        <f t="shared" si="7"/>
        <v>44.375547635801993</v>
      </c>
      <c r="BE26" s="1005">
        <f t="shared" si="7"/>
        <v>32.162709205260008</v>
      </c>
      <c r="BF26" s="1005">
        <f t="shared" si="7"/>
        <v>42.145974257543998</v>
      </c>
      <c r="BG26" s="1005">
        <f t="shared" si="7"/>
        <v>42.1143118501424</v>
      </c>
      <c r="BH26" s="1005">
        <f t="shared" si="7"/>
        <v>37.306139329863804</v>
      </c>
      <c r="BI26" s="1005">
        <f t="shared" si="7"/>
        <v>41.096625168541394</v>
      </c>
      <c r="BJ26" s="1005">
        <f t="shared" si="7"/>
        <v>38.567980384050003</v>
      </c>
      <c r="BK26" s="1005">
        <f t="shared" si="7"/>
        <v>40.010125185117737</v>
      </c>
      <c r="BL26" s="1005">
        <f t="shared" si="7"/>
        <v>42.077674959680003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3637.6699185898278</v>
      </c>
      <c r="AZ27" s="1005">
        <f t="shared" si="8"/>
        <v>3524.1831441572085</v>
      </c>
      <c r="BA27" s="1005">
        <f t="shared" si="8"/>
        <v>3957.373057778163</v>
      </c>
      <c r="BB27" s="1005">
        <f t="shared" si="8"/>
        <v>4689.2622026403069</v>
      </c>
      <c r="BC27" s="1005">
        <f t="shared" si="8"/>
        <v>4684.1333600842163</v>
      </c>
      <c r="BD27" s="1005">
        <f t="shared" si="8"/>
        <v>4245.7722951091846</v>
      </c>
      <c r="BE27" s="1005">
        <f t="shared" si="8"/>
        <v>3875.1559485094886</v>
      </c>
      <c r="BF27" s="1005">
        <f t="shared" si="8"/>
        <v>3544.7393312327204</v>
      </c>
      <c r="BG27" s="1005">
        <f t="shared" si="8"/>
        <v>3498.2138115876378</v>
      </c>
      <c r="BH27" s="1005">
        <f t="shared" si="8"/>
        <v>3405.6834918002533</v>
      </c>
      <c r="BI27" s="1005">
        <f t="shared" si="8"/>
        <v>3105.2881006320158</v>
      </c>
      <c r="BJ27" s="1005">
        <f t="shared" si="8"/>
        <v>3510.2014549480568</v>
      </c>
      <c r="BK27" s="1005">
        <f t="shared" si="8"/>
        <v>3363.2830145581138</v>
      </c>
      <c r="BL27" s="1005">
        <f t="shared" si="8"/>
        <v>2946.9958419656759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4684.1333600842163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1355.6782755781428</v>
      </c>
      <c r="P31" s="453">
        <f t="shared" ref="P31:P43" si="9">O31/$O$30</f>
        <v>0.28941923112833173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1289.290755332107</v>
      </c>
      <c r="P32" s="454">
        <f t="shared" si="9"/>
        <v>0.27524638096745535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34.611601588851123</v>
      </c>
      <c r="P33" s="454">
        <f t="shared" si="9"/>
        <v>7.3891153236142785E-3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31.775918657184668</v>
      </c>
      <c r="P34" s="454">
        <f t="shared" si="9"/>
        <v>6.7837348372620562E-3</v>
      </c>
      <c r="Q34" s="328"/>
      <c r="R34" s="13"/>
      <c r="S34" s="323"/>
      <c r="T34" s="563" t="s">
        <v>112</v>
      </c>
      <c r="U34" s="332"/>
      <c r="V34" s="332"/>
      <c r="W34" s="332"/>
      <c r="X34" s="893">
        <f>X35+X39+X40+X41+X47</f>
        <v>3637.6699185898278</v>
      </c>
      <c r="Y34" s="894">
        <f t="shared" ref="Y34:AK34" si="10">Y35+Y39+Y40+Y41+Y47</f>
        <v>3524.1831441572085</v>
      </c>
      <c r="Z34" s="894">
        <f t="shared" si="10"/>
        <v>3957.373057778163</v>
      </c>
      <c r="AA34" s="894">
        <f t="shared" si="10"/>
        <v>4689.2622026403069</v>
      </c>
      <c r="AB34" s="894">
        <f t="shared" si="10"/>
        <v>4684.1333600842163</v>
      </c>
      <c r="AC34" s="894">
        <f t="shared" si="10"/>
        <v>4245.7722951091846</v>
      </c>
      <c r="AD34" s="894">
        <f t="shared" si="10"/>
        <v>3875.1559485094886</v>
      </c>
      <c r="AE34" s="894">
        <f t="shared" si="10"/>
        <v>3544.7393312327204</v>
      </c>
      <c r="AF34" s="894">
        <f t="shared" si="10"/>
        <v>3498.2138115876378</v>
      </c>
      <c r="AG34" s="894">
        <f t="shared" si="10"/>
        <v>3405.6834918002533</v>
      </c>
      <c r="AH34" s="894">
        <f t="shared" si="10"/>
        <v>3105.2881006320158</v>
      </c>
      <c r="AI34" s="894">
        <f t="shared" si="10"/>
        <v>3510.2014549480568</v>
      </c>
      <c r="AJ34" s="894">
        <f t="shared" si="10"/>
        <v>3363.2830145581138</v>
      </c>
      <c r="AK34" s="895">
        <f t="shared" si="10"/>
        <v>2946.9958419656759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1253.83022103852</v>
      </c>
      <c r="P35" s="453">
        <f t="shared" si="9"/>
        <v>0.26767602983361199</v>
      </c>
      <c r="Q35" s="328"/>
      <c r="R35" s="13"/>
      <c r="S35" s="323"/>
      <c r="T35" s="334"/>
      <c r="U35" s="246" t="s">
        <v>114</v>
      </c>
      <c r="V35" s="344"/>
      <c r="W35" s="344"/>
      <c r="X35" s="896">
        <f>SUM(X36:X38)</f>
        <v>1037.0779321892078</v>
      </c>
      <c r="Y35" s="897">
        <f t="shared" ref="Y35:AK35" si="11">SUM(Y36:Y38)</f>
        <v>1093.9032418654122</v>
      </c>
      <c r="Z35" s="897">
        <f t="shared" si="11"/>
        <v>969.87825498529844</v>
      </c>
      <c r="AA35" s="897">
        <f t="shared" si="11"/>
        <v>1426.6476557918756</v>
      </c>
      <c r="AB35" s="897">
        <f t="shared" si="11"/>
        <v>1355.6782755781428</v>
      </c>
      <c r="AC35" s="897">
        <f t="shared" si="11"/>
        <v>1106.7421478447504</v>
      </c>
      <c r="AD35" s="897">
        <f t="shared" si="11"/>
        <v>950.35347310382554</v>
      </c>
      <c r="AE35" s="897">
        <f t="shared" si="11"/>
        <v>1027.4803326106485</v>
      </c>
      <c r="AF35" s="897">
        <f t="shared" si="11"/>
        <v>962.97559386735372</v>
      </c>
      <c r="AG35" s="897">
        <f t="shared" si="11"/>
        <v>996.25663002179328</v>
      </c>
      <c r="AH35" s="897">
        <f t="shared" si="11"/>
        <v>984.41767818207416</v>
      </c>
      <c r="AI35" s="897">
        <f t="shared" si="11"/>
        <v>1057.1523261182829</v>
      </c>
      <c r="AJ35" s="897">
        <f t="shared" si="11"/>
        <v>971.64131828915959</v>
      </c>
      <c r="AK35" s="898">
        <f t="shared" si="11"/>
        <v>801.40312116220684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1123.8089804224039</v>
      </c>
      <c r="P36" s="453">
        <f t="shared" si="9"/>
        <v>0.2399182290578932</v>
      </c>
      <c r="Q36" s="328"/>
      <c r="R36" s="13"/>
      <c r="S36" s="356" t="s">
        <v>184</v>
      </c>
      <c r="T36" s="335"/>
      <c r="U36" s="346"/>
      <c r="V36" s="336" t="s">
        <v>184</v>
      </c>
      <c r="W36" s="357"/>
      <c r="X36" s="899">
        <f>VLOOKUP(年度マスタ!$K$4&amp;"_"&amp;X$33,データシート1!$A:$BT,MATCH("aa_"&amp;$S36,データシート1!$A$1:$BT$1,0),0)</f>
        <v>965.89531947537796</v>
      </c>
      <c r="Y36" s="900">
        <f>VLOOKUP(年度マスタ!$K$4&amp;"_"&amp;Y$33,データシート1!$A:$BT,MATCH("aa_"&amp;$S36,データシート1!$A$1:$BT$1,0),0)</f>
        <v>1026.6086312626251</v>
      </c>
      <c r="Z36" s="900">
        <f>VLOOKUP(年度マスタ!$K$4&amp;"_"&amp;Z$33,データシート1!$A:$BT,MATCH("aa_"&amp;$S36,データシート1!$A$1:$BT$1,0),0)</f>
        <v>897.6838631319215</v>
      </c>
      <c r="AA36" s="900">
        <f>VLOOKUP(年度マスタ!$K$4&amp;"_"&amp;AA$33,データシート1!$A:$BT,MATCH("aa_"&amp;$S36,データシート1!$A$1:$BT$1,0),0)</f>
        <v>1354.3782002052089</v>
      </c>
      <c r="AB36" s="900">
        <f>VLOOKUP(年度マスタ!$K$4&amp;"_"&amp;AB$33,データシート1!$A:$BT,MATCH("aa_"&amp;$S36,データシート1!$A$1:$BT$1,0),0)</f>
        <v>1289.290755332107</v>
      </c>
      <c r="AC36" s="900">
        <f>VLOOKUP(年度マスタ!$K$4&amp;"_"&amp;AC$33,データシート1!$A:$BT,MATCH("aa_"&amp;$S36,データシート1!$A$1:$BT$1,0),0)</f>
        <v>1042.09936135218</v>
      </c>
      <c r="AD36" s="900">
        <f>VLOOKUP(年度マスタ!$K$4&amp;"_"&amp;AD$33,データシート1!$A:$BT,MATCH("aa_"&amp;$S36,データシート1!$A$1:$BT$1,0),0)</f>
        <v>893.84318997156106</v>
      </c>
      <c r="AE36" s="900">
        <f>VLOOKUP(年度マスタ!$K$4&amp;"_"&amp;AE$33,データシート1!$A:$BT,MATCH("aa_"&amp;$S36,データシート1!$A$1:$BT$1,0),0)</f>
        <v>973.27190343577047</v>
      </c>
      <c r="AF36" s="900">
        <f>VLOOKUP(年度マスタ!$K$4&amp;"_"&amp;AF$33,データシート1!$A:$BT,MATCH("aa_"&amp;$S36,データシート1!$A$1:$BT$1,0),0)</f>
        <v>910.68560048940651</v>
      </c>
      <c r="AG36" s="900">
        <f>VLOOKUP(年度マスタ!$K$4&amp;"_"&amp;AG$33,データシート1!$A:$BT,MATCH("aa_"&amp;$S36,データシート1!$A$1:$BT$1,0),0)</f>
        <v>947.87997608439241</v>
      </c>
      <c r="AH36" s="900">
        <f>VLOOKUP(年度マスタ!$K$4&amp;"_"&amp;AH$33,データシート1!$A:$BT,MATCH("aa_"&amp;$S36,データシート1!$A$1:$BT$1,0),0)</f>
        <v>940.88907827958383</v>
      </c>
      <c r="AI36" s="900">
        <f>VLOOKUP(年度マスタ!$K$4&amp;"_"&amp;AI$33,データシート1!$A:$BT,MATCH("aa_"&amp;$S36,データシート1!$A$1:$BT$1,0),0)</f>
        <v>998.98593099275956</v>
      </c>
      <c r="AJ36" s="900">
        <f>VLOOKUP(年度マスタ!$K$4&amp;"_"&amp;AJ$33,データシート1!$A:$BT,MATCH("aa_"&amp;$S36,データシート1!$A$1:$BT$1,0),0)</f>
        <v>914.87329864892365</v>
      </c>
      <c r="AK36" s="901">
        <f>VLOOKUP(年度マスタ!$K$4&amp;"_"&amp;AK$33,データシート1!$A:$BT,MATCH("aa_"&amp;$S36,データシート1!$A$1:$BT$1,0),0)</f>
        <v>751.1012582620483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909.06332251397271</v>
      </c>
      <c r="P37" s="453">
        <f t="shared" si="9"/>
        <v>0.19407289516147094</v>
      </c>
      <c r="Q37" s="328"/>
      <c r="R37" s="13"/>
      <c r="S37" s="356" t="s">
        <v>187</v>
      </c>
      <c r="T37" s="335"/>
      <c r="U37" s="346"/>
      <c r="V37" s="336" t="s">
        <v>194</v>
      </c>
      <c r="W37" s="357"/>
      <c r="X37" s="899">
        <f>VLOOKUP(年度マスタ!$K$4&amp;"_"&amp;X$33,データシート1!$A:$BT,MATCH("aa_"&amp;$S37,データシート1!$A$1:$BT$1,0),0)</f>
        <v>29.75188309883444</v>
      </c>
      <c r="Y37" s="900">
        <f>VLOOKUP(年度マスタ!$K$4&amp;"_"&amp;Y$33,データシート1!$A:$BT,MATCH("aa_"&amp;$S37,データシート1!$A$1:$BT$1,0),0)</f>
        <v>28.697217246305151</v>
      </c>
      <c r="Z37" s="900">
        <f>VLOOKUP(年度マスタ!$K$4&amp;"_"&amp;Z$33,データシート1!$A:$BT,MATCH("aa_"&amp;$S37,データシート1!$A$1:$BT$1,0),0)</f>
        <v>41.261901310460097</v>
      </c>
      <c r="AA37" s="900">
        <f>VLOOKUP(年度マスタ!$K$4&amp;"_"&amp;AA$33,データシート1!$A:$BT,MATCH("aa_"&amp;$S37,データシート1!$A$1:$BT$1,0),0)</f>
        <v>41.526593963419238</v>
      </c>
      <c r="AB37" s="900">
        <f>VLOOKUP(年度マスタ!$K$4&amp;"_"&amp;AB$33,データシート1!$A:$BT,MATCH("aa_"&amp;$S37,データシート1!$A$1:$BT$1,0),0)</f>
        <v>34.611601588851123</v>
      </c>
      <c r="AC37" s="900">
        <f>VLOOKUP(年度マスタ!$K$4&amp;"_"&amp;AC$33,データシート1!$A:$BT,MATCH("aa_"&amp;$S37,データシート1!$A$1:$BT$1,0),0)</f>
        <v>34.018102271463498</v>
      </c>
      <c r="AD37" s="900">
        <f>VLOOKUP(年度マスタ!$K$4&amp;"_"&amp;AD$33,データシート1!$A:$BT,MATCH("aa_"&amp;$S37,データシート1!$A$1:$BT$1,0),0)</f>
        <v>31.935866180921568</v>
      </c>
      <c r="AE37" s="900">
        <f>VLOOKUP(年度マスタ!$K$4&amp;"_"&amp;AE$33,データシート1!$A:$BT,MATCH("aa_"&amp;$S37,データシート1!$A$1:$BT$1,0),0)</f>
        <v>29.645073921189123</v>
      </c>
      <c r="AF37" s="900">
        <f>VLOOKUP(年度マスタ!$K$4&amp;"_"&amp;AF$33,データシート1!$A:$BT,MATCH("aa_"&amp;$S37,データシート1!$A$1:$BT$1,0),0)</f>
        <v>29.799849330817761</v>
      </c>
      <c r="AG37" s="900">
        <f>VLOOKUP(年度マスタ!$K$4&amp;"_"&amp;AG$33,データシート1!$A:$BT,MATCH("aa_"&amp;$S37,データシート1!$A$1:$BT$1,0),0)</f>
        <v>28.050838752510437</v>
      </c>
      <c r="AH37" s="900">
        <f>VLOOKUP(年度マスタ!$K$4&amp;"_"&amp;AH$33,データシート1!$A:$BT,MATCH("aa_"&amp;$S37,データシート1!$A$1:$BT$1,0),0)</f>
        <v>23.51756165816024</v>
      </c>
      <c r="AI37" s="900">
        <f>VLOOKUP(年度マスタ!$K$4&amp;"_"&amp;AI$33,データシート1!$A:$BT,MATCH("aa_"&amp;$S37,データシート1!$A$1:$BT$1,0),0)</f>
        <v>30.117808573850557</v>
      </c>
      <c r="AJ37" s="900">
        <f>VLOOKUP(年度マスタ!$K$4&amp;"_"&amp;AJ$33,データシート1!$A:$BT,MATCH("aa_"&amp;$S37,データシート1!$A$1:$BT$1,0),0)</f>
        <v>30.774114254198441</v>
      </c>
      <c r="AK37" s="901">
        <f>VLOOKUP(年度マスタ!$K$4&amp;"_"&amp;AK$33,データシート1!$A:$BT,MATCH("aa_"&amp;$S37,データシート1!$A$1:$BT$1,0),0)</f>
        <v>26.159460093891727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769.97831003646104</v>
      </c>
      <c r="P38" s="454">
        <f t="shared" si="9"/>
        <v>0.16438009997704625</v>
      </c>
      <c r="Q38" s="328"/>
      <c r="R38" s="13"/>
      <c r="S38" s="356" t="s">
        <v>188</v>
      </c>
      <c r="T38" s="335"/>
      <c r="U38" s="348"/>
      <c r="V38" s="358" t="s">
        <v>197</v>
      </c>
      <c r="W38" s="358"/>
      <c r="X38" s="899">
        <f>VLOOKUP(年度マスタ!$K$4&amp;"_"&amp;X$33,データシート1!$A:$BT,MATCH("aa_"&amp;$S38,データシート1!$A$1:$BT$1,0),0)</f>
        <v>41.430729614995357</v>
      </c>
      <c r="Y38" s="900">
        <f>VLOOKUP(年度マスタ!$K$4&amp;"_"&amp;Y$33,データシート1!$A:$BT,MATCH("aa_"&amp;$S38,データシート1!$A$1:$BT$1,0),0)</f>
        <v>38.597393356481831</v>
      </c>
      <c r="Z38" s="900">
        <f>VLOOKUP(年度マスタ!$K$4&amp;"_"&amp;Z$33,データシート1!$A:$BT,MATCH("aa_"&amp;$S38,データシート1!$A$1:$BT$1,0),0)</f>
        <v>30.932490542916899</v>
      </c>
      <c r="AA38" s="900">
        <f>VLOOKUP(年度マスタ!$K$4&amp;"_"&amp;AA$33,データシート1!$A:$BT,MATCH("aa_"&amp;$S38,データシート1!$A$1:$BT$1,0),0)</f>
        <v>30.742861623247592</v>
      </c>
      <c r="AB38" s="900">
        <f>VLOOKUP(年度マスタ!$K$4&amp;"_"&amp;AB$33,データシート1!$A:$BT,MATCH("aa_"&amp;$S38,データシート1!$A$1:$BT$1,0),0)</f>
        <v>31.775918657184668</v>
      </c>
      <c r="AC38" s="900">
        <f>VLOOKUP(年度マスタ!$K$4&amp;"_"&amp;AC$33,データシート1!$A:$BT,MATCH("aa_"&amp;$S38,データシート1!$A$1:$BT$1,0),0)</f>
        <v>30.624684221106889</v>
      </c>
      <c r="AD38" s="900">
        <f>VLOOKUP(年度マスタ!$K$4&amp;"_"&amp;AD$33,データシート1!$A:$BT,MATCH("aa_"&amp;$S38,データシート1!$A$1:$BT$1,0),0)</f>
        <v>24.574416951342869</v>
      </c>
      <c r="AE38" s="900">
        <f>VLOOKUP(年度マスタ!$K$4&amp;"_"&amp;AE$33,データシート1!$A:$BT,MATCH("aa_"&amp;$S38,データシート1!$A$1:$BT$1,0),0)</f>
        <v>24.563355253688901</v>
      </c>
      <c r="AF38" s="900">
        <f>VLOOKUP(年度マスタ!$K$4&amp;"_"&amp;AF$33,データシート1!$A:$BT,MATCH("aa_"&amp;$S38,データシート1!$A$1:$BT$1,0),0)</f>
        <v>22.490144047129448</v>
      </c>
      <c r="AG38" s="900">
        <f>VLOOKUP(年度マスタ!$K$4&amp;"_"&amp;AG$33,データシート1!$A:$BT,MATCH("aa_"&amp;$S38,データシート1!$A$1:$BT$1,0),0)</f>
        <v>20.325815184890466</v>
      </c>
      <c r="AH38" s="900">
        <f>VLOOKUP(年度マスタ!$K$4&amp;"_"&amp;AH$33,データシート1!$A:$BT,MATCH("aa_"&amp;$S38,データシート1!$A$1:$BT$1,0),0)</f>
        <v>20.011038244330067</v>
      </c>
      <c r="AI38" s="900">
        <f>VLOOKUP(年度マスタ!$K$4&amp;"_"&amp;AI$33,データシート1!$A:$BT,MATCH("aa_"&amp;$S38,データシート1!$A$1:$BT$1,0),0)</f>
        <v>28.048586551672809</v>
      </c>
      <c r="AJ38" s="900">
        <f>VLOOKUP(年度マスタ!$K$4&amp;"_"&amp;AJ$33,データシート1!$A:$BT,MATCH("aa_"&amp;$S38,データシート1!$A$1:$BT$1,0),0)</f>
        <v>25.993905386037433</v>
      </c>
      <c r="AK38" s="901">
        <f>VLOOKUP(年度マスタ!$K$4&amp;"_"&amp;AK$33,データシート1!$A:$BT,MATCH("aa_"&amp;$S38,データシート1!$A$1:$BT$1,0),0)</f>
        <v>24.142402806266727</v>
      </c>
      <c r="AL38" s="330"/>
      <c r="AW38" s="17" t="str">
        <f>年度マスタ!H4</f>
        <v>38</v>
      </c>
      <c r="AX38" s="17" t="s">
        <v>198</v>
      </c>
      <c r="AY38" s="17">
        <f>VLOOKUP($AW38&amp;"_"&amp;$AY$34,データシート1!$A:$BT,MATCH($AY$31&amp;"_"&amp;AY$36,データシート1!$A$1:$BT$1,0),0)</f>
        <v>7704.0635824620185</v>
      </c>
      <c r="AZ38" s="17">
        <f>VLOOKUP($AW38&amp;"_"&amp;$AY$34,データシート1!$A:$BT,MATCH($AY$31&amp;"_"&amp;AZ$36,データシート1!$A$1:$BT$1,0),0)</f>
        <v>79.268815414060768</v>
      </c>
      <c r="BA38" s="17">
        <f>VLOOKUP($AW38&amp;"_"&amp;$AY$34,データシート1!$A:$BT,MATCH($AY$31&amp;"_"&amp;BA$36,データシート1!$A$1:$BT$1,0),0)</f>
        <v>282.38695741428376</v>
      </c>
      <c r="BB38" s="17">
        <f>VLOOKUP($AW38&amp;"_"&amp;$AY$34,データシート1!$A:$BT,MATCH($AY$31&amp;"_"&amp;BB$36,データシート1!$A$1:$BT$1,0),0)</f>
        <v>1513.6782331980151</v>
      </c>
      <c r="BC38" s="17">
        <f>VLOOKUP($AW38&amp;"_"&amp;$AY$34,データシート1!$A:$BT,MATCH($AY$31&amp;"_"&amp;BC$36,データシート1!$A$1:$BT$1,0),0)</f>
        <v>1679.9462905537605</v>
      </c>
      <c r="BD38" s="17">
        <f>VLOOKUP($AW38&amp;"_"&amp;$AY$34,データシート1!$A:$BT,MATCH($AY$31&amp;"_"&amp;BD$36,データシート1!$A$1:$BT$1,0),0)</f>
        <v>1096.6664948033763</v>
      </c>
      <c r="BE38" s="17">
        <f>VLOOKUP($AW38&amp;"_"&amp;$AY$34,データシート1!$A:$BT,MATCH($AY$31&amp;"_"&amp;BE$36,データシート1!$A$1:$BT$1,0),0)</f>
        <v>1078.811213942806</v>
      </c>
      <c r="BF38" s="17">
        <f>VLOOKUP($AW38&amp;"_"&amp;$AY$34,データシート1!$A:$BT,MATCH($AY$31&amp;"_"&amp;BF$36,データシート1!$A$1:$BT$1,0),0)</f>
        <v>78.131171927764655</v>
      </c>
      <c r="BG38" s="17">
        <f>VLOOKUP($AW38&amp;"_"&amp;$AY$34,データシート1!$A:$BT,MATCH($AY$31&amp;"_"&amp;BG$36,データシート1!$A$1:$BT$1,0),0)</f>
        <v>456.87391200794588</v>
      </c>
      <c r="BH38" s="17">
        <f>VLOOKUP($AW38&amp;"_"&amp;$AY$34,データシート1!$A:$BT,MATCH($AY$31&amp;"_"&amp;BH$36,データシート1!$A$1:$BT$1,0),0)</f>
        <v>138.45288181892678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459.68628478873961</v>
      </c>
      <c r="P39" s="454">
        <f t="shared" si="9"/>
        <v>9.8136890957450221E-2</v>
      </c>
      <c r="Q39" s="328"/>
      <c r="R39" s="13"/>
      <c r="S39" s="356" t="s">
        <v>189</v>
      </c>
      <c r="T39" s="335"/>
      <c r="U39" s="343" t="s">
        <v>199</v>
      </c>
      <c r="V39" s="344"/>
      <c r="W39" s="344"/>
      <c r="X39" s="896">
        <f>VLOOKUP(年度マスタ!$K$4&amp;"_"&amp;X$33,データシート1!$A:$BT,MATCH("aa_"&amp;$S39,データシート1!$A$1:$BT$1,0),0)</f>
        <v>888.76055451396871</v>
      </c>
      <c r="Y39" s="897">
        <f>VLOOKUP(年度マスタ!$K$4&amp;"_"&amp;Y$33,データシート1!$A:$BT,MATCH("aa_"&amp;$S39,データシート1!$A$1:$BT$1,0),0)</f>
        <v>793.49477492502456</v>
      </c>
      <c r="Z39" s="897">
        <f>VLOOKUP(年度マスタ!$K$4&amp;"_"&amp;Z$33,データシート1!$A:$BT,MATCH("aa_"&amp;$S39,データシート1!$A$1:$BT$1,0),0)</f>
        <v>1101.174748709765</v>
      </c>
      <c r="AA39" s="897">
        <f>VLOOKUP(年度マスタ!$K$4&amp;"_"&amp;AA$33,データシート1!$A:$BT,MATCH("aa_"&amp;$S39,データシート1!$A$1:$BT$1,0),0)</f>
        <v>1234.7499855780441</v>
      </c>
      <c r="AB39" s="897">
        <f>VLOOKUP(年度マスタ!$K$4&amp;"_"&amp;AB$33,データシート1!$A:$BT,MATCH("aa_"&amp;$S39,データシート1!$A$1:$BT$1,0),0)</f>
        <v>1253.83022103852</v>
      </c>
      <c r="AC39" s="897">
        <f>VLOOKUP(年度マスタ!$K$4&amp;"_"&amp;AC$33,データシート1!$A:$BT,MATCH("aa_"&amp;$S39,データシート1!$A$1:$BT$1,0),0)</f>
        <v>1171.0297574566071</v>
      </c>
      <c r="AD39" s="897">
        <f>VLOOKUP(年度マスタ!$K$4&amp;"_"&amp;AD$33,データシート1!$A:$BT,MATCH("aa_"&amp;$S39,データシート1!$A$1:$BT$1,0),0)</f>
        <v>1100.2845038042201</v>
      </c>
      <c r="AE39" s="897">
        <f>VLOOKUP(年度マスタ!$K$4&amp;"_"&amp;AE$33,データシート1!$A:$BT,MATCH("aa_"&amp;$S39,データシート1!$A$1:$BT$1,0),0)</f>
        <v>837.54043195744725</v>
      </c>
      <c r="AF39" s="897">
        <f>VLOOKUP(年度マスタ!$K$4&amp;"_"&amp;AF$33,データシート1!$A:$BT,MATCH("aa_"&amp;$S39,データシート1!$A$1:$BT$1,0),0)</f>
        <v>812.94403197373742</v>
      </c>
      <c r="AG39" s="897">
        <f>VLOOKUP(年度マスタ!$K$4&amp;"_"&amp;AG$33,データシート1!$A:$BT,MATCH("aa_"&amp;$S39,データシート1!$A$1:$BT$1,0),0)</f>
        <v>811.9509648098508</v>
      </c>
      <c r="AH39" s="897">
        <f>VLOOKUP(年度マスタ!$K$4&amp;"_"&amp;AH$33,データシート1!$A:$BT,MATCH("aa_"&amp;$S39,データシート1!$A$1:$BT$1,0),0)</f>
        <v>651.74472568027454</v>
      </c>
      <c r="AI39" s="897">
        <f>VLOOKUP(年度マスタ!$K$4&amp;"_"&amp;AI$33,データシート1!$A:$BT,MATCH("aa_"&amp;$S39,データシート1!$A$1:$BT$1,0),0)</f>
        <v>829.3422869822956</v>
      </c>
      <c r="AJ39" s="897">
        <f>VLOOKUP(年度マスタ!$K$4&amp;"_"&amp;AJ$33,データシート1!$A:$BT,MATCH("aa_"&amp;$S39,データシート1!$A$1:$BT$1,0),0)</f>
        <v>797.78539182429074</v>
      </c>
      <c r="AK39" s="898">
        <f>VLOOKUP(年度マスタ!$K$4&amp;"_"&amp;AK$33,データシート1!$A:$BT,MATCH("aa_"&amp;$S39,データシート1!$A$1:$BT$1,0),0)</f>
        <v>657.91883136594572</v>
      </c>
      <c r="AL39" s="330"/>
      <c r="AW39" s="17" t="str">
        <f>年度マスタ!K4</f>
        <v>38201</v>
      </c>
      <c r="AX39" s="17" t="s">
        <v>200</v>
      </c>
      <c r="AY39" s="17">
        <f>VLOOKUP($AW39&amp;"_"&amp;$AY$34,データシート1!$A:$BT,MATCH($AY$31&amp;"_"&amp;AY$36,データシート1!$A$1:$BT$1,0),0)</f>
        <v>751.1012582620483</v>
      </c>
      <c r="AZ39" s="17">
        <f>VLOOKUP($AW39&amp;"_"&amp;$AY$34,データシート1!$A:$BT,MATCH($AY$31&amp;"_"&amp;AZ$36,データシート1!$A$1:$BT$1,0),0)</f>
        <v>26.159460093891727</v>
      </c>
      <c r="BA39" s="17">
        <f>VLOOKUP($AW39&amp;"_"&amp;$AY$34,データシート1!$A:$BT,MATCH($AY$31&amp;"_"&amp;BA$36,データシート1!$A$1:$BT$1,0),0)</f>
        <v>24.142402806266727</v>
      </c>
      <c r="BB39" s="17">
        <f>VLOOKUP($AW39&amp;"_"&amp;$AY$34,データシート1!$A:$BT,MATCH($AY$31&amp;"_"&amp;BB$36,データシート1!$A$1:$BT$1,0),0)</f>
        <v>657.91883136594572</v>
      </c>
      <c r="BC39" s="17">
        <f>VLOOKUP($AW39&amp;"_"&amp;$AY$34,データシート1!$A:$BT,MATCH($AY$31&amp;"_"&amp;BC$36,データシート1!$A$1:$BT$1,0),0)</f>
        <v>650.43242567438381</v>
      </c>
      <c r="BD39" s="17">
        <f>VLOOKUP($AW39&amp;"_"&amp;$AY$34,データシート1!$A:$BT,MATCH($AY$31&amp;"_"&amp;BD$36,データシート1!$A$1:$BT$1,0),0)</f>
        <v>388.39258415369682</v>
      </c>
      <c r="BE39" s="17">
        <f>VLOOKUP($AW39&amp;"_"&amp;$AY$34,データシート1!$A:$BT,MATCH($AY$31&amp;"_"&amp;BE$36,データシート1!$A$1:$BT$1,0),0)</f>
        <v>279.62653387856182</v>
      </c>
      <c r="BF39" s="17">
        <f>VLOOKUP($AW39&amp;"_"&amp;$AY$34,データシート1!$A:$BT,MATCH($AY$31&amp;"_"&amp;BF$36,データシート1!$A$1:$BT$1,0),0)</f>
        <v>29.662453194832011</v>
      </c>
      <c r="BG39" s="17">
        <f>VLOOKUP($AW39&amp;"_"&amp;$AY$34,データシート1!$A:$BT,MATCH($AY$31&amp;"_"&amp;BG$36,データシート1!$A$1:$BT$1,0),0)</f>
        <v>97.482217576369294</v>
      </c>
      <c r="BH39" s="17">
        <f>VLOOKUP($AW39&amp;"_"&amp;$AY$34,データシート1!$A:$BT,MATCH($AY$31&amp;"_"&amp;BH$36,データシート1!$A$1:$BT$1,0),0)</f>
        <v>42.077674959680003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310.29202524772143</v>
      </c>
      <c r="P40" s="454">
        <f t="shared" si="9"/>
        <v>6.624320901959603E-2</v>
      </c>
      <c r="Q40" s="328"/>
      <c r="R40" s="13"/>
      <c r="S40" s="356" t="s">
        <v>165</v>
      </c>
      <c r="T40" s="335"/>
      <c r="U40" s="343" t="s">
        <v>165</v>
      </c>
      <c r="V40" s="344"/>
      <c r="W40" s="344"/>
      <c r="X40" s="896">
        <f>VLOOKUP(年度マスタ!$K$4&amp;"_"&amp;X$33,データシート1!$A:$BT,MATCH("aa_"&amp;$S40,データシート1!$A$1:$BT$1,0),0)</f>
        <v>701.56017966405295</v>
      </c>
      <c r="Y40" s="897">
        <f>VLOOKUP(年度マスタ!$K$4&amp;"_"&amp;Y$33,データシート1!$A:$BT,MATCH("aa_"&amp;$S40,データシート1!$A$1:$BT$1,0),0)</f>
        <v>642.45349096226835</v>
      </c>
      <c r="Z40" s="897">
        <f>VLOOKUP(年度マスタ!$K$4&amp;"_"&amp;Z$33,データシート1!$A:$BT,MATCH("aa_"&amp;$S40,データシート1!$A$1:$BT$1,0),0)</f>
        <v>924.88803582930723</v>
      </c>
      <c r="AA40" s="897">
        <f>VLOOKUP(年度マスタ!$K$4&amp;"_"&amp;AA$33,データシート1!$A:$BT,MATCH("aa_"&amp;$S40,データシート1!$A$1:$BT$1,0),0)</f>
        <v>1065.783353619807</v>
      </c>
      <c r="AB40" s="897">
        <f>VLOOKUP(年度マスタ!$K$4&amp;"_"&amp;AB$33,データシート1!$A:$BT,MATCH("aa_"&amp;$S40,データシート1!$A$1:$BT$1,0),0)</f>
        <v>1123.8089804224039</v>
      </c>
      <c r="AC40" s="897">
        <f>VLOOKUP(年度マスタ!$K$4&amp;"_"&amp;AC$33,データシート1!$A:$BT,MATCH("aa_"&amp;$S40,データシート1!$A$1:$BT$1,0),0)</f>
        <v>1039.4582607929881</v>
      </c>
      <c r="AD40" s="897">
        <f>VLOOKUP(年度マスタ!$K$4&amp;"_"&amp;AD$33,データシート1!$A:$BT,MATCH("aa_"&amp;$S40,データシート1!$A$1:$BT$1,0),0)</f>
        <v>913.14060423645128</v>
      </c>
      <c r="AE40" s="897">
        <f>VLOOKUP(年度マスタ!$K$4&amp;"_"&amp;AE$33,データシート1!$A:$BT,MATCH("aa_"&amp;$S40,データシート1!$A$1:$BT$1,0),0)</f>
        <v>770.95158657149352</v>
      </c>
      <c r="AF40" s="897">
        <f>VLOOKUP(年度マスタ!$K$4&amp;"_"&amp;AF$33,データシート1!$A:$BT,MATCH("aa_"&amp;$S40,データシート1!$A$1:$BT$1,0),0)</f>
        <v>826.60074729647965</v>
      </c>
      <c r="AG40" s="897">
        <f>VLOOKUP(年度マスタ!$K$4&amp;"_"&amp;AG$33,データシート1!$A:$BT,MATCH("aa_"&amp;$S40,データシート1!$A$1:$BT$1,0),0)</f>
        <v>715.20609050430585</v>
      </c>
      <c r="AH40" s="897">
        <f>VLOOKUP(年度マスタ!$K$4&amp;"_"&amp;AH$33,データシート1!$A:$BT,MATCH("aa_"&amp;$S40,データシート1!$A$1:$BT$1,0),0)</f>
        <v>588.90108261665387</v>
      </c>
      <c r="AI40" s="897">
        <f>VLOOKUP(年度マスタ!$K$4&amp;"_"&amp;AI$33,データシート1!$A:$BT,MATCH("aa_"&amp;$S40,データシート1!$A$1:$BT$1,0),0)</f>
        <v>812.70443667502548</v>
      </c>
      <c r="AJ40" s="897">
        <f>VLOOKUP(年度マスタ!$K$4&amp;"_"&amp;AJ$33,データシート1!$A:$BT,MATCH("aa_"&amp;$S40,データシート1!$A$1:$BT$1,0),0)</f>
        <v>777.49920579401783</v>
      </c>
      <c r="AK40" s="898">
        <f>VLOOKUP(年度マスタ!$K$4&amp;"_"&amp;AK$33,データシート1!$A:$BT,MATCH("aa_"&amp;$S40,データシート1!$A$1:$BT$1,0),0)</f>
        <v>650.43242567438381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40.073702732054599</v>
      </c>
      <c r="P41" s="454">
        <f t="shared" si="9"/>
        <v>8.5552010695387447E-3</v>
      </c>
      <c r="Q41" s="328"/>
      <c r="R41" s="13"/>
      <c r="S41" s="356" t="s">
        <v>201</v>
      </c>
      <c r="T41" s="335"/>
      <c r="U41" s="246" t="s">
        <v>128</v>
      </c>
      <c r="V41" s="344"/>
      <c r="W41" s="344"/>
      <c r="X41" s="896">
        <f>X42+X45+X46</f>
        <v>963.85866027851853</v>
      </c>
      <c r="Y41" s="897">
        <f t="shared" ref="Y41:AH41" si="12">Y42+Y45+Y46</f>
        <v>954.3517086344209</v>
      </c>
      <c r="Z41" s="897">
        <f t="shared" si="12"/>
        <v>918.08629150121635</v>
      </c>
      <c r="AA41" s="897">
        <f t="shared" si="12"/>
        <v>919.02351860730778</v>
      </c>
      <c r="AB41" s="897">
        <f t="shared" si="12"/>
        <v>909.06332251397271</v>
      </c>
      <c r="AC41" s="897">
        <f t="shared" si="12"/>
        <v>884.1665813790371</v>
      </c>
      <c r="AD41" s="897">
        <f t="shared" si="12"/>
        <v>879.21465815973136</v>
      </c>
      <c r="AE41" s="897">
        <f t="shared" si="12"/>
        <v>866.6210058355872</v>
      </c>
      <c r="AF41" s="897">
        <f t="shared" si="12"/>
        <v>853.57912659992485</v>
      </c>
      <c r="AG41" s="897">
        <f t="shared" si="12"/>
        <v>844.96366713443911</v>
      </c>
      <c r="AH41" s="897">
        <f t="shared" si="12"/>
        <v>839.12798898447193</v>
      </c>
      <c r="AI41" s="897">
        <f>AI42+AI45+AI46</f>
        <v>772.43442478840279</v>
      </c>
      <c r="AJ41" s="897">
        <f>AJ42+AJ45+AJ46</f>
        <v>776.34697346552764</v>
      </c>
      <c r="AK41" s="898">
        <f>AK42+AK45+AK46</f>
        <v>795.16378880345985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99.011309745457083</v>
      </c>
      <c r="P42" s="454">
        <f t="shared" si="9"/>
        <v>2.1137594114885951E-2</v>
      </c>
      <c r="Q42" s="328"/>
      <c r="R42" s="13"/>
      <c r="S42" s="356"/>
      <c r="T42" s="335"/>
      <c r="U42" s="346"/>
      <c r="V42" s="564" t="s">
        <v>129</v>
      </c>
      <c r="W42" s="336"/>
      <c r="X42" s="899">
        <f>SUM(X43:X44)</f>
        <v>803.36803293161609</v>
      </c>
      <c r="Y42" s="900">
        <f t="shared" ref="Y42:AK42" si="13">SUM(Y43:Y44)</f>
        <v>806.9450526420494</v>
      </c>
      <c r="Z42" s="900">
        <f t="shared" si="13"/>
        <v>786.8021803971144</v>
      </c>
      <c r="AA42" s="900">
        <f t="shared" si="13"/>
        <v>785.37205590381768</v>
      </c>
      <c r="AB42" s="900">
        <f t="shared" si="13"/>
        <v>769.97831003646104</v>
      </c>
      <c r="AC42" s="900">
        <f t="shared" si="13"/>
        <v>750.62808774117752</v>
      </c>
      <c r="AD42" s="900">
        <f t="shared" si="13"/>
        <v>747.84048239700041</v>
      </c>
      <c r="AE42" s="900">
        <f t="shared" si="13"/>
        <v>739.03382616584327</v>
      </c>
      <c r="AF42" s="900">
        <f t="shared" si="13"/>
        <v>732.48476424676232</v>
      </c>
      <c r="AG42" s="900">
        <f t="shared" si="13"/>
        <v>725.50775563751449</v>
      </c>
      <c r="AH42" s="900">
        <f t="shared" si="13"/>
        <v>716.5970638311544</v>
      </c>
      <c r="AI42" s="900">
        <f t="shared" si="13"/>
        <v>650.20638145473276</v>
      </c>
      <c r="AJ42" s="900">
        <f t="shared" si="13"/>
        <v>648.61726467946073</v>
      </c>
      <c r="AK42" s="901">
        <f t="shared" si="13"/>
        <v>668.01911803225858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41.752560531176599</v>
      </c>
      <c r="P43" s="612">
        <f t="shared" si="9"/>
        <v>8.9136148186920814E-3</v>
      </c>
      <c r="Q43" s="328"/>
      <c r="R43" s="13"/>
      <c r="S43" s="356" t="s">
        <v>190</v>
      </c>
      <c r="T43" s="359"/>
      <c r="U43" s="346"/>
      <c r="V43" s="360"/>
      <c r="W43" s="347" t="s">
        <v>190</v>
      </c>
      <c r="X43" s="899">
        <f>VLOOKUP(年度マスタ!$K$4&amp;"_"&amp;X$33,データシート1!$A:$BT,MATCH("aa_"&amp;$S43,データシート1!$A$1:$BT$1,0),0)</f>
        <v>473.94940498133337</v>
      </c>
      <c r="Y43" s="900">
        <f>VLOOKUP(年度マスタ!$K$4&amp;"_"&amp;Y$33,データシート1!$A:$BT,MATCH("aa_"&amp;$S43,データシート1!$A$1:$BT$1,0),0)</f>
        <v>474.94898335026397</v>
      </c>
      <c r="Z43" s="900">
        <f>VLOOKUP(年度マスタ!$K$4&amp;"_"&amp;Z$33,データシート1!$A:$BT,MATCH("aa_"&amp;$S43,データシート1!$A$1:$BT$1,0),0)</f>
        <v>470.41758644799472</v>
      </c>
      <c r="AA43" s="900">
        <f>VLOOKUP(年度マスタ!$K$4&amp;"_"&amp;AA$33,データシート1!$A:$BT,MATCH("aa_"&amp;$S43,データシート1!$A$1:$BT$1,0),0)</f>
        <v>472.62185076344838</v>
      </c>
      <c r="AB43" s="900">
        <f>VLOOKUP(年度マスタ!$K$4&amp;"_"&amp;AB$33,データシート1!$A:$BT,MATCH("aa_"&amp;$S43,データシート1!$A$1:$BT$1,0),0)</f>
        <v>459.68628478873961</v>
      </c>
      <c r="AC43" s="900">
        <f>VLOOKUP(年度マスタ!$K$4&amp;"_"&amp;AC$33,データシート1!$A:$BT,MATCH("aa_"&amp;$S43,データシート1!$A$1:$BT$1,0),0)</f>
        <v>441.9117558890398</v>
      </c>
      <c r="AD43" s="900">
        <f>VLOOKUP(年度マスタ!$K$4&amp;"_"&amp;AD$33,データシート1!$A:$BT,MATCH("aa_"&amp;$S43,データシート1!$A$1:$BT$1,0),0)</f>
        <v>442.38790335148514</v>
      </c>
      <c r="AE43" s="900">
        <f>VLOOKUP(年度マスタ!$K$4&amp;"_"&amp;AE$33,データシート1!$A:$BT,MATCH("aa_"&amp;$S43,データシート1!$A$1:$BT$1,0),0)</f>
        <v>442.43800442304081</v>
      </c>
      <c r="AF43" s="900">
        <f>VLOOKUP(年度マスタ!$K$4&amp;"_"&amp;AF$33,データシート1!$A:$BT,MATCH("aa_"&amp;$S43,データシート1!$A$1:$BT$1,0),0)</f>
        <v>439.81964718203801</v>
      </c>
      <c r="AG43" s="900">
        <f>VLOOKUP(年度マスタ!$K$4&amp;"_"&amp;AG$33,データシート1!$A:$BT,MATCH("aa_"&amp;$S43,データシート1!$A$1:$BT$1,0),0)</f>
        <v>434.49400692967839</v>
      </c>
      <c r="AH43" s="900">
        <f>VLOOKUP(年度マスタ!$K$4&amp;"_"&amp;AH$33,データシート1!$A:$BT,MATCH("aa_"&amp;$S43,データシート1!$A$1:$BT$1,0),0)</f>
        <v>426.36969182294564</v>
      </c>
      <c r="AI43" s="900">
        <f>VLOOKUP(年度マスタ!$K$4&amp;"_"&amp;AI$33,データシート1!$A:$BT,MATCH("aa_"&amp;$S43,データシート1!$A$1:$BT$1,0),0)</f>
        <v>376.17847819930347</v>
      </c>
      <c r="AJ43" s="900">
        <f>VLOOKUP(年度マスタ!$K$4&amp;"_"&amp;AJ$33,データシート1!$A:$BT,MATCH("aa_"&amp;$S43,データシート1!$A$1:$BT$1,0),0)</f>
        <v>366.78178770611925</v>
      </c>
      <c r="AK43" s="901">
        <f>VLOOKUP(年度マスタ!$K$4&amp;"_"&amp;AK$33,データシート1!$A:$BT,MATCH("aa_"&amp;$S43,データシート1!$A$1:$BT$1,0),0)</f>
        <v>388.39258415369682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329.41862795028271</v>
      </c>
      <c r="Y44" s="900">
        <f>VLOOKUP(年度マスタ!$K$4&amp;"_"&amp;Y$33,データシート1!$A:$BT,MATCH("aa_"&amp;$S44,データシート1!$A$1:$BT$1,0),0)</f>
        <v>331.99606929178549</v>
      </c>
      <c r="Z44" s="900">
        <f>VLOOKUP(年度マスタ!$K$4&amp;"_"&amp;Z$33,データシート1!$A:$BT,MATCH("aa_"&amp;$S44,データシート1!$A$1:$BT$1,0),0)</f>
        <v>316.38459394911973</v>
      </c>
      <c r="AA44" s="900">
        <f>VLOOKUP(年度マスタ!$K$4&amp;"_"&amp;AA$33,データシート1!$A:$BT,MATCH("aa_"&amp;$S44,データシート1!$A$1:$BT$1,0),0)</f>
        <v>312.75020514036925</v>
      </c>
      <c r="AB44" s="900">
        <f>VLOOKUP(年度マスタ!$K$4&amp;"_"&amp;AB$33,データシート1!$A:$BT,MATCH("aa_"&amp;$S44,データシート1!$A$1:$BT$1,0),0)</f>
        <v>310.29202524772143</v>
      </c>
      <c r="AC44" s="900">
        <f>VLOOKUP(年度マスタ!$K$4&amp;"_"&amp;AC$33,データシート1!$A:$BT,MATCH("aa_"&amp;$S44,データシート1!$A$1:$BT$1,0),0)</f>
        <v>308.71633185213767</v>
      </c>
      <c r="AD44" s="900">
        <f>VLOOKUP(年度マスタ!$K$4&amp;"_"&amp;AD$33,データシート1!$A:$BT,MATCH("aa_"&amp;$S44,データシート1!$A$1:$BT$1,0),0)</f>
        <v>305.45257904551522</v>
      </c>
      <c r="AE44" s="900">
        <f>VLOOKUP(年度マスタ!$K$4&amp;"_"&amp;AE$33,データシート1!$A:$BT,MATCH("aa_"&amp;$S44,データシート1!$A$1:$BT$1,0),0)</f>
        <v>296.59582174280246</v>
      </c>
      <c r="AF44" s="900">
        <f>VLOOKUP(年度マスタ!$K$4&amp;"_"&amp;AF$33,データシート1!$A:$BT,MATCH("aa_"&amp;$S44,データシート1!$A$1:$BT$1,0),0)</f>
        <v>292.66511706472426</v>
      </c>
      <c r="AG44" s="900">
        <f>VLOOKUP(年度マスタ!$K$4&amp;"_"&amp;AG$33,データシート1!$A:$BT,MATCH("aa_"&amp;$S44,データシート1!$A$1:$BT$1,0),0)</f>
        <v>291.01374870783604</v>
      </c>
      <c r="AH44" s="900">
        <f>VLOOKUP(年度マスタ!$K$4&amp;"_"&amp;AH$33,データシート1!$A:$BT,MATCH("aa_"&amp;$S44,データシート1!$A$1:$BT$1,0),0)</f>
        <v>290.2273720082087</v>
      </c>
      <c r="AI44" s="900">
        <f>VLOOKUP(年度マスタ!$K$4&amp;"_"&amp;AI$33,データシート1!$A:$BT,MATCH("aa_"&amp;$S44,データシート1!$A$1:$BT$1,0),0)</f>
        <v>274.02790325542929</v>
      </c>
      <c r="AJ44" s="900">
        <f>VLOOKUP(年度マスタ!$K$4&amp;"_"&amp;AJ$33,データシート1!$A:$BT,MATCH("aa_"&amp;$S44,データシート1!$A$1:$BT$1,0),0)</f>
        <v>281.83547697334143</v>
      </c>
      <c r="AK44" s="901">
        <f>VLOOKUP(年度マスタ!$K$4&amp;"_"&amp;AK$33,データシート1!$A:$BT,MATCH("aa_"&amp;$S44,データシート1!$A$1:$BT$1,0),0)</f>
        <v>279.62653387856182</v>
      </c>
      <c r="AL44" s="330"/>
      <c r="AW44" s="17" t="str">
        <f>AW47</f>
        <v>愛媛県</v>
      </c>
      <c r="AX44" s="1010">
        <f t="shared" si="14"/>
        <v>0.57170112944528728</v>
      </c>
      <c r="AY44" s="1010">
        <f t="shared" si="14"/>
        <v>0.10729006520273345</v>
      </c>
      <c r="AZ44" s="1010">
        <f t="shared" si="14"/>
        <v>0.11907520574554266</v>
      </c>
      <c r="BA44" s="1010">
        <f t="shared" si="14"/>
        <v>0.19212000884978353</v>
      </c>
      <c r="BB44" s="1010">
        <f t="shared" si="14"/>
        <v>9.8135907566530775E-3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30.018708954411</v>
      </c>
      <c r="Y45" s="900">
        <f>VLOOKUP(年度マスタ!$K$4&amp;"_"&amp;Y$33,データシート1!$A:$BT,MATCH("aa_"&amp;$S45,データシート1!$A$1:$BT$1,0),0)</f>
        <v>31.368510134289401</v>
      </c>
      <c r="Z45" s="900">
        <f>VLOOKUP(年度マスタ!$K$4&amp;"_"&amp;Z$33,データシート1!$A:$BT,MATCH("aa_"&amp;$S45,データシート1!$A$1:$BT$1,0),0)</f>
        <v>36.125807756722303</v>
      </c>
      <c r="AA45" s="900">
        <f>VLOOKUP(年度マスタ!$K$4&amp;"_"&amp;AA$33,データシート1!$A:$BT,MATCH("aa_"&amp;$S45,データシート1!$A$1:$BT$1,0),0)</f>
        <v>39.416407084099198</v>
      </c>
      <c r="AB45" s="900">
        <f>VLOOKUP(年度マスタ!$K$4&amp;"_"&amp;AB$33,データシート1!$A:$BT,MATCH("aa_"&amp;$S45,データシート1!$A$1:$BT$1,0),0)</f>
        <v>40.073702732054599</v>
      </c>
      <c r="AC45" s="900">
        <f>VLOOKUP(年度マスタ!$K$4&amp;"_"&amp;AC$33,データシート1!$A:$BT,MATCH("aa_"&amp;$S45,データシート1!$A$1:$BT$1,0),0)</f>
        <v>38.404691010353503</v>
      </c>
      <c r="AD45" s="900">
        <f>VLOOKUP(年度マスタ!$K$4&amp;"_"&amp;AD$33,データシート1!$A:$BT,MATCH("aa_"&amp;$S45,データシート1!$A$1:$BT$1,0),0)</f>
        <v>37.566292465916703</v>
      </c>
      <c r="AE45" s="900">
        <f>VLOOKUP(年度マスタ!$K$4&amp;"_"&amp;AE$33,データシート1!$A:$BT,MATCH("aa_"&amp;$S45,データシート1!$A$1:$BT$1,0),0)</f>
        <v>36.437791791987486</v>
      </c>
      <c r="AF45" s="900">
        <f>VLOOKUP(年度マスタ!$K$4&amp;"_"&amp;AF$33,データシート1!$A:$BT,MATCH("aa_"&amp;$S45,データシート1!$A$1:$BT$1,0),0)</f>
        <v>35.167511474660202</v>
      </c>
      <c r="AG45" s="900">
        <f>VLOOKUP(年度マスタ!$K$4&amp;"_"&amp;AG$33,データシート1!$A:$BT,MATCH("aa_"&amp;$S45,データシート1!$A$1:$BT$1,0),0)</f>
        <v>32.528754973219499</v>
      </c>
      <c r="AH45" s="900">
        <f>VLOOKUP(年度マスタ!$K$4&amp;"_"&amp;AH$33,データシート1!$A:$BT,MATCH("aa_"&amp;$S45,データシート1!$A$1:$BT$1,0),0)</f>
        <v>31.5530523550295</v>
      </c>
      <c r="AI45" s="900">
        <f>VLOOKUP(年度マスタ!$K$4&amp;"_"&amp;AI$33,データシート1!$A:$BT,MATCH("aa_"&amp;$S45,データシート1!$A$1:$BT$1,0),0)</f>
        <v>30.0394862394519</v>
      </c>
      <c r="AJ45" s="900">
        <f>VLOOKUP(年度マスタ!$K$4&amp;"_"&amp;AJ$33,データシート1!$A:$BT,MATCH("aa_"&amp;$S45,データシート1!$A$1:$BT$1,0),0)</f>
        <v>29.614583130160899</v>
      </c>
      <c r="AK45" s="901">
        <f>VLOOKUP(年度マスタ!$K$4&amp;"_"&amp;AK$33,データシート1!$A:$BT,MATCH("aa_"&amp;$S45,データシート1!$A$1:$BT$1,0),0)</f>
        <v>29.662453194832011</v>
      </c>
      <c r="AL45" s="330"/>
      <c r="AW45" s="17" t="str">
        <f>AW48</f>
        <v>松山市</v>
      </c>
      <c r="AX45" s="1010">
        <f t="shared" ref="AX45:BB45" si="15">AX48/$BC48</f>
        <v>0.2719390064112418</v>
      </c>
      <c r="AY45" s="1010">
        <f t="shared" si="15"/>
        <v>0.22325068193075809</v>
      </c>
      <c r="AZ45" s="1010">
        <f t="shared" si="15"/>
        <v>0.22071033030047943</v>
      </c>
      <c r="BA45" s="1010">
        <f t="shared" si="15"/>
        <v>0.26982182244040004</v>
      </c>
      <c r="BB45" s="1010">
        <f t="shared" si="15"/>
        <v>1.4278158917120755E-2</v>
      </c>
      <c r="BC45" s="1010">
        <f t="shared" ref="BC45" si="16">SUM(AX45:BB45)</f>
        <v>1.0000000000000002</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130.47191839249149</v>
      </c>
      <c r="Y46" s="900">
        <f>VLOOKUP(年度マスタ!$K$4&amp;"_"&amp;Y$33,データシート1!$A:$BT,MATCH("aa_"&amp;$S46,データシート1!$A$1:$BT$1,0),0)</f>
        <v>116.0381458580821</v>
      </c>
      <c r="Z46" s="900">
        <f>VLOOKUP(年度マスタ!$K$4&amp;"_"&amp;Z$33,データシート1!$A:$BT,MATCH("aa_"&amp;$S46,データシート1!$A$1:$BT$1,0),0)</f>
        <v>95.158303347379587</v>
      </c>
      <c r="AA46" s="900">
        <f>VLOOKUP(年度マスタ!$K$4&amp;"_"&amp;AA$33,データシート1!$A:$BT,MATCH("aa_"&amp;$S46,データシート1!$A$1:$BT$1,0),0)</f>
        <v>94.23505561939092</v>
      </c>
      <c r="AB46" s="900">
        <f>VLOOKUP(年度マスタ!$K$4&amp;"_"&amp;AB$33,データシート1!$A:$BT,MATCH("aa_"&amp;$S46,データシート1!$A$1:$BT$1,0),0)</f>
        <v>99.011309745457083</v>
      </c>
      <c r="AC46" s="900">
        <f>VLOOKUP(年度マスタ!$K$4&amp;"_"&amp;AC$33,データシート1!$A:$BT,MATCH("aa_"&amp;$S46,データシート1!$A$1:$BT$1,0),0)</f>
        <v>95.133802627506043</v>
      </c>
      <c r="AD46" s="900">
        <f>VLOOKUP(年度マスタ!$K$4&amp;"_"&amp;AD$33,データシート1!$A:$BT,MATCH("aa_"&amp;$S46,データシート1!$A$1:$BT$1,0),0)</f>
        <v>93.807883296814254</v>
      </c>
      <c r="AE46" s="900">
        <f>VLOOKUP(年度マスタ!$K$4&amp;"_"&amp;AE$33,データシート1!$A:$BT,MATCH("aa_"&amp;$S46,データシート1!$A$1:$BT$1,0),0)</f>
        <v>91.149387877756467</v>
      </c>
      <c r="AF46" s="900">
        <f>VLOOKUP(年度マスタ!$K$4&amp;"_"&amp;AF$33,データシート1!$A:$BT,MATCH("aa_"&amp;$S46,データシート1!$A$1:$BT$1,0),0)</f>
        <v>85.926850878502364</v>
      </c>
      <c r="AG46" s="900">
        <f>VLOOKUP(年度マスタ!$K$4&amp;"_"&amp;AG$33,データシート1!$A:$BT,MATCH("aa_"&amp;$S46,データシート1!$A$1:$BT$1,0),0)</f>
        <v>86.927156523705122</v>
      </c>
      <c r="AH46" s="900">
        <f>VLOOKUP(年度マスタ!$K$4&amp;"_"&amp;AH$33,データシート1!$A:$BT,MATCH("aa_"&amp;$S46,データシート1!$A$1:$BT$1,0),0)</f>
        <v>90.977872798287976</v>
      </c>
      <c r="AI46" s="900">
        <f>VLOOKUP(年度マスタ!$K$4&amp;"_"&amp;AI$33,データシート1!$A:$BT,MATCH("aa_"&amp;$S46,データシート1!$A$1:$BT$1,0),0)</f>
        <v>92.18855709421814</v>
      </c>
      <c r="AJ46" s="900">
        <f>VLOOKUP(年度マスタ!$K$4&amp;"_"&amp;AJ$33,データシート1!$A:$BT,MATCH("aa_"&amp;$S46,データシート1!$A$1:$BT$1,0),0)</f>
        <v>98.115125655905999</v>
      </c>
      <c r="AK46" s="901">
        <f>VLOOKUP(年度マスタ!$K$4&amp;"_"&amp;AK$33,データシート1!$A:$BT,MATCH("aa_"&amp;$S46,データシート1!$A$1:$BT$1,0),0)</f>
        <v>97.482217576369294</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46.412591944080013</v>
      </c>
      <c r="Y47" s="903">
        <f>VLOOKUP(年度マスタ!$K$4&amp;"_"&amp;Y$33,データシート1!$A:$BT,MATCH("aa_"&amp;$S47,データシート1!$A$1:$BT$1,0),0)</f>
        <v>39.979927770082803</v>
      </c>
      <c r="Z47" s="903">
        <f>VLOOKUP(年度マスタ!$K$4&amp;"_"&amp;Z$33,データシート1!$A:$BT,MATCH("aa_"&amp;$S47,データシート1!$A$1:$BT$1,0),0)</f>
        <v>43.345726752575999</v>
      </c>
      <c r="AA47" s="903">
        <f>VLOOKUP(年度マスタ!$K$4&amp;"_"&amp;AA$33,データシート1!$A:$BT,MATCH("aa_"&amp;$S47,データシート1!$A$1:$BT$1,0),0)</f>
        <v>43.0576890432718</v>
      </c>
      <c r="AB47" s="903">
        <f>VLOOKUP(年度マスタ!$K$4&amp;"_"&amp;AB$33,データシート1!$A:$BT,MATCH("aa_"&amp;$S47,データシート1!$A$1:$BT$1,0),0)</f>
        <v>41.752560531176599</v>
      </c>
      <c r="AC47" s="903">
        <f>VLOOKUP(年度マスタ!$K$4&amp;"_"&amp;AC$33,データシート1!$A:$BT,MATCH("aa_"&amp;$S47,データシート1!$A$1:$BT$1,0),0)</f>
        <v>44.375547635801993</v>
      </c>
      <c r="AD47" s="903">
        <f>VLOOKUP(年度マスタ!$K$4&amp;"_"&amp;AD$33,データシート1!$A:$BT,MATCH("aa_"&amp;$S47,データシート1!$A$1:$BT$1,0),0)</f>
        <v>32.162709205260008</v>
      </c>
      <c r="AE47" s="903">
        <f>VLOOKUP(年度マスタ!$K$4&amp;"_"&amp;AE$33,データシート1!$A:$BT,MATCH("aa_"&amp;$S47,データシート1!$A$1:$BT$1,0),0)</f>
        <v>42.145974257543998</v>
      </c>
      <c r="AF47" s="903">
        <f>VLOOKUP(年度マスタ!$K$4&amp;"_"&amp;AF$33,データシート1!$A:$BT,MATCH("aa_"&amp;$S47,データシート1!$A$1:$BT$1,0),0)</f>
        <v>42.1143118501424</v>
      </c>
      <c r="AG47" s="903">
        <f>VLOOKUP(年度マスタ!$K$4&amp;"_"&amp;AG$33,データシート1!$A:$BT,MATCH("aa_"&amp;$S47,データシート1!$A$1:$BT$1,0),0)</f>
        <v>37.306139329863804</v>
      </c>
      <c r="AH47" s="903">
        <f>VLOOKUP(年度マスタ!$K$4&amp;"_"&amp;AH$33,データシート1!$A:$BT,MATCH("aa_"&amp;$S47,データシート1!$A$1:$BT$1,0),0)</f>
        <v>41.096625168541394</v>
      </c>
      <c r="AI47" s="903">
        <f>VLOOKUP(年度マスタ!$K$4&amp;"_"&amp;AI$33,データシート1!$A:$BT,MATCH("aa_"&amp;$S47,データシート1!$A$1:$BT$1,0),0)</f>
        <v>38.567980384050003</v>
      </c>
      <c r="AJ47" s="903">
        <f>VLOOKUP(年度マスタ!$K$4&amp;"_"&amp;AJ$33,データシート1!$A:$BT,MATCH("aa_"&amp;$S47,データシート1!$A$1:$BT$1,0),0)</f>
        <v>40.010125185117737</v>
      </c>
      <c r="AK47" s="904">
        <f>VLOOKUP(年度マスタ!$K$4&amp;"_"&amp;AK$33,データシート1!$A:$BT,MATCH("aa_"&amp;$S47,データシート1!$A$1:$BT$1,0),0)</f>
        <v>42.077674959680003</v>
      </c>
      <c r="AL47" s="330"/>
      <c r="AW47" s="17" t="str">
        <f>年度マスタ!I4</f>
        <v>愛媛県</v>
      </c>
      <c r="AX47" s="1011">
        <f>SUM(AY38:BA38)</f>
        <v>8065.7193552903627</v>
      </c>
      <c r="AY47" s="1011">
        <f t="shared" si="17"/>
        <v>1513.6782331980151</v>
      </c>
      <c r="AZ47" s="1011">
        <f t="shared" si="17"/>
        <v>1679.9462905537605</v>
      </c>
      <c r="BA47" s="1011">
        <f>SUM(BD38:BG38)</f>
        <v>2710.482792681893</v>
      </c>
      <c r="BB47" s="1011">
        <f>BH38</f>
        <v>138.45288181892678</v>
      </c>
      <c r="BC47" s="1011">
        <f>SUM(AX47:BB47)</f>
        <v>14108.279553542958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松山市</v>
      </c>
      <c r="AX48" s="1011">
        <f>SUM(AY39:BA39)</f>
        <v>801.40312116220684</v>
      </c>
      <c r="AY48" s="1011">
        <f>BB39</f>
        <v>657.91883136594572</v>
      </c>
      <c r="AZ48" s="1011">
        <f>BC39</f>
        <v>650.43242567438381</v>
      </c>
      <c r="BA48" s="1011">
        <f>SUM(BD39:BG39)</f>
        <v>795.16378880345985</v>
      </c>
      <c r="BB48" s="1011">
        <f>BH39</f>
        <v>42.077674959680003</v>
      </c>
      <c r="BC48" s="1011">
        <f>SUM(AX48:BB48)</f>
        <v>2946.9958419656759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2946.9958419656759</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801.40312116220684</v>
      </c>
      <c r="P52" s="453">
        <f t="shared" ref="P52:P64" si="18">O52/$O$51</f>
        <v>0.2719390064112418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751.1012582620483</v>
      </c>
      <c r="P53" s="454">
        <f t="shared" si="18"/>
        <v>0.25487014523951829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26.159460093891727</v>
      </c>
      <c r="P54" s="454">
        <f t="shared" si="18"/>
        <v>8.8766532077775521E-3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24.142402806266727</v>
      </c>
      <c r="P55" s="454">
        <f t="shared" si="18"/>
        <v>8.1922079639459213E-3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657.91883136594572</v>
      </c>
      <c r="P56" s="453">
        <f t="shared" si="18"/>
        <v>0.22325068193075809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650.43242567438381</v>
      </c>
      <c r="P57" s="453">
        <f t="shared" si="18"/>
        <v>0.22071033030047943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795.16378880345985</v>
      </c>
      <c r="P58" s="453">
        <f t="shared" si="18"/>
        <v>0.26982182244040004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668.01911803225858</v>
      </c>
      <c r="P59" s="454">
        <f t="shared" si="18"/>
        <v>0.22667799815648301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388.39258415369682</v>
      </c>
      <c r="P60" s="454">
        <f t="shared" si="18"/>
        <v>0.13179271535538883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279.62653387856182</v>
      </c>
      <c r="P61" s="454">
        <f t="shared" si="18"/>
        <v>9.4885282801094178E-2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29.662453194832011</v>
      </c>
      <c r="P62" s="454">
        <f t="shared" si="18"/>
        <v>1.006531898431416E-2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97.482217576369294</v>
      </c>
      <c r="P63" s="454">
        <f t="shared" si="18"/>
        <v>3.3078505299602892E-2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42.077674959680003</v>
      </c>
      <c r="P64" s="612">
        <f t="shared" si="18"/>
        <v>1.4278158917120755E-2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松山市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3622.7509</v>
      </c>
      <c r="AI7" s="78">
        <f>VLOOKUP(年度マスタ!$K$4&amp;"_"&amp;$AG7,データシート1!$A:$BT,MATCH("ab_"&amp;AI$2,データシート1!$A$1:$BT$1,0),0)</f>
        <v>16342</v>
      </c>
      <c r="AJ7" s="78">
        <f>VLOOKUP(年度マスタ!$K$4&amp;"_"&amp;$AG7,データシート1!$A:$BT,MATCH("ab_"&amp;AJ$2,データシート1!$A$1:$BT$1,0),0)</f>
        <v>645</v>
      </c>
      <c r="AK7" s="78">
        <f>VLOOKUP(年度マスタ!$K$4&amp;"_"&amp;$AG7,データシート1!$A:$BT,MATCH("ab_"&amp;AK$2,データシート1!$A$1:$BT$1,0),0)</f>
        <v>210248</v>
      </c>
      <c r="AL7" s="78">
        <f>VLOOKUP(年度マスタ!$K$4&amp;"_"&amp;$AG7,データシート1!$A:$BT,MATCH("ab_"&amp;AL$2,データシート1!$A$1:$BT$1,0),0)</f>
        <v>232013</v>
      </c>
      <c r="AM7" s="78">
        <f>VLOOKUP(年度マスタ!$K$4&amp;"_"&amp;$AG7,データシート1!$A:$BT,MATCH("ab_"&amp;AM$2,データシート1!$A$1:$BT$1,0),0)</f>
        <v>239593</v>
      </c>
      <c r="AN7" s="78">
        <f>VLOOKUP(年度マスタ!$K$4&amp;"_"&amp;$AG7,データシート1!$A:$BT,MATCH("ab_"&amp;AN$2,データシート1!$A$1:$BT$1,0),0)</f>
        <v>66302</v>
      </c>
      <c r="AO7" s="78">
        <f>VLOOKUP(年度マスタ!$K$4&amp;"_"&amp;$AG7,データシート1!$A:$BT,MATCH("ab_"&amp;AO$2,データシート1!$A$1:$BT$1,0),0)</f>
        <v>514924</v>
      </c>
      <c r="AP7" s="78">
        <f>VLOOKUP(年度マスタ!$K$4&amp;"_"&amp;$AG7,データシート1!$A:$BT,MATCH("ab_"&amp;AP$2,データシート1!$A$1:$BT$1,0),0)</f>
        <v>24042539</v>
      </c>
      <c r="AQ7" s="954">
        <f>VLOOKUP(年度マスタ!$K$4&amp;"_"&amp;$AG7,データシート1!$A:$BT,MATCH("ab_"&amp;AQ$2,データシート1!$A$1:$BT$1,0),0)</f>
        <v>46.412591944080013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4237.5149000000001</v>
      </c>
      <c r="AI8" s="78">
        <f>VLOOKUP(年度マスタ!$K$4&amp;"_"&amp;$AG8,データシート1!$A:$BT,MATCH("ab_"&amp;AI$2,データシート1!$A$1:$BT$1,0),0)</f>
        <v>16342</v>
      </c>
      <c r="AJ8" s="78">
        <f>VLOOKUP(年度マスタ!$K$4&amp;"_"&amp;$AG8,データシート1!$A:$BT,MATCH("ab_"&amp;AJ$2,データシート1!$A$1:$BT$1,0),0)</f>
        <v>645</v>
      </c>
      <c r="AK8" s="78">
        <f>VLOOKUP(年度マスタ!$K$4&amp;"_"&amp;$AG8,データシート1!$A:$BT,MATCH("ab_"&amp;AK$2,データシート1!$A$1:$BT$1,0),0)</f>
        <v>210248</v>
      </c>
      <c r="AL8" s="78">
        <f>VLOOKUP(年度マスタ!$K$4&amp;"_"&amp;$AG8,データシート1!$A:$BT,MATCH("ab_"&amp;AL$2,データシート1!$A$1:$BT$1,0),0)</f>
        <v>234375</v>
      </c>
      <c r="AM8" s="78">
        <f>VLOOKUP(年度マスタ!$K$4&amp;"_"&amp;$AG8,データシート1!$A:$BT,MATCH("ab_"&amp;AM$2,データシート1!$A$1:$BT$1,0),0)</f>
        <v>241214</v>
      </c>
      <c r="AN8" s="78">
        <f>VLOOKUP(年度マスタ!$K$4&amp;"_"&amp;$AG8,データシート1!$A:$BT,MATCH("ab_"&amp;AN$2,データシート1!$A$1:$BT$1,0),0)</f>
        <v>65152</v>
      </c>
      <c r="AO8" s="78">
        <f>VLOOKUP(年度マスタ!$K$4&amp;"_"&amp;$AG8,データシート1!$A:$BT,MATCH("ab_"&amp;AO$2,データシート1!$A$1:$BT$1,0),0)</f>
        <v>515599</v>
      </c>
      <c r="AP8" s="78">
        <f>VLOOKUP(年度マスタ!$K$4&amp;"_"&amp;$AG8,データシート1!$A:$BT,MATCH("ab_"&amp;AP$2,データシート1!$A$1:$BT$1,0),0)</f>
        <v>20263575</v>
      </c>
      <c r="AQ8" s="954">
        <f>VLOOKUP(年度マスタ!$K$4&amp;"_"&amp;$AG8,データシート1!$A:$BT,MATCH("ab_"&amp;AQ$2,データシート1!$A$1:$BT$1,0),0)</f>
        <v>39.979927770082803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3488.5623999999998</v>
      </c>
      <c r="AI9" s="78">
        <f>VLOOKUP(年度マスタ!$K$4&amp;"_"&amp;$AG9,データシート1!$A:$BT,MATCH("ab_"&amp;AI$2,データシート1!$A$1:$BT$1,0),0)</f>
        <v>16342</v>
      </c>
      <c r="AJ9" s="78">
        <f>VLOOKUP(年度マスタ!$K$4&amp;"_"&amp;$AG9,データシート1!$A:$BT,MATCH("ab_"&amp;AJ$2,データシート1!$A$1:$BT$1,0),0)</f>
        <v>645</v>
      </c>
      <c r="AK9" s="78">
        <f>VLOOKUP(年度マスタ!$K$4&amp;"_"&amp;$AG9,データシート1!$A:$BT,MATCH("ab_"&amp;AK$2,データシート1!$A$1:$BT$1,0),0)</f>
        <v>210248</v>
      </c>
      <c r="AL9" s="78">
        <f>VLOOKUP(年度マスタ!$K$4&amp;"_"&amp;$AG9,データシート1!$A:$BT,MATCH("ab_"&amp;AL$2,データシート1!$A$1:$BT$1,0),0)</f>
        <v>235704</v>
      </c>
      <c r="AM9" s="78">
        <f>VLOOKUP(年度マスタ!$K$4&amp;"_"&amp;$AG9,データシート1!$A:$BT,MATCH("ab_"&amp;AM$2,データシート1!$A$1:$BT$1,0),0)</f>
        <v>244103</v>
      </c>
      <c r="AN9" s="78">
        <f>VLOOKUP(年度マスタ!$K$4&amp;"_"&amp;$AG9,データシート1!$A:$BT,MATCH("ab_"&amp;AN$2,データシート1!$A$1:$BT$1,0),0)</f>
        <v>63936</v>
      </c>
      <c r="AO9" s="78">
        <f>VLOOKUP(年度マスタ!$K$4&amp;"_"&amp;$AG9,データシート1!$A:$BT,MATCH("ab_"&amp;AO$2,データシート1!$A$1:$BT$1,0),0)</f>
        <v>514781</v>
      </c>
      <c r="AP9" s="78">
        <f>VLOOKUP(年度マスタ!$K$4&amp;"_"&amp;$AG9,データシート1!$A:$BT,MATCH("ab_"&amp;AP$2,データシート1!$A$1:$BT$1,0),0)</f>
        <v>16589875</v>
      </c>
      <c r="AQ9" s="954">
        <f>VLOOKUP(年度マスタ!$K$4&amp;"_"&amp;$AG9,データシート1!$A:$BT,MATCH("ab_"&amp;AQ$2,データシート1!$A$1:$BT$1,0),0)</f>
        <v>43.345726752575999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4131.6337999999996</v>
      </c>
      <c r="AI10" s="78">
        <f>VLOOKUP(年度マスタ!$K$4&amp;"_"&amp;$AG10,データシート1!$A:$BT,MATCH("ab_"&amp;AI$2,データシート1!$A$1:$BT$1,0),0)</f>
        <v>16342</v>
      </c>
      <c r="AJ10" s="78">
        <f>VLOOKUP(年度マスタ!$K$4&amp;"_"&amp;$AG10,データシート1!$A:$BT,MATCH("ab_"&amp;AJ$2,データシート1!$A$1:$BT$1,0),0)</f>
        <v>645</v>
      </c>
      <c r="AK10" s="78">
        <f>VLOOKUP(年度マスタ!$K$4&amp;"_"&amp;$AG10,データシート1!$A:$BT,MATCH("ab_"&amp;AK$2,データシート1!$A$1:$BT$1,0),0)</f>
        <v>210248</v>
      </c>
      <c r="AL10" s="78">
        <f>VLOOKUP(年度マスタ!$K$4&amp;"_"&amp;$AG10,データシート1!$A:$BT,MATCH("ab_"&amp;AL$2,データシート1!$A$1:$BT$1,0),0)</f>
        <v>238878</v>
      </c>
      <c r="AM10" s="78">
        <f>VLOOKUP(年度マスタ!$K$4&amp;"_"&amp;$AG10,データシート1!$A:$BT,MATCH("ab_"&amp;AM$2,データシート1!$A$1:$BT$1,0),0)</f>
        <v>247192</v>
      </c>
      <c r="AN10" s="78">
        <f>VLOOKUP(年度マスタ!$K$4&amp;"_"&amp;$AG10,データシート1!$A:$BT,MATCH("ab_"&amp;AN$2,データシート1!$A$1:$BT$1,0),0)</f>
        <v>62844</v>
      </c>
      <c r="AO10" s="78">
        <f>VLOOKUP(年度マスタ!$K$4&amp;"_"&amp;$AG10,データシート1!$A:$BT,MATCH("ab_"&amp;AO$2,データシート1!$A$1:$BT$1,0),0)</f>
        <v>516964</v>
      </c>
      <c r="AP10" s="78">
        <f>VLOOKUP(年度マスタ!$K$4&amp;"_"&amp;$AG10,データシート1!$A:$BT,MATCH("ab_"&amp;AP$2,データシート1!$A$1:$BT$1,0),0)</f>
        <v>16003394</v>
      </c>
      <c r="AQ10" s="954">
        <f>VLOOKUP(年度マスタ!$K$4&amp;"_"&amp;$AG10,データシート1!$A:$BT,MATCH("ab_"&amp;AQ$2,データシート1!$A$1:$BT$1,0),0)</f>
        <v>43.0576890432718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4351.3696</v>
      </c>
      <c r="AI11" s="78">
        <f>VLOOKUP(年度マスタ!$K$4&amp;"_"&amp;$AG11,データシート1!$A:$BT,MATCH("ab_"&amp;AI$2,データシート1!$A$1:$BT$1,0),0)</f>
        <v>16342</v>
      </c>
      <c r="AJ11" s="78">
        <f>VLOOKUP(年度マスタ!$K$4&amp;"_"&amp;$AG11,データシート1!$A:$BT,MATCH("ab_"&amp;AJ$2,データシート1!$A$1:$BT$1,0),0)</f>
        <v>645</v>
      </c>
      <c r="AK11" s="78">
        <f>VLOOKUP(年度マスタ!$K$4&amp;"_"&amp;$AG11,データシート1!$A:$BT,MATCH("ab_"&amp;AK$2,データシート1!$A$1:$BT$1,0),0)</f>
        <v>210248</v>
      </c>
      <c r="AL11" s="78">
        <f>VLOOKUP(年度マスタ!$K$4&amp;"_"&amp;$AG11,データシート1!$A:$BT,MATCH("ab_"&amp;AL$2,データシート1!$A$1:$BT$1,0),0)</f>
        <v>240794</v>
      </c>
      <c r="AM11" s="78">
        <f>VLOOKUP(年度マスタ!$K$4&amp;"_"&amp;$AG11,データシート1!$A:$BT,MATCH("ab_"&amp;AM$2,データシート1!$A$1:$BT$1,0),0)</f>
        <v>251161</v>
      </c>
      <c r="AN11" s="78">
        <f>VLOOKUP(年度マスタ!$K$4&amp;"_"&amp;$AG11,データシート1!$A:$BT,MATCH("ab_"&amp;AN$2,データシート1!$A$1:$BT$1,0),0)</f>
        <v>62116</v>
      </c>
      <c r="AO11" s="78">
        <f>VLOOKUP(年度マスタ!$K$4&amp;"_"&amp;$AG11,データシート1!$A:$BT,MATCH("ab_"&amp;AO$2,データシート1!$A$1:$BT$1,0),0)</f>
        <v>518050</v>
      </c>
      <c r="AP11" s="78">
        <f>VLOOKUP(年度マスタ!$K$4&amp;"_"&amp;$AG11,データシート1!$A:$BT,MATCH("ab_"&amp;AP$2,データシート1!$A$1:$BT$1,0),0)</f>
        <v>16413284</v>
      </c>
      <c r="AQ11" s="954">
        <f>VLOOKUP(年度マスタ!$K$4&amp;"_"&amp;$AG11,データシート1!$A:$BT,MATCH("ab_"&amp;AQ$2,データシート1!$A$1:$BT$1,0),0)</f>
        <v>41.752560531176599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4037.3108000000002</v>
      </c>
      <c r="AI12" s="78">
        <f>VLOOKUP(年度マスタ!$K$4&amp;"_"&amp;$AG12,データシート1!$A:$BT,MATCH("ab_"&amp;AI$2,データシート1!$A$1:$BT$1,0),0)</f>
        <v>13566</v>
      </c>
      <c r="AJ12" s="78">
        <f>VLOOKUP(年度マスタ!$K$4&amp;"_"&amp;$AG12,データシート1!$A:$BT,MATCH("ab_"&amp;AJ$2,データシート1!$A$1:$BT$1,0),0)</f>
        <v>530</v>
      </c>
      <c r="AK12" s="78">
        <f>VLOOKUP(年度マスタ!$K$4&amp;"_"&amp;$AG12,データシート1!$A:$BT,MATCH("ab_"&amp;AK$2,データシート1!$A$1:$BT$1,0),0)</f>
        <v>204764</v>
      </c>
      <c r="AL12" s="78">
        <f>VLOOKUP(年度マスタ!$K$4&amp;"_"&amp;$AG12,データシート1!$A:$BT,MATCH("ab_"&amp;AL$2,データシート1!$A$1:$BT$1,0),0)</f>
        <v>242561</v>
      </c>
      <c r="AM12" s="78">
        <f>VLOOKUP(年度マスタ!$K$4&amp;"_"&amp;$AG12,データシート1!$A:$BT,MATCH("ab_"&amp;AM$2,データシート1!$A$1:$BT$1,0),0)</f>
        <v>254300</v>
      </c>
      <c r="AN12" s="78">
        <f>VLOOKUP(年度マスタ!$K$4&amp;"_"&amp;$AG12,データシート1!$A:$BT,MATCH("ab_"&amp;AN$2,データシート1!$A$1:$BT$1,0),0)</f>
        <v>61481</v>
      </c>
      <c r="AO12" s="78">
        <f>VLOOKUP(年度マスタ!$K$4&amp;"_"&amp;$AG12,データシート1!$A:$BT,MATCH("ab_"&amp;AO$2,データシート1!$A$1:$BT$1,0),0)</f>
        <v>517462</v>
      </c>
      <c r="AP12" s="78">
        <f>VLOOKUP(年度マスタ!$K$4&amp;"_"&amp;$AG12,データシート1!$A:$BT,MATCH("ab_"&amp;AP$2,データシート1!$A$1:$BT$1,0),0)</f>
        <v>15820091</v>
      </c>
      <c r="AQ12" s="954">
        <f>VLOOKUP(年度マスタ!$K$4&amp;"_"&amp;$AG12,データシート1!$A:$BT,MATCH("ab_"&amp;AQ$2,データシート1!$A$1:$BT$1,0),0)</f>
        <v>44.375547635801993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3296.6295</v>
      </c>
      <c r="AI13" s="78">
        <f>VLOOKUP(年度マスタ!$K$4&amp;"_"&amp;$AG13,データシート1!$A:$BT,MATCH("ab_"&amp;AI$2,データシート1!$A$1:$BT$1,0),0)</f>
        <v>13566</v>
      </c>
      <c r="AJ13" s="78">
        <f>VLOOKUP(年度マスタ!$K$4&amp;"_"&amp;$AG13,データシート1!$A:$BT,MATCH("ab_"&amp;AJ$2,データシート1!$A$1:$BT$1,0),0)</f>
        <v>530</v>
      </c>
      <c r="AK13" s="78">
        <f>VLOOKUP(年度マスタ!$K$4&amp;"_"&amp;$AG13,データシート1!$A:$BT,MATCH("ab_"&amp;AK$2,データシート1!$A$1:$BT$1,0),0)</f>
        <v>204764</v>
      </c>
      <c r="AL13" s="78">
        <f>VLOOKUP(年度マスタ!$K$4&amp;"_"&amp;$AG13,データシート1!$A:$BT,MATCH("ab_"&amp;AL$2,データシート1!$A$1:$BT$1,0),0)</f>
        <v>244651</v>
      </c>
      <c r="AM13" s="78">
        <f>VLOOKUP(年度マスタ!$K$4&amp;"_"&amp;$AG13,データシート1!$A:$BT,MATCH("ab_"&amp;AM$2,データシート1!$A$1:$BT$1,0),0)</f>
        <v>257024</v>
      </c>
      <c r="AN13" s="78">
        <f>VLOOKUP(年度マスタ!$K$4&amp;"_"&amp;$AG13,データシート1!$A:$BT,MATCH("ab_"&amp;AN$2,データシート1!$A$1:$BT$1,0),0)</f>
        <v>60783</v>
      </c>
      <c r="AO13" s="78">
        <f>VLOOKUP(年度マスタ!$K$4&amp;"_"&amp;$AG13,データシート1!$A:$BT,MATCH("ab_"&amp;AO$2,データシート1!$A$1:$BT$1,0),0)</f>
        <v>517057</v>
      </c>
      <c r="AP13" s="78">
        <f>VLOOKUP(年度マスタ!$K$4&amp;"_"&amp;$AG13,データシート1!$A:$BT,MATCH("ab_"&amp;AP$2,データシート1!$A$1:$BT$1,0),0)</f>
        <v>16034927</v>
      </c>
      <c r="AQ13" s="954">
        <f>VLOOKUP(年度マスタ!$K$4&amp;"_"&amp;$AG13,データシート1!$A:$BT,MATCH("ab_"&amp;AQ$2,データシート1!$A$1:$BT$1,0),0)</f>
        <v>32.162709205260008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3714.3629999999998</v>
      </c>
      <c r="AI14" s="78">
        <f>VLOOKUP(年度マスタ!$K$4&amp;"_"&amp;$AG14,データシート1!$A:$BT,MATCH("ab_"&amp;AI$2,データシート1!$A$1:$BT$1,0),0)</f>
        <v>13566</v>
      </c>
      <c r="AJ14" s="78">
        <f>VLOOKUP(年度マスタ!$K$4&amp;"_"&amp;$AG14,データシート1!$A:$BT,MATCH("ab_"&amp;AJ$2,データシート1!$A$1:$BT$1,0),0)</f>
        <v>530</v>
      </c>
      <c r="AK14" s="78">
        <f>VLOOKUP(年度マスタ!$K$4&amp;"_"&amp;$AG14,データシート1!$A:$BT,MATCH("ab_"&amp;AK$2,データシート1!$A$1:$BT$1,0),0)</f>
        <v>204764</v>
      </c>
      <c r="AL14" s="78">
        <f>VLOOKUP(年度マスタ!$K$4&amp;"_"&amp;$AG14,データシート1!$A:$BT,MATCH("ab_"&amp;AL$2,データシート1!$A$1:$BT$1,0),0)</f>
        <v>246027</v>
      </c>
      <c r="AM14" s="78">
        <f>VLOOKUP(年度マスタ!$K$4&amp;"_"&amp;$AG14,データシート1!$A:$BT,MATCH("ab_"&amp;AM$2,データシート1!$A$1:$BT$1,0),0)</f>
        <v>260213</v>
      </c>
      <c r="AN14" s="78">
        <f>VLOOKUP(年度マスタ!$K$4&amp;"_"&amp;$AG14,データシート1!$A:$BT,MATCH("ab_"&amp;AN$2,データシート1!$A$1:$BT$1,0),0)</f>
        <v>61044</v>
      </c>
      <c r="AO14" s="78">
        <f>VLOOKUP(年度マスタ!$K$4&amp;"_"&amp;$AG14,データシート1!$A:$BT,MATCH("ab_"&amp;AO$2,データシート1!$A$1:$BT$1,0),0)</f>
        <v>515882</v>
      </c>
      <c r="AP14" s="78">
        <f>VLOOKUP(年度マスタ!$K$4&amp;"_"&amp;$AG14,データシート1!$A:$BT,MATCH("ab_"&amp;AP$2,データシート1!$A$1:$BT$1,0),0)</f>
        <v>15567418.2223399</v>
      </c>
      <c r="AQ14" s="954">
        <f>VLOOKUP(年度マスタ!$K$4&amp;"_"&amp;$AG14,データシート1!$A:$BT,MATCH("ab_"&amp;AQ$2,データシート1!$A$1:$BT$1,0),0)</f>
        <v>42.145974257543998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3911.0034999999998</v>
      </c>
      <c r="AI15" s="78">
        <f>VLOOKUP(年度マスタ!$K$4&amp;"_"&amp;$AG15,データシート1!$A:$BT,MATCH("ab_"&amp;AI$2,データシート1!$A$1:$BT$1,0),0)</f>
        <v>13566</v>
      </c>
      <c r="AJ15" s="78">
        <f>VLOOKUP(年度マスタ!$K$4&amp;"_"&amp;$AG15,データシート1!$A:$BT,MATCH("ab_"&amp;AJ$2,データシート1!$A$1:$BT$1,0),0)</f>
        <v>530</v>
      </c>
      <c r="AK15" s="78">
        <f>VLOOKUP(年度マスタ!$K$4&amp;"_"&amp;$AG15,データシート1!$A:$BT,MATCH("ab_"&amp;AK$2,データシート1!$A$1:$BT$1,0),0)</f>
        <v>204764</v>
      </c>
      <c r="AL15" s="78">
        <f>VLOOKUP(年度マスタ!$K$4&amp;"_"&amp;$AG15,データシート1!$A:$BT,MATCH("ab_"&amp;AL$2,データシート1!$A$1:$BT$1,0),0)</f>
        <v>247606</v>
      </c>
      <c r="AM15" s="78">
        <f>VLOOKUP(年度マスタ!$K$4&amp;"_"&amp;$AG15,データシート1!$A:$BT,MATCH("ab_"&amp;AM$2,データシート1!$A$1:$BT$1,0),0)</f>
        <v>262964</v>
      </c>
      <c r="AN15" s="78">
        <f>VLOOKUP(年度マスタ!$K$4&amp;"_"&amp;$AG15,データシート1!$A:$BT,MATCH("ab_"&amp;AN$2,データシート1!$A$1:$BT$1,0),0)</f>
        <v>60619</v>
      </c>
      <c r="AO15" s="78">
        <f>VLOOKUP(年度マスタ!$K$4&amp;"_"&amp;$AG15,データシート1!$A:$BT,MATCH("ab_"&amp;AO$2,データシート1!$A$1:$BT$1,0),0)</f>
        <v>514877</v>
      </c>
      <c r="AP15" s="78">
        <f>VLOOKUP(年度マスタ!$K$4&amp;"_"&amp;$AG15,データシート1!$A:$BT,MATCH("ab_"&amp;AP$2,データシート1!$A$1:$BT$1,0),0)</f>
        <v>14966652</v>
      </c>
      <c r="AQ15" s="954">
        <f>VLOOKUP(年度マスタ!$K$4&amp;"_"&amp;$AG15,データシート1!$A:$BT,MATCH("ab_"&amp;AQ$2,データシート1!$A$1:$BT$1,0),0)</f>
        <v>42.1143118501424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4213.1819999999998</v>
      </c>
      <c r="AI16" s="78">
        <f>VLOOKUP(年度マスタ!$K$4&amp;"_"&amp;$AG16,データシート1!$A:$BT,MATCH("ab_"&amp;AI$2,データシート1!$A$1:$BT$1,0),0)</f>
        <v>13566</v>
      </c>
      <c r="AJ16" s="78">
        <f>VLOOKUP(年度マスタ!$K$4&amp;"_"&amp;$AG16,データシート1!$A:$BT,MATCH("ab_"&amp;AJ$2,データシート1!$A$1:$BT$1,0),0)</f>
        <v>530</v>
      </c>
      <c r="AK16" s="78">
        <f>VLOOKUP(年度マスタ!$K$4&amp;"_"&amp;$AG16,データシート1!$A:$BT,MATCH("ab_"&amp;AK$2,データシート1!$A$1:$BT$1,0),0)</f>
        <v>204764</v>
      </c>
      <c r="AL16" s="78">
        <f>VLOOKUP(年度マスタ!$K$4&amp;"_"&amp;$AG16,データシート1!$A:$BT,MATCH("ab_"&amp;AL$2,データシート1!$A$1:$BT$1,0),0)</f>
        <v>248983</v>
      </c>
      <c r="AM16" s="78">
        <f>VLOOKUP(年度マスタ!$K$4&amp;"_"&amp;$AG16,データシート1!$A:$BT,MATCH("ab_"&amp;AM$2,データシート1!$A$1:$BT$1,0),0)</f>
        <v>264754</v>
      </c>
      <c r="AN16" s="78">
        <f>VLOOKUP(年度マスタ!$K$4&amp;"_"&amp;$AG16,データシート1!$A:$BT,MATCH("ab_"&amp;AN$2,データシート1!$A$1:$BT$1,0),0)</f>
        <v>60883</v>
      </c>
      <c r="AO16" s="78">
        <f>VLOOKUP(年度マスタ!$K$4&amp;"_"&amp;$AG16,データシート1!$A:$BT,MATCH("ab_"&amp;AO$2,データシート1!$A$1:$BT$1,0),0)</f>
        <v>513227</v>
      </c>
      <c r="AP16" s="78">
        <f>VLOOKUP(年度マスタ!$K$4&amp;"_"&amp;$AG16,データシート1!$A:$BT,MATCH("ab_"&amp;AP$2,データシート1!$A$1:$BT$1,0),0)</f>
        <v>15081545</v>
      </c>
      <c r="AQ16" s="954">
        <f>VLOOKUP(年度マスタ!$K$4&amp;"_"&amp;$AG16,データシート1!$A:$BT,MATCH("ab_"&amp;AQ$2,データシート1!$A$1:$BT$1,0),0)</f>
        <v>37.306139329863797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4403.8026</v>
      </c>
      <c r="AI17" s="151">
        <f>VLOOKUP(年度マスタ!$K$4&amp;"_"&amp;$AG17,データシート1!$A:$BT,MATCH("ab_"&amp;AI$2,データシート1!$A$1:$BT$1,0),0)</f>
        <v>13566</v>
      </c>
      <c r="AJ17" s="151">
        <f>VLOOKUP(年度マスタ!$K$4&amp;"_"&amp;$AG17,データシート1!$A:$BT,MATCH("ab_"&amp;AJ$2,データシート1!$A$1:$BT$1,0),0)</f>
        <v>530</v>
      </c>
      <c r="AK17" s="151">
        <f>VLOOKUP(年度マスタ!$K$4&amp;"_"&amp;$AG17,データシート1!$A:$BT,MATCH("ab_"&amp;AK$2,データシート1!$A$1:$BT$1,0),0)</f>
        <v>204764</v>
      </c>
      <c r="AL17" s="151">
        <f>VLOOKUP(年度マスタ!$K$4&amp;"_"&amp;$AG17,データシート1!$A:$BT,MATCH("ab_"&amp;AL$2,データシート1!$A$1:$BT$1,0),0)</f>
        <v>250368</v>
      </c>
      <c r="AM17" s="151">
        <f>VLOOKUP(年度マスタ!$K$4&amp;"_"&amp;$AG17,データシート1!$A:$BT,MATCH("ab_"&amp;AM$2,データシート1!$A$1:$BT$1,0),0)</f>
        <v>266936</v>
      </c>
      <c r="AN17" s="151">
        <f>VLOOKUP(年度マスタ!$K$4&amp;"_"&amp;$AG17,データシート1!$A:$BT,MATCH("ab_"&amp;AN$2,データシート1!$A$1:$BT$1,0),0)</f>
        <v>60264</v>
      </c>
      <c r="AO17" s="151">
        <f>VLOOKUP(年度マスタ!$K$4&amp;"_"&amp;$AG17,データシート1!$A:$BT,MATCH("ab_"&amp;AO$2,データシート1!$A$1:$BT$1,0),0)</f>
        <v>511310</v>
      </c>
      <c r="AP17" s="151">
        <f>VLOOKUP(年度マスタ!$K$4&amp;"_"&amp;$AG17,データシート1!$A:$BT,MATCH("ab_"&amp;AP$2,データシート1!$A$1:$BT$1,0),0)</f>
        <v>16042858</v>
      </c>
      <c r="AQ17" s="955">
        <f>VLOOKUP(年度マスタ!$K$4&amp;"_"&amp;$AG17,データシート1!$A:$BT,MATCH("ab_"&amp;AQ$2,データシート1!$A$1:$BT$1,0),0)</f>
        <v>41.096625168541387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4080.0562</v>
      </c>
      <c r="AI18" s="78">
        <f>VLOOKUP(年度マスタ!$K$4&amp;"_"&amp;$AG18,データシート1!$A:$BT,MATCH("ab_"&amp;AI$2,データシート1!$A$1:$BT$1,0),0)</f>
        <v>13933</v>
      </c>
      <c r="AJ18" s="78">
        <f>VLOOKUP(年度マスタ!$K$4&amp;"_"&amp;$AG18,データシート1!$A:$BT,MATCH("ab_"&amp;AJ$2,データシート1!$A$1:$BT$1,0),0)</f>
        <v>610</v>
      </c>
      <c r="AK18" s="78">
        <f>VLOOKUP(年度マスタ!$K$4&amp;"_"&amp;$AG18,データシート1!$A:$BT,MATCH("ab_"&amp;AK$2,データシート1!$A$1:$BT$1,0),0)</f>
        <v>207315</v>
      </c>
      <c r="AL18" s="78">
        <f>VLOOKUP(年度マスタ!$K$4&amp;"_"&amp;$AG18,データシート1!$A:$BT,MATCH("ab_"&amp;AL$2,データシート1!$A$1:$BT$1,0),0)</f>
        <v>252103</v>
      </c>
      <c r="AM18" s="78">
        <f>VLOOKUP(年度マスタ!$K$4&amp;"_"&amp;$AG18,データシート1!$A:$BT,MATCH("ab_"&amp;AM$2,データシート1!$A$1:$BT$1,0),0)</f>
        <v>268807</v>
      </c>
      <c r="AN18" s="78">
        <f>VLOOKUP(年度マスタ!$K$4&amp;"_"&amp;$AG18,データシート1!$A:$BT,MATCH("ab_"&amp;AN$2,データシート1!$A$1:$BT$1,0),0)</f>
        <v>60479</v>
      </c>
      <c r="AO18" s="78">
        <f>VLOOKUP(年度マスタ!$K$4&amp;"_"&amp;$AG18,データシート1!$A:$BT,MATCH("ab_"&amp;AO$2,データシート1!$A$1:$BT$1,0),0)</f>
        <v>509483</v>
      </c>
      <c r="AP18" s="78">
        <f>VLOOKUP(年度マスタ!$K$4&amp;"_"&amp;$AG18,データシート1!$A:$BT,MATCH("ab_"&amp;AP$2,データシート1!$A$1:$BT$1,0),0)</f>
        <v>16342243.999999996</v>
      </c>
      <c r="AQ18" s="954">
        <f>VLOOKUP(年度マスタ!$K$4&amp;"_"&amp;$AG18,データシート1!$A:$BT,MATCH("ab_"&amp;AQ$2,データシート1!$A$1:$BT$1,0),0)</f>
        <v>38.567980384050003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4691.0361000000003</v>
      </c>
      <c r="AI19" s="78">
        <f>VLOOKUP(年度マスタ!$K$4&amp;"_"&amp;$AG19,データシート1!$A:$BT,MATCH("ab_"&amp;AI$2,データシート1!$A$1:$BT$1,0),0)</f>
        <v>13933</v>
      </c>
      <c r="AJ19" s="78">
        <f>VLOOKUP(年度マスタ!$K$4&amp;"_"&amp;$AG19,データシート1!$A:$BT,MATCH("ab_"&amp;AJ$2,データシート1!$A$1:$BT$1,0),0)</f>
        <v>610</v>
      </c>
      <c r="AK19" s="78">
        <f>VLOOKUP(年度マスタ!$K$4&amp;"_"&amp;$AG19,データシート1!$A:$BT,MATCH("ab_"&amp;AK$2,データシート1!$A$1:$BT$1,0),0)</f>
        <v>207315</v>
      </c>
      <c r="AL19" s="78">
        <f>VLOOKUP(年度マスタ!$K$4&amp;"_"&amp;$AG19,データシート1!$A:$BT,MATCH("ab_"&amp;AL$2,データシート1!$A$1:$BT$1,0),0)</f>
        <v>253278</v>
      </c>
      <c r="AM19" s="78">
        <f>VLOOKUP(年度マスタ!$K$4&amp;"_"&amp;$AG19,データシート1!$A:$BT,MATCH("ab_"&amp;AM$2,データシート1!$A$1:$BT$1,0),0)</f>
        <v>269864</v>
      </c>
      <c r="AN19" s="78">
        <f>VLOOKUP(年度マスタ!$K$4&amp;"_"&amp;$AG19,データシート1!$A:$BT,MATCH("ab_"&amp;AN$2,データシート1!$A$1:$BT$1,0),0)</f>
        <v>60654</v>
      </c>
      <c r="AO19" s="78">
        <f>VLOOKUP(年度マスタ!$K$4&amp;"_"&amp;$AG19,データシート1!$A:$BT,MATCH("ab_"&amp;AO$2,データシート1!$A$1:$BT$1,0),0)</f>
        <v>507211</v>
      </c>
      <c r="AP19" s="78">
        <f>VLOOKUP(年度マスタ!$K$4&amp;"_"&amp;$AG19,データシート1!$A:$BT,MATCH("ab_"&amp;AP$2,データシート1!$A$1:$BT$1,0),0)</f>
        <v>16873100</v>
      </c>
      <c r="AQ19" s="954">
        <f>VLOOKUP(年度マスタ!$K$4&amp;"_"&amp;$AG19,データシート1!$A:$BT,MATCH("ab_"&amp;AQ$2,データシート1!$A$1:$BT$1,0),0)</f>
        <v>40.010125185117737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5271.8572999999997</v>
      </c>
      <c r="AI20" s="78">
        <f>VLOOKUP(年度マスタ!$K$4&amp;"_"&amp;$AG20,データシート1!$A:$BT,MATCH("ab_"&amp;AI$2,データシート1!$A$1:$BT$1,0),0)</f>
        <v>13933</v>
      </c>
      <c r="AJ20" s="78">
        <f>VLOOKUP(年度マスタ!$K$4&amp;"_"&amp;$AG20,データシート1!$A:$BT,MATCH("ab_"&amp;AJ$2,データシート1!$A$1:$BT$1,0),0)</f>
        <v>610</v>
      </c>
      <c r="AK20" s="78">
        <f>VLOOKUP(年度マスタ!$K$4&amp;"_"&amp;$AG20,データシート1!$A:$BT,MATCH("ab_"&amp;AK$2,データシート1!$A$1:$BT$1,0),0)</f>
        <v>207315</v>
      </c>
      <c r="AL20" s="78">
        <f>VLOOKUP(年度マスタ!$K$4&amp;"_"&amp;$AG20,データシート1!$A:$BT,MATCH("ab_"&amp;AL$2,データシート1!$A$1:$BT$1,0),0)</f>
        <v>254249</v>
      </c>
      <c r="AM20" s="78">
        <f>VLOOKUP(年度マスタ!$K$4&amp;"_"&amp;$AG20,データシート1!$A:$BT,MATCH("ab_"&amp;AM$2,データシート1!$A$1:$BT$1,0),0)</f>
        <v>271507</v>
      </c>
      <c r="AN20" s="78">
        <f>VLOOKUP(年度マスタ!$K$4&amp;"_"&amp;$AG20,データシート1!$A:$BT,MATCH("ab_"&amp;AN$2,データシート1!$A$1:$BT$1,0),0)</f>
        <v>61096</v>
      </c>
      <c r="AO20" s="78">
        <f>VLOOKUP(年度マスタ!$K$4&amp;"_"&amp;$AG20,データシート1!$A:$BT,MATCH("ab_"&amp;AO$2,データシート1!$A$1:$BT$1,0),0)</f>
        <v>503865</v>
      </c>
      <c r="AP20" s="78">
        <f>VLOOKUP(年度マスタ!$K$4&amp;"_"&amp;$AG20,データシート1!$A:$BT,MATCH("ab_"&amp;AP$2,データシート1!$A$1:$BT$1,0),0)</f>
        <v>16974806.999999996</v>
      </c>
      <c r="AQ20" s="954">
        <f>VLOOKUP(年度マスタ!$K$4&amp;"_"&amp;$AG20,データシート1!$A:$BT,MATCH("ab_"&amp;AQ$2,データシート1!$A$1:$BT$1,0),0)</f>
        <v>42.077674959680003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松山市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618.10599999999999</v>
      </c>
      <c r="BE13" s="70" t="str">
        <f>年度マスタ!K4</f>
        <v>38201</v>
      </c>
      <c r="BF13" s="70" t="str">
        <f>年度マスタ!K4</f>
        <v>38201</v>
      </c>
      <c r="BG13" s="70" t="str">
        <f>年度マスタ!K4</f>
        <v>38201</v>
      </c>
      <c r="BH13" s="278" t="s">
        <v>195</v>
      </c>
      <c r="BI13" s="278" t="s">
        <v>195</v>
      </c>
      <c r="BJ13" s="278" t="s">
        <v>195</v>
      </c>
      <c r="BK13" s="278" t="str">
        <f>年度マスタ!K4</f>
        <v>38201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618.10599999999999</v>
      </c>
      <c r="AY14" s="70"/>
      <c r="BE14" s="70" t="str">
        <f>AP2</f>
        <v>松山市</v>
      </c>
      <c r="BF14" s="70" t="str">
        <f>AP2</f>
        <v>松山市</v>
      </c>
      <c r="BG14" s="70" t="str">
        <f>AP2</f>
        <v>松山市</v>
      </c>
      <c r="BH14" s="70" t="s">
        <v>205</v>
      </c>
      <c r="BI14" s="70" t="s">
        <v>205</v>
      </c>
      <c r="BJ14" s="70" t="s">
        <v>205</v>
      </c>
      <c r="BK14" s="70" t="str">
        <f>AP2</f>
        <v>松山市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3.742</v>
      </c>
      <c r="BG16" s="952">
        <f>BF16/BE16</f>
        <v>3.742</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6.3099671824460316E-2</v>
      </c>
    </row>
    <row r="17" spans="2:63" ht="15.95" customHeight="1">
      <c r="B17" s="272"/>
      <c r="D17" s="13"/>
      <c r="E17" s="166"/>
      <c r="F17" s="166"/>
      <c r="G17" s="13"/>
      <c r="O17" s="280"/>
      <c r="P17" s="280"/>
      <c r="Z17" s="273"/>
      <c r="AB17" s="272"/>
      <c r="AQ17" s="273"/>
      <c r="AV17" s="276"/>
      <c r="AW17" s="277" t="s">
        <v>113</v>
      </c>
      <c r="AX17" s="165">
        <f>P26</f>
        <v>123.16699999999999</v>
      </c>
      <c r="AY17" s="165">
        <f>AX17</f>
        <v>123.16699999999999</v>
      </c>
      <c r="BA17" s="70">
        <v>16</v>
      </c>
      <c r="BB17" s="70"/>
      <c r="BC17" s="70" t="s">
        <v>276</v>
      </c>
      <c r="BD17" s="70" t="str">
        <f t="shared" ref="BD17:BD51" si="1">BC17&amp;"(N="&amp;BE17&amp;")"</f>
        <v>16：化学工業(N=3)</v>
      </c>
      <c r="BE17" s="845">
        <f>VLOOKUP(BE$13&amp;"_"&amp;$AV$8,データシート2!$A:$SI,MATCH($AV$5&amp;"_"&amp;$BA17&amp;$AV$6,データシート2!$A$1:$SI$1,0),0)</f>
        <v>3</v>
      </c>
      <c r="BF17" s="952">
        <f>VLOOKUP(BF$13&amp;"_"&amp;$AW$8,データシート2!$A:$SI,MATCH($AW$5&amp;"_"&amp;$BA17&amp;$AW$6,データシート2!$A$1:$SI$1,0),0)</f>
        <v>219.94800000000001</v>
      </c>
      <c r="BG17" s="952">
        <f t="shared" ref="BG17:BG39" si="2">BF17/BE17</f>
        <v>73.316000000000003</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1.2673028093779359</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1184.5319999999999</v>
      </c>
      <c r="G21" s="877">
        <f t="shared" ref="G21:O21" si="5">SUM(G22,G26,G27,G28)</f>
        <v>1034.6220000000001</v>
      </c>
      <c r="H21" s="877">
        <f t="shared" si="5"/>
        <v>1255.54</v>
      </c>
      <c r="I21" s="877">
        <f t="shared" si="5"/>
        <v>1081.155</v>
      </c>
      <c r="J21" s="877">
        <f t="shared" si="5"/>
        <v>1056.2919999999999</v>
      </c>
      <c r="K21" s="877">
        <f t="shared" si="5"/>
        <v>879.57100000000003</v>
      </c>
      <c r="L21" s="877">
        <f t="shared" si="5"/>
        <v>794.87100000000009</v>
      </c>
      <c r="M21" s="877">
        <f t="shared" si="5"/>
        <v>788.2</v>
      </c>
      <c r="N21" s="877">
        <f t="shared" si="5"/>
        <v>785.06799999999998</v>
      </c>
      <c r="O21" s="877">
        <f t="shared" si="5"/>
        <v>652.04899999999998</v>
      </c>
      <c r="P21" s="878">
        <f>SUM(P22,P26,P27,P28)</f>
        <v>741.27300000000002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11.867000000000001</v>
      </c>
      <c r="BG21" s="952">
        <f t="shared" si="2"/>
        <v>5.9335000000000004</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0.6863343538750758</v>
      </c>
    </row>
    <row r="22" spans="2:63" ht="15.95" customHeight="1" thickBot="1">
      <c r="B22" s="285"/>
      <c r="C22" s="522"/>
      <c r="D22" s="408" t="s">
        <v>114</v>
      </c>
      <c r="E22" s="409"/>
      <c r="F22" s="879">
        <f>SUM(F23:F25)</f>
        <v>1030.252</v>
      </c>
      <c r="G22" s="879">
        <f t="shared" ref="G22:P22" si="6">SUM(G23:G25)</f>
        <v>869.46400000000006</v>
      </c>
      <c r="H22" s="879">
        <f t="shared" si="6"/>
        <v>1051.694</v>
      </c>
      <c r="I22" s="879">
        <f t="shared" si="6"/>
        <v>878.33299999999997</v>
      </c>
      <c r="J22" s="879">
        <f t="shared" si="6"/>
        <v>860.42399999999998</v>
      </c>
      <c r="K22" s="879">
        <f t="shared" si="6"/>
        <v>687.79600000000005</v>
      </c>
      <c r="L22" s="879">
        <f t="shared" si="6"/>
        <v>632.77800000000002</v>
      </c>
      <c r="M22" s="879">
        <f t="shared" si="6"/>
        <v>629.14400000000001</v>
      </c>
      <c r="N22" s="879">
        <f t="shared" si="6"/>
        <v>628.07299999999998</v>
      </c>
      <c r="O22" s="879">
        <f t="shared" si="6"/>
        <v>545.97299999999996</v>
      </c>
      <c r="P22" s="880">
        <f t="shared" si="6"/>
        <v>618.10599999999999</v>
      </c>
      <c r="Z22" s="273"/>
      <c r="AB22" s="272"/>
      <c r="AC22" s="521" t="s">
        <v>286</v>
      </c>
      <c r="AP22" s="16" t="s">
        <v>287</v>
      </c>
      <c r="AQ22" s="273"/>
      <c r="AV22" s="70" t="str">
        <f>AW22</f>
        <v>エネルギー起源CO2</v>
      </c>
      <c r="AW22" s="70" t="str">
        <f>D56</f>
        <v>エネルギー起源CO2</v>
      </c>
      <c r="AX22" s="165">
        <f>P56</f>
        <v>706.06100000000004</v>
      </c>
      <c r="AY22" s="165">
        <f>AX22</f>
        <v>706.06100000000004</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4.851</v>
      </c>
      <c r="BG22" s="952">
        <f t="shared" si="2"/>
        <v>4.851</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0.45871626449289515</v>
      </c>
    </row>
    <row r="23" spans="2:63" ht="15.95" customHeight="1" thickBot="1">
      <c r="B23" s="285"/>
      <c r="C23" s="522"/>
      <c r="D23" s="410"/>
      <c r="E23" s="409" t="s">
        <v>184</v>
      </c>
      <c r="F23" s="881">
        <f>IFERROR(VLOOKUP(年度マスタ!$K$4&amp;"_"&amp;F$20,データシート1!$A:$BU,MATCH("ba_"&amp;$E23,データシート1!$A$1:$BU$1,0),0),0)</f>
        <v>1030.252</v>
      </c>
      <c r="G23" s="881">
        <f>IFERROR(VLOOKUP(年度マスタ!$K$4&amp;"_"&amp;G$20,データシート1!$A:$BU,MATCH("ba_"&amp;$E23,データシート1!$A$1:$BU$1,0),0),0)</f>
        <v>869.46400000000006</v>
      </c>
      <c r="H23" s="881">
        <f>IFERROR(VLOOKUP(年度マスタ!$K$4&amp;"_"&amp;H$20,データシート1!$A:$BU,MATCH("ba_"&amp;$E23,データシート1!$A$1:$BU$1,0),0),0)</f>
        <v>1051.694</v>
      </c>
      <c r="I23" s="881">
        <f>IFERROR(VLOOKUP(年度マスタ!$K$4&amp;"_"&amp;I$20,データシート1!$A:$BU,MATCH("ba_"&amp;$E23,データシート1!$A$1:$BU$1,0),0),0)</f>
        <v>878.33299999999997</v>
      </c>
      <c r="J23" s="881">
        <f>IFERROR(VLOOKUP(年度マスタ!$K$4&amp;"_"&amp;J$20,データシート1!$A:$BU,MATCH("ba_"&amp;$E23,データシート1!$A$1:$BU$1,0),0),0)</f>
        <v>860.42399999999998</v>
      </c>
      <c r="K23" s="881">
        <f>IFERROR(VLOOKUP(年度マスタ!$K$4&amp;"_"&amp;K$20,データシート1!$A:$BU,MATCH("ba_"&amp;$E23,データシート1!$A$1:$BU$1,0),0),0)</f>
        <v>687.79600000000005</v>
      </c>
      <c r="L23" s="881">
        <f>IFERROR(VLOOKUP(年度マスタ!$K$4&amp;"_"&amp;L$20,データシート1!$A:$BU,MATCH("ba_"&amp;$E23,データシート1!$A$1:$BU$1,0),0),0)</f>
        <v>632.77800000000002</v>
      </c>
      <c r="M23" s="881">
        <f>IFERROR(VLOOKUP(年度マスタ!$K$4&amp;"_"&amp;M$20,データシート1!$A:$BU,MATCH("ba_"&amp;$E23,データシート1!$A$1:$BU$1,0),0),0)</f>
        <v>629.14400000000001</v>
      </c>
      <c r="N23" s="881">
        <f>IFERROR(VLOOKUP(年度マスタ!$K$4&amp;"_"&amp;N$20,データシート1!$A:$BU,MATCH("ba_"&amp;$E23,データシート1!$A$1:$BU$1,0),0),0)</f>
        <v>628.07299999999998</v>
      </c>
      <c r="O23" s="881">
        <f>IFERROR(VLOOKUP(年度マスタ!$K$4&amp;"_"&amp;O$20,データシート1!$A:$BU,MATCH("ba_"&amp;$E23,データシート1!$A$1:$BU$1,0),0),0)</f>
        <v>545.97299999999996</v>
      </c>
      <c r="P23" s="882">
        <f>IFERROR(VLOOKUP(年度マスタ!$K$4&amp;"_"&amp;P$20,データシート1!$A:$BU,MATCH("ba_"&amp;$E23,データシート1!$A$1:$BU$1,0),0),0)</f>
        <v>618.10599999999999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31.991</v>
      </c>
      <c r="AZ23" s="164"/>
      <c r="BA23" s="70">
        <v>11</v>
      </c>
      <c r="BB23" s="70"/>
      <c r="BC23" s="70" t="s">
        <v>1627</v>
      </c>
      <c r="BD23" s="70" t="str">
        <f t="shared" ref="BD23" si="7">BC23&amp;"(N="&amp;BE23&amp;")"</f>
        <v>11：繊維工業(N=2)</v>
      </c>
      <c r="BE23" s="845">
        <f>VLOOKUP(BE$13&amp;"_"&amp;$AV$8,データシート2!$A:$SI,MATCH($AV$5&amp;"_"&amp;$BA23&amp;$AV$6,データシート2!$A$1:$SI$1,0),0)</f>
        <v>2</v>
      </c>
      <c r="BF23" s="952">
        <f>VLOOKUP(BF$13&amp;"_"&amp;$AW$8,データシート2!$A:$SI,MATCH($AW$5&amp;"_"&amp;$BA23&amp;$AW$6,データシート2!$A$1:$SI$1,0),0)</f>
        <v>332.10399999999998</v>
      </c>
      <c r="BG23" s="952">
        <f t="shared" ref="BG23" si="8">BF23/BE23</f>
        <v>166.05199999999999</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8.3696023054123501</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2071.0530036950636</v>
      </c>
      <c r="AG24" s="877">
        <f t="shared" ref="AG24:AP24" si="11">AG25+AG29</f>
        <v>2661.3976413699197</v>
      </c>
      <c r="AH24" s="877">
        <f t="shared" si="11"/>
        <v>2609.5084966166628</v>
      </c>
      <c r="AI24" s="877">
        <f t="shared" si="11"/>
        <v>2277.7719053013575</v>
      </c>
      <c r="AJ24" s="877">
        <f t="shared" si="11"/>
        <v>2050.6379769080459</v>
      </c>
      <c r="AK24" s="877">
        <f t="shared" si="11"/>
        <v>1865.0207645680957</v>
      </c>
      <c r="AL24" s="877">
        <f t="shared" si="11"/>
        <v>1775.9196258410911</v>
      </c>
      <c r="AM24" s="877">
        <f t="shared" si="11"/>
        <v>1808.2075948316442</v>
      </c>
      <c r="AN24" s="877">
        <f t="shared" si="11"/>
        <v>1636.1624038623486</v>
      </c>
      <c r="AO24" s="877">
        <f t="shared" si="11"/>
        <v>1886.4946131005786</v>
      </c>
      <c r="AP24" s="878">
        <f t="shared" si="11"/>
        <v>1769.4267101134503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969.87825498529844</v>
      </c>
      <c r="AG25" s="879">
        <f>①CO2排出量の現状把握!AA35</f>
        <v>1426.6476557918756</v>
      </c>
      <c r="AH25" s="879">
        <f>①CO2排出量の現状把握!AB35</f>
        <v>1355.6782755781428</v>
      </c>
      <c r="AI25" s="879">
        <f>①CO2排出量の現状把握!AC35</f>
        <v>1106.7421478447504</v>
      </c>
      <c r="AJ25" s="879">
        <f>①CO2排出量の現状把握!AD35</f>
        <v>950.35347310382554</v>
      </c>
      <c r="AK25" s="879">
        <f>①CO2排出量の現状把握!AE35</f>
        <v>1027.4803326106485</v>
      </c>
      <c r="AL25" s="879">
        <f>①CO2排出量の現状把握!AF35</f>
        <v>962.97559386735372</v>
      </c>
      <c r="AM25" s="879">
        <f>①CO2排出量の現状把握!AG35</f>
        <v>996.25663002179328</v>
      </c>
      <c r="AN25" s="879">
        <f>①CO2排出量の現状把握!AH35</f>
        <v>984.41767818207416</v>
      </c>
      <c r="AO25" s="879">
        <f>①CO2排出量の現状把握!AI35</f>
        <v>1057.1523261182829</v>
      </c>
      <c r="AP25" s="880">
        <f>①CO2排出量の現状把握!AJ35</f>
        <v>971.64131828915959</v>
      </c>
      <c r="AQ25" s="273"/>
      <c r="AV25" s="70" t="str">
        <f>AW25</f>
        <v>廃棄物原燃料以外</v>
      </c>
      <c r="AW25" s="70" t="str">
        <f>E59</f>
        <v>廃棄物原燃料以外</v>
      </c>
      <c r="AX25" s="287">
        <f t="shared" si="12"/>
        <v>31.991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154.27999999999997</v>
      </c>
      <c r="G26" s="879">
        <f>IFERROR(VLOOKUP(年度マスタ!$K$4&amp;"_"&amp;G$20,データシート1!$A:$BU,MATCH("ba_"&amp;$D26,データシート1!$A$1:$BU$1,0),0),0)</f>
        <v>165.15800000000002</v>
      </c>
      <c r="H26" s="879">
        <f>IFERROR(VLOOKUP(年度マスタ!$K$4&amp;"_"&amp;H$20,データシート1!$A:$BU,MATCH("ba_"&amp;$D26,データシート1!$A$1:$BU$1,0),0),0)</f>
        <v>203.846</v>
      </c>
      <c r="I26" s="879">
        <f>IFERROR(VLOOKUP(年度マスタ!$K$4&amp;"_"&amp;I$20,データシート1!$A:$BU,MATCH("ba_"&amp;$D26,データシート1!$A$1:$BU$1,0),0),0)</f>
        <v>202.822</v>
      </c>
      <c r="J26" s="879">
        <f>IFERROR(VLOOKUP(年度マスタ!$K$4&amp;"_"&amp;J$20,データシート1!$A:$BU,MATCH("ba_"&amp;$D26,データシート1!$A$1:$BU$1,0),0),0)</f>
        <v>195.86799999999999</v>
      </c>
      <c r="K26" s="879">
        <f>IFERROR(VLOOKUP(年度マスタ!$K$4&amp;"_"&amp;K$20,データシート1!$A:$BU,MATCH("ba_"&amp;$D26,データシート1!$A$1:$BU$1,0),0),0)</f>
        <v>191.77500000000001</v>
      </c>
      <c r="L26" s="879">
        <f>IFERROR(VLOOKUP(年度マスタ!$K$4&amp;"_"&amp;L$20,データシート1!$A:$BU,MATCH("ba_"&amp;$D26,データシート1!$A$1:$BU$1,0),0),0)</f>
        <v>162.09300000000002</v>
      </c>
      <c r="M26" s="879">
        <f>IFERROR(VLOOKUP(年度マスタ!$K$4&amp;"_"&amp;M$20,データシート1!$A:$BU,MATCH("ba_"&amp;$D26,データシート1!$A$1:$BU$1,0),0),0)</f>
        <v>159.05600000000001</v>
      </c>
      <c r="N26" s="879">
        <f>IFERROR(VLOOKUP(年度マスタ!$K$4&amp;"_"&amp;N$20,データシート1!$A:$BU,MATCH("ba_"&amp;$D26,データシート1!$A$1:$BU$1,0),0),0)</f>
        <v>156.995</v>
      </c>
      <c r="O26" s="879">
        <f>IFERROR(VLOOKUP(年度マスタ!$K$4&amp;"_"&amp;O$20,データシート1!$A:$BU,MATCH("ba_"&amp;$D26,データシート1!$A$1:$BU$1,0),0),0)</f>
        <v>106.07600000000001</v>
      </c>
      <c r="P26" s="880">
        <f>IFERROR(VLOOKUP(年度マスタ!$K$4&amp;"_"&amp;P$20,データシート1!$A:$BU,MATCH("ba_"&amp;$D26,データシート1!$A$1:$BU$1,0),0),0)</f>
        <v>123.16699999999999</v>
      </c>
      <c r="Z26" s="273"/>
      <c r="AB26" s="272"/>
      <c r="AC26" s="522"/>
      <c r="AD26" s="410"/>
      <c r="AE26" s="409" t="s">
        <v>184</v>
      </c>
      <c r="AF26" s="881">
        <f>①CO2排出量の現状把握!Z36</f>
        <v>897.6838631319215</v>
      </c>
      <c r="AG26" s="881">
        <f>①CO2排出量の現状把握!AA36</f>
        <v>1354.3782002052089</v>
      </c>
      <c r="AH26" s="881">
        <f>①CO2排出量の現状把握!AB36</f>
        <v>1289.290755332107</v>
      </c>
      <c r="AI26" s="881">
        <f>①CO2排出量の現状把握!AC36</f>
        <v>1042.09936135218</v>
      </c>
      <c r="AJ26" s="881">
        <f>①CO2排出量の現状把握!AD36</f>
        <v>893.84318997156106</v>
      </c>
      <c r="AK26" s="881">
        <f>①CO2排出量の現状把握!AE36</f>
        <v>973.27190343577047</v>
      </c>
      <c r="AL26" s="881">
        <f>①CO2排出量の現状把握!AF36</f>
        <v>910.68560048940651</v>
      </c>
      <c r="AM26" s="881">
        <f>①CO2排出量の現状把握!AG36</f>
        <v>947.87997608439241</v>
      </c>
      <c r="AN26" s="881">
        <f>①CO2排出量の現状把握!AH36</f>
        <v>940.88907827958383</v>
      </c>
      <c r="AO26" s="881">
        <f>①CO2排出量の現状把握!AI36</f>
        <v>998.98593099275956</v>
      </c>
      <c r="AP26" s="882">
        <f>①CO2排出量の現状把握!AJ36</f>
        <v>914.87329864892365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41.261901310460097</v>
      </c>
      <c r="AG27" s="881">
        <f>①CO2排出量の現状把握!AA37</f>
        <v>41.526593963419238</v>
      </c>
      <c r="AH27" s="881">
        <f>①CO2排出量の現状把握!AB37</f>
        <v>34.611601588851123</v>
      </c>
      <c r="AI27" s="881">
        <f>①CO2排出量の現状把握!AC37</f>
        <v>34.018102271463498</v>
      </c>
      <c r="AJ27" s="881">
        <f>①CO2排出量の現状把握!AD37</f>
        <v>31.935866180921568</v>
      </c>
      <c r="AK27" s="881">
        <f>①CO2排出量の現状把握!AE37</f>
        <v>29.645073921189123</v>
      </c>
      <c r="AL27" s="881">
        <f>①CO2排出量の現状把握!AF37</f>
        <v>29.799849330817761</v>
      </c>
      <c r="AM27" s="881">
        <f>①CO2排出量の現状把握!AG37</f>
        <v>28.050838752510437</v>
      </c>
      <c r="AN27" s="881">
        <f>①CO2排出量の現状把握!AH37</f>
        <v>23.51756165816024</v>
      </c>
      <c r="AO27" s="881">
        <f>①CO2排出量の現状把握!AI37</f>
        <v>30.117808573850557</v>
      </c>
      <c r="AP27" s="882">
        <f>①CO2排出量の現状把握!AJ37</f>
        <v>30.774114254198441</v>
      </c>
      <c r="AQ27" s="273"/>
      <c r="AV27" s="70" t="str">
        <f t="shared" ref="AV27:AV31" si="14">AW27</f>
        <v>N2O</v>
      </c>
      <c r="AW27" s="70" t="str">
        <f t="shared" si="13"/>
        <v>N2O</v>
      </c>
      <c r="AX27" s="287">
        <f t="shared" si="12"/>
        <v>3.2210000000000001</v>
      </c>
      <c r="AY27" s="287">
        <f t="shared" ref="AY27:AY31" si="15">AX27</f>
        <v>3.2210000000000001</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30.932490542916899</v>
      </c>
      <c r="AG28" s="881">
        <f>①CO2排出量の現状把握!AA38</f>
        <v>30.742861623247592</v>
      </c>
      <c r="AH28" s="881">
        <f>①CO2排出量の現状把握!AB38</f>
        <v>31.775918657184668</v>
      </c>
      <c r="AI28" s="881">
        <f>①CO2排出量の現状把握!AC38</f>
        <v>30.624684221106889</v>
      </c>
      <c r="AJ28" s="881">
        <f>①CO2排出量の現状把握!AD38</f>
        <v>24.574416951342869</v>
      </c>
      <c r="AK28" s="881">
        <f>①CO2排出量の現状把握!AE38</f>
        <v>24.563355253688901</v>
      </c>
      <c r="AL28" s="881">
        <f>①CO2排出量の現状把握!AF38</f>
        <v>22.490144047129448</v>
      </c>
      <c r="AM28" s="881">
        <f>①CO2排出量の現状把握!AG38</f>
        <v>20.325815184890466</v>
      </c>
      <c r="AN28" s="881">
        <f>①CO2排出量の現状把握!AH38</f>
        <v>20.011038244330067</v>
      </c>
      <c r="AO28" s="881">
        <f>①CO2排出量の現状把握!AI38</f>
        <v>28.048586551672809</v>
      </c>
      <c r="AP28" s="882">
        <f>①CO2排出量の現状把握!AJ38</f>
        <v>25.993905386037433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1101.174748709765</v>
      </c>
      <c r="AG29" s="883">
        <f>①CO2排出量の現状把握!AA39</f>
        <v>1234.7499855780441</v>
      </c>
      <c r="AH29" s="883">
        <f>①CO2排出量の現状把握!AB39</f>
        <v>1253.83022103852</v>
      </c>
      <c r="AI29" s="883">
        <f>①CO2排出量の現状把握!AC39</f>
        <v>1171.0297574566071</v>
      </c>
      <c r="AJ29" s="883">
        <f>①CO2排出量の現状把握!AD39</f>
        <v>1100.2845038042201</v>
      </c>
      <c r="AK29" s="883">
        <f>①CO2排出量の現状把握!AE39</f>
        <v>837.54043195744725</v>
      </c>
      <c r="AL29" s="883">
        <f>①CO2排出量の現状把握!AF39</f>
        <v>812.94403197373742</v>
      </c>
      <c r="AM29" s="883">
        <f>①CO2排出量の現状把握!AG39</f>
        <v>811.9509648098508</v>
      </c>
      <c r="AN29" s="883">
        <f>①CO2排出量の現状把握!AH39</f>
        <v>651.74472568027454</v>
      </c>
      <c r="AO29" s="883">
        <f>①CO2排出量の現状把握!AI39</f>
        <v>829.3422869822956</v>
      </c>
      <c r="AP29" s="884">
        <f>①CO2排出量の現状把握!AJ39</f>
        <v>797.78539182429074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0.57194673332194801</v>
      </c>
      <c r="AG32" s="461">
        <f t="shared" si="16"/>
        <v>0.38875137781644759</v>
      </c>
      <c r="AH32" s="461">
        <f t="shared" si="16"/>
        <v>0.48114041461365625</v>
      </c>
      <c r="AI32" s="461">
        <f t="shared" si="16"/>
        <v>0.47465463836992899</v>
      </c>
      <c r="AJ32" s="461">
        <f t="shared" si="16"/>
        <v>0.51510408560397292</v>
      </c>
      <c r="AK32" s="461">
        <f t="shared" si="16"/>
        <v>0.47161458827172487</v>
      </c>
      <c r="AL32" s="461">
        <f t="shared" si="16"/>
        <v>0.44758275567991551</v>
      </c>
      <c r="AM32" s="461">
        <f t="shared" si="16"/>
        <v>0.43590127718348987</v>
      </c>
      <c r="AN32" s="461">
        <f t="shared" si="16"/>
        <v>0.47982278418496671</v>
      </c>
      <c r="AO32" s="461">
        <f t="shared" si="16"/>
        <v>0.3456405311056332</v>
      </c>
      <c r="AP32" s="461">
        <f t="shared" si="16"/>
        <v>0.41893399470186127</v>
      </c>
      <c r="AQ32" s="273"/>
      <c r="BA32" s="70">
        <v>25</v>
      </c>
      <c r="BB32" s="70"/>
      <c r="BC32" s="70" t="s">
        <v>301</v>
      </c>
      <c r="BD32" s="70" t="str">
        <f t="shared" si="1"/>
        <v>25：はん用機械器具製造業(N=3)</v>
      </c>
      <c r="BE32" s="845">
        <f>VLOOKUP(BE$13&amp;"_"&amp;$AV$8,データシート2!$A:$SI,MATCH($AV$5&amp;"_"&amp;$BA32&amp;$AV$6,データシート2!$A$1:$SI$1,0),0)</f>
        <v>3</v>
      </c>
      <c r="BF32" s="952">
        <f>VLOOKUP(BF$13&amp;"_"&amp;$AW$8,データシート2!$A:$SI,MATCH($AW$5&amp;"_"&amp;$BA32&amp;$AW$6,データシート2!$A$1:$SI$1,0),0)</f>
        <v>12.071</v>
      </c>
      <c r="BG32" s="952">
        <f t="shared" si="2"/>
        <v>4.0236666666666663</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0.2530957385332126</v>
      </c>
    </row>
    <row r="33" spans="2:63" ht="15.95" customHeight="1" thickBot="1">
      <c r="B33" s="285"/>
      <c r="Z33" s="273"/>
      <c r="AB33" s="272"/>
      <c r="AC33" s="522"/>
      <c r="AD33" s="408" t="s">
        <v>114</v>
      </c>
      <c r="AE33" s="409"/>
      <c r="AF33" s="458">
        <f>IFERROR(IF(F22/AF25&gt;1,1,F22/AF25),0)</f>
        <v>1</v>
      </c>
      <c r="AG33" s="458">
        <f t="shared" ref="AG33:AP33" si="17">IFERROR(IF(G22/AG25&gt;1,1,G22/AG25),0)</f>
        <v>0.60944550427021515</v>
      </c>
      <c r="AH33" s="458">
        <f t="shared" si="17"/>
        <v>0.77576960474010281</v>
      </c>
      <c r="AI33" s="458">
        <f t="shared" si="17"/>
        <v>0.79362026801857122</v>
      </c>
      <c r="AJ33" s="458">
        <f t="shared" si="17"/>
        <v>0.9053726054053145</v>
      </c>
      <c r="AK33" s="458">
        <f t="shared" si="17"/>
        <v>0.6694006475553943</v>
      </c>
      <c r="AL33" s="458">
        <f t="shared" si="17"/>
        <v>0.65710699630375347</v>
      </c>
      <c r="AM33" s="458">
        <f t="shared" si="17"/>
        <v>0.63150796796829078</v>
      </c>
      <c r="AN33" s="458">
        <f>IFERROR(IF(N22/AN25&gt;1,1,N22/AN25),0)</f>
        <v>0.63801475117743056</v>
      </c>
      <c r="AO33" s="458">
        <f t="shared" si="17"/>
        <v>0.51645631997494368</v>
      </c>
      <c r="AP33" s="458">
        <f t="shared" si="17"/>
        <v>0.63614626958057396</v>
      </c>
      <c r="AQ33" s="273"/>
      <c r="BA33" s="70">
        <v>26</v>
      </c>
      <c r="BB33" s="70"/>
      <c r="BC33" s="70" t="s">
        <v>302</v>
      </c>
      <c r="BD33" s="70" t="str">
        <f t="shared" si="1"/>
        <v>26：生産用機械器具製造業(N=2)</v>
      </c>
      <c r="BE33" s="845">
        <f>VLOOKUP(BE$13&amp;"_"&amp;$AV$8,データシート2!$A:$SI,MATCH($AV$5&amp;"_"&amp;$BA33&amp;$AV$6,データシート2!$A$1:$SI$1,0),0)</f>
        <v>2</v>
      </c>
      <c r="BF33" s="952">
        <f>VLOOKUP(BF$13&amp;"_"&amp;$AW$8,データシート2!$A:$SI,MATCH($AW$5&amp;"_"&amp;$BA33&amp;$AW$6,データシート2!$A$1:$SI$1,0),0)</f>
        <v>31.274999999999999</v>
      </c>
      <c r="BG33" s="952">
        <f t="shared" si="2"/>
        <v>15.637499999999999</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1.9983098017633758</v>
      </c>
    </row>
    <row r="34" spans="2:63" ht="15.95" customHeight="1" thickBot="1">
      <c r="B34" s="285"/>
      <c r="Z34" s="273"/>
      <c r="AB34" s="272"/>
      <c r="AC34" s="522"/>
      <c r="AD34" s="410"/>
      <c r="AE34" s="409" t="s">
        <v>184</v>
      </c>
      <c r="AF34" s="459">
        <f>IFERROR(IF(F23/AF26&gt;1,1,F23/AF26),0)</f>
        <v>1</v>
      </c>
      <c r="AG34" s="459">
        <f t="shared" ref="AG34:AP36" si="18">IFERROR(IF(G23/AG26&gt;1,1,G23/AG26),0)</f>
        <v>0.64196544205175698</v>
      </c>
      <c r="AH34" s="459">
        <f t="shared" si="18"/>
        <v>0.8157151485423435</v>
      </c>
      <c r="AI34" s="459">
        <f t="shared" si="18"/>
        <v>0.84284957133100591</v>
      </c>
      <c r="AJ34" s="459">
        <f t="shared" si="18"/>
        <v>0.96261179774427286</v>
      </c>
      <c r="AK34" s="459">
        <f t="shared" si="18"/>
        <v>0.70668432693062944</v>
      </c>
      <c r="AL34" s="459">
        <f t="shared" si="18"/>
        <v>0.69483694445145761</v>
      </c>
      <c r="AM34" s="459">
        <f t="shared" si="18"/>
        <v>0.66373804265698044</v>
      </c>
      <c r="AN34" s="459">
        <f t="shared" si="18"/>
        <v>0.66753139610083667</v>
      </c>
      <c r="AO34" s="459">
        <f t="shared" si="18"/>
        <v>0.546527216311675</v>
      </c>
      <c r="AP34" s="459">
        <f t="shared" si="18"/>
        <v>0.67561923701654991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0.14010491993279744</v>
      </c>
      <c r="AG37" s="460">
        <f t="shared" ref="AG37:AP37" si="21">IFERROR(IF(G26/AG29&gt;1,1,G26/AG29),0)</f>
        <v>0.13375825222033255</v>
      </c>
      <c r="AH37" s="460">
        <f t="shared" si="21"/>
        <v>0.16257863032776387</v>
      </c>
      <c r="AI37" s="460">
        <f t="shared" si="21"/>
        <v>0.17319969770923233</v>
      </c>
      <c r="AJ37" s="460">
        <f t="shared" si="21"/>
        <v>0.17801577621314196</v>
      </c>
      <c r="AK37" s="460">
        <f t="shared" si="21"/>
        <v>0.22897402045629658</v>
      </c>
      <c r="AL37" s="460">
        <f t="shared" si="21"/>
        <v>0.19939011005032695</v>
      </c>
      <c r="AM37" s="460">
        <f t="shared" si="21"/>
        <v>0.1958936030542793</v>
      </c>
      <c r="AN37" s="460">
        <f t="shared" si="21"/>
        <v>0.2408841894901913</v>
      </c>
      <c r="AO37" s="460">
        <f t="shared" si="21"/>
        <v>0.12790376381985266</v>
      </c>
      <c r="AP37" s="460">
        <f t="shared" si="21"/>
        <v>0.154386130984869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32：その他の製造業(N=1)</v>
      </c>
      <c r="BE39" s="845">
        <f>VLOOKUP(BE$13&amp;"_"&amp;$AV$8,データシート2!$A:$SI,MATCH($AV$5&amp;"_"&amp;$BA39&amp;$AV$6,データシート2!$A$1:$SI$1,0),0)</f>
        <v>1</v>
      </c>
      <c r="BF39" s="952">
        <f>VLOOKUP(BF$13&amp;"_"&amp;$AW$8,データシート2!$A:$SI,MATCH($AW$5&amp;"_"&amp;$BA39&amp;$AW$6,データシート2!$A$1:$SI$1,0),0)</f>
        <v>2.2480000000000002</v>
      </c>
      <c r="BG39" s="952">
        <f t="shared" si="2"/>
        <v>2.2480000000000002</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0.25615239653484878</v>
      </c>
    </row>
    <row r="40" spans="2:63" ht="15.95" customHeight="1">
      <c r="B40" s="272"/>
      <c r="Z40" s="273"/>
      <c r="AB40" s="272"/>
      <c r="AQ40" s="273"/>
      <c r="BA40" s="70" t="s">
        <v>309</v>
      </c>
      <c r="BB40" s="70" t="s">
        <v>189</v>
      </c>
      <c r="BC40" s="16" t="s">
        <v>310</v>
      </c>
      <c r="BD40" s="70" t="str">
        <f t="shared" si="1"/>
        <v>F：電気・ガス・熱供給・水道業(N=2)</v>
      </c>
      <c r="BE40" s="845">
        <f>VLOOKUP(BE$13&amp;"_"&amp;$AV$8,データシート2!$A:$SI,MATCH($AV$5&amp;"_"&amp;$BA40&amp;$AV$6,データシート2!$A$1:$SI$1,0),0)</f>
        <v>2</v>
      </c>
      <c r="BF40" s="952">
        <f>VLOOKUP(BF$13&amp;"_"&amp;$AW$8,データシート2!$A:$SI,MATCH($AW$5&amp;"_"&amp;$BA40&amp;$AW$6,データシート2!$A$1:$SI$1,0),0)</f>
        <v>13.109</v>
      </c>
      <c r="BG40" s="952">
        <f t="shared" ref="BG40:BG51" si="22">BF40/BE40</f>
        <v>6.5545</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0.6632090017060247</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G：情報通信業(N=2)</v>
      </c>
      <c r="BE41" s="845">
        <f>VLOOKUP(BE$13&amp;"_"&amp;$AV$8,データシート2!$A:$SI,MATCH($AV$5&amp;"_"&amp;$BA41&amp;$AV$6,データシート2!$A$1:$SI$1,0),0)</f>
        <v>2</v>
      </c>
      <c r="BF41" s="952">
        <f>VLOOKUP(BF$13&amp;"_"&amp;$AW$8,データシート2!$A:$SI,MATCH($AW$5&amp;"_"&amp;$BA41&amp;$AW$6,データシート2!$A$1:$SI$1,0),0)</f>
        <v>5.5439999999999996</v>
      </c>
      <c r="BG41" s="952">
        <f t="shared" si="22"/>
        <v>2.7719999999999998</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0.32718536963312006</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I：卸売業，小売業(N=3)</v>
      </c>
      <c r="BE43" s="845">
        <f>VLOOKUP(BE$13&amp;"_"&amp;$AV$8,データシート2!$A:$SI,MATCH($AV$5&amp;"_"&amp;$BA43&amp;$AV$6,データシート2!$A$1:$SI$1,0),0)</f>
        <v>3</v>
      </c>
      <c r="BF43" s="952">
        <f>VLOOKUP(BF$13&amp;"_"&amp;$AW$8,データシート2!$A:$SI,MATCH($AW$5&amp;"_"&amp;$BA43&amp;$AW$6,データシート2!$A$1:$SI$1,0),0)</f>
        <v>16.7</v>
      </c>
      <c r="BG43" s="952">
        <f t="shared" si="22"/>
        <v>5.5666666666666664</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1.3510545830221992</v>
      </c>
    </row>
    <row r="44" spans="2:63" ht="15.95" customHeight="1">
      <c r="B44" s="291"/>
      <c r="Z44" s="273"/>
      <c r="AB44" s="272"/>
      <c r="AQ44" s="273"/>
      <c r="BA44" s="70" t="s">
        <v>318</v>
      </c>
      <c r="BB44" s="70"/>
      <c r="BC44" s="70" t="s">
        <v>319</v>
      </c>
      <c r="BD44" s="70" t="str">
        <f t="shared" si="1"/>
        <v>J：金融業，保険業(N=1)</v>
      </c>
      <c r="BE44" s="845">
        <f>VLOOKUP(BE$13&amp;"_"&amp;$AV$8,データシート2!$A:$SI,MATCH($AV$5&amp;"_"&amp;$BA44&amp;$AV$6,データシート2!$A$1:$SI$1,0),0)</f>
        <v>1</v>
      </c>
      <c r="BF44" s="952">
        <f>VLOOKUP(BF$13&amp;"_"&amp;$AW$8,データシート2!$A:$SI,MATCH($AW$5&amp;"_"&amp;$BA44&amp;$AW$6,データシート2!$A$1:$SI$1,0),0)</f>
        <v>2.5329999999999999</v>
      </c>
      <c r="BG44" s="952">
        <f t="shared" si="22"/>
        <v>2.5329999999999999</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f t="shared" si="24"/>
        <v>0.51871412229820757</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9.5370000000000008</v>
      </c>
      <c r="BG45" s="952">
        <f t="shared" si="22"/>
        <v>9.5370000000000008</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1.7682765325050329</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3.2189999999999999</v>
      </c>
      <c r="BG47" s="952">
        <f t="shared" si="22"/>
        <v>3.2189999999999999</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0.6859755841099876</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3.488</v>
      </c>
      <c r="BG48" s="952">
        <f t="shared" si="22"/>
        <v>3.488</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0.70293885540576007</v>
      </c>
    </row>
    <row r="49" spans="2:63" ht="15.95" customHeight="1">
      <c r="B49" s="292"/>
      <c r="Z49" s="273"/>
      <c r="AB49" s="272"/>
      <c r="AQ49" s="273"/>
      <c r="BA49" s="70" t="s">
        <v>328</v>
      </c>
      <c r="BB49" s="70"/>
      <c r="BC49" s="70" t="s">
        <v>329</v>
      </c>
      <c r="BD49" s="70" t="str">
        <f t="shared" si="1"/>
        <v>O：教育，学習支援業(N=2)</v>
      </c>
      <c r="BE49" s="845">
        <f>VLOOKUP(BE$13&amp;"_"&amp;$AV$8,データシート2!$A:$SI,MATCH($AV$5&amp;"_"&amp;$BA49&amp;$AV$6,データシート2!$A$1:$SI$1,0),0)</f>
        <v>2</v>
      </c>
      <c r="BF49" s="952">
        <f>VLOOKUP(BF$13&amp;"_"&amp;$AW$8,データシート2!$A:$SI,MATCH($AW$5&amp;"_"&amp;$BA49&amp;$AW$6,データシート2!$A$1:$SI$1,0),0)</f>
        <v>8.8539999999999992</v>
      </c>
      <c r="BG49" s="952">
        <f t="shared" si="22"/>
        <v>4.4269999999999996</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0.5184004476605979</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P：医療，福祉(N=4)</v>
      </c>
      <c r="BE50" s="845">
        <f>VLOOKUP(BE$13&amp;"_"&amp;$AV$8,データシート2!$A:$SI,MATCH($AV$5&amp;"_"&amp;$BA50&amp;$AV$6,データシート2!$A$1:$SI$1,0),0)</f>
        <v>4</v>
      </c>
      <c r="BF50" s="952">
        <f>VLOOKUP(BF$13&amp;"_"&amp;$AW$8,データシート2!$A:$SI,MATCH($AW$5&amp;"_"&amp;$BA50&amp;$AW$6,データシート2!$A$1:$SI$1,0),0)</f>
        <v>28.192</v>
      </c>
      <c r="BG50" s="952">
        <f t="shared" si="22"/>
        <v>7.048</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1.271343787004436</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31.991</v>
      </c>
      <c r="BG52" s="952">
        <f t="shared" ref="BG52" si="26">BF52/BE52</f>
        <v>15.9955</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0.5997775413714902</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1184.5320000000002</v>
      </c>
      <c r="G55" s="885">
        <f t="shared" ref="G55:P55" si="32">SUM(G56,G57,G60,G61,G62,G63,G64,G65,)</f>
        <v>1034.6220000000001</v>
      </c>
      <c r="H55" s="885">
        <f t="shared" si="32"/>
        <v>1255.54</v>
      </c>
      <c r="I55" s="885">
        <f t="shared" si="32"/>
        <v>1081.155</v>
      </c>
      <c r="J55" s="885">
        <f t="shared" si="32"/>
        <v>1056.2920000000001</v>
      </c>
      <c r="K55" s="885">
        <f t="shared" si="32"/>
        <v>879.57100000000003</v>
      </c>
      <c r="L55" s="885">
        <f t="shared" si="32"/>
        <v>794.87099999999998</v>
      </c>
      <c r="M55" s="885">
        <f t="shared" si="32"/>
        <v>788.19999999999993</v>
      </c>
      <c r="N55" s="885">
        <f t="shared" si="32"/>
        <v>785.06799999999998</v>
      </c>
      <c r="O55" s="885">
        <f t="shared" si="32"/>
        <v>652.04900000000009</v>
      </c>
      <c r="P55" s="886">
        <f t="shared" si="32"/>
        <v>741.27300000000002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1112.5730000000001</v>
      </c>
      <c r="G56" s="887">
        <f>IFERROR(VLOOKUP(年度マスタ!$K$4&amp;"_"&amp;G$54,データシート1!$A:$CE,MATCH("bc_"&amp;$C56,データシート1!$A$1:$CE$1,0),0),0)</f>
        <v>970.78800000000001</v>
      </c>
      <c r="H56" s="887">
        <f>IFERROR(VLOOKUP(年度マスタ!$K$4&amp;"_"&amp;H$54,データシート1!$A:$CE,MATCH("bc_"&amp;$C56,データシート1!$A$1:$CE$1,0),0),0)</f>
        <v>1184.9659999999999</v>
      </c>
      <c r="I56" s="887">
        <f>IFERROR(VLOOKUP(年度マスタ!$K$4&amp;"_"&amp;I$54,データシート1!$A:$CE,MATCH("bc_"&amp;$C56,データシート1!$A$1:$CE$1,0),0),0)</f>
        <v>1012.02</v>
      </c>
      <c r="J56" s="887">
        <f>IFERROR(VLOOKUP(年度マスタ!$K$4&amp;"_"&amp;J$54,データシート1!$A:$CE,MATCH("bc_"&amp;$C56,データシート1!$A$1:$CE$1,0),0),0)</f>
        <v>988.02200000000005</v>
      </c>
      <c r="K56" s="887">
        <f>IFERROR(VLOOKUP(年度マスタ!$K$4&amp;"_"&amp;K$54,データシート1!$A:$CE,MATCH("bc_"&amp;$C56,データシート1!$A$1:$CE$1,0),0),0)</f>
        <v>809.63</v>
      </c>
      <c r="L56" s="887">
        <f>IFERROR(VLOOKUP(年度マスタ!$K$4&amp;"_"&amp;L$54,データシート1!$A:$CE,MATCH("bc_"&amp;$C56,データシート1!$A$1:$CE$1,0),0),0)</f>
        <v>729.04700000000003</v>
      </c>
      <c r="M56" s="887">
        <f>IFERROR(VLOOKUP(年度マスタ!$K$4&amp;"_"&amp;M$54,データシート1!$A:$CE,MATCH("bc_"&amp;$C56,データシート1!$A$1:$CE$1,0),0),0)</f>
        <v>724.28099999999995</v>
      </c>
      <c r="N56" s="887">
        <f>IFERROR(VLOOKUP(年度マスタ!$K$4&amp;"_"&amp;N$54,データシート1!$A:$CE,MATCH("bc_"&amp;$C56,データシート1!$A$1:$CE$1,0),0),0)</f>
        <v>719.58299999999997</v>
      </c>
      <c r="O56" s="887">
        <f>IFERROR(VLOOKUP(年度マスタ!$K$4&amp;"_"&amp;O$54,データシート1!$A:$CE,MATCH("bc_"&amp;$C56,データシート1!$A$1:$CE$1,0),0),0)</f>
        <v>614.33900000000006</v>
      </c>
      <c r="P56" s="888">
        <f>IFERROR(VLOOKUP(年度マスタ!$K$4&amp;"_"&amp;P$54,データシート1!$A:$CE,MATCH("bc_"&amp;$C56,データシート1!$A$1:$CE$1,0),0),0)</f>
        <v>706.06100000000004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64.759</v>
      </c>
      <c r="G57" s="887">
        <f t="shared" ref="G57:J57" si="34">SUM(G58:G59)</f>
        <v>56.034000000000006</v>
      </c>
      <c r="H57" s="887">
        <f t="shared" si="34"/>
        <v>65.573999999999998</v>
      </c>
      <c r="I57" s="887">
        <f t="shared" si="34"/>
        <v>61.134999999999998</v>
      </c>
      <c r="J57" s="887">
        <f t="shared" si="34"/>
        <v>60.07</v>
      </c>
      <c r="K57" s="887">
        <f t="shared" ref="K57:O57" si="35">SUM(K58:K59)</f>
        <v>61.402999999999999</v>
      </c>
      <c r="L57" s="887">
        <f t="shared" si="35"/>
        <v>57.847000000000001</v>
      </c>
      <c r="M57" s="887">
        <f t="shared" si="35"/>
        <v>57.03</v>
      </c>
      <c r="N57" s="887">
        <f t="shared" si="35"/>
        <v>58.182000000000002</v>
      </c>
      <c r="O57" s="887">
        <f t="shared" si="35"/>
        <v>30.75</v>
      </c>
      <c r="P57" s="888">
        <f>SUM(P58:P59)</f>
        <v>31.991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64.759</v>
      </c>
      <c r="G58" s="889">
        <f>IFERROR(VLOOKUP(年度マスタ!$K$4&amp;"_"&amp;G$54,データシート1!$A:$CE,MATCH("bc_"&amp;$C58,データシート1!$A$1:$CE$1,0),0),0)</f>
        <v>3.5960000000000001</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52.438000000000002</v>
      </c>
      <c r="H59" s="889">
        <f>IFERROR(VLOOKUP(年度マスタ!$K$4&amp;"_"&amp;H$54,データシート1!$A:$CE,MATCH("bc_"&amp;$C59,データシート1!$A$1:$CE$1,0),0),0)</f>
        <v>65.573999999999998</v>
      </c>
      <c r="I59" s="889">
        <f>IFERROR(VLOOKUP(年度マスタ!$K$4&amp;"_"&amp;I$54,データシート1!$A:$CE,MATCH("bc_"&amp;$C59,データシート1!$A$1:$CE$1,0),0),0)</f>
        <v>61.134999999999998</v>
      </c>
      <c r="J59" s="889">
        <f>IFERROR(VLOOKUP(年度マスタ!$K$4&amp;"_"&amp;J$54,データシート1!$A:$CE,MATCH("bc_"&amp;$C59,データシート1!$A$1:$CE$1,0),0),0)</f>
        <v>60.07</v>
      </c>
      <c r="K59" s="889">
        <f>IFERROR(VLOOKUP(年度マスタ!$K$4&amp;"_"&amp;K$54,データシート1!$A:$CE,MATCH("bc_"&amp;$C59,データシート1!$A$1:$CE$1,0),0),0)</f>
        <v>61.402999999999999</v>
      </c>
      <c r="L59" s="889">
        <f>IFERROR(VLOOKUP(年度マスタ!$K$4&amp;"_"&amp;L$54,データシート1!$A:$CE,MATCH("bc_"&amp;$C59,データシート1!$A$1:$CE$1,0),0),0)</f>
        <v>57.847000000000001</v>
      </c>
      <c r="M59" s="889">
        <f>IFERROR(VLOOKUP(年度マスタ!$K$4&amp;"_"&amp;M$54,データシート1!$A:$CE,MATCH("bc_"&amp;$C59,データシート1!$A$1:$CE$1,0),0),0)</f>
        <v>57.03</v>
      </c>
      <c r="N59" s="889">
        <f>IFERROR(VLOOKUP(年度マスタ!$K$4&amp;"_"&amp;N$54,データシート1!$A:$CE,MATCH("bc_"&amp;$C59,データシート1!$A$1:$CE$1,0),0),0)</f>
        <v>58.182000000000002</v>
      </c>
      <c r="O59" s="889">
        <f>IFERROR(VLOOKUP(年度マスタ!$K$4&amp;"_"&amp;O$54,データシート1!$A:$CE,MATCH("bc_"&amp;$C59,データシート1!$A$1:$CE$1,0),0),0)</f>
        <v>30.75</v>
      </c>
      <c r="P59" s="890">
        <f>IFERROR(VLOOKUP(年度マスタ!$K$4&amp;"_"&amp;P$54,データシート1!$A:$CE,MATCH("bc_"&amp;$C59,データシート1!$A$1:$CE$1,0),0),0)</f>
        <v>31.991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0.191</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7.2</v>
      </c>
      <c r="G61" s="887">
        <f>IFERROR(VLOOKUP(年度マスタ!$K$4&amp;"_"&amp;G$54,データシート1!$A:$CE,MATCH("bc_"&amp;$C61,データシート1!$A$1:$CE$1,0),0),0)</f>
        <v>7.8</v>
      </c>
      <c r="H61" s="887">
        <f>IFERROR(VLOOKUP(年度マスタ!$K$4&amp;"_"&amp;H$54,データシート1!$A:$CE,MATCH("bc_"&amp;$C61,データシート1!$A$1:$CE$1,0),0),0)</f>
        <v>5</v>
      </c>
      <c r="I61" s="887">
        <f>IFERROR(VLOOKUP(年度マスタ!$K$4&amp;"_"&amp;I$54,データシート1!$A:$CE,MATCH("bc_"&amp;$C61,データシート1!$A$1:$CE$1,0),0),0)</f>
        <v>8</v>
      </c>
      <c r="J61" s="887">
        <f>IFERROR(VLOOKUP(年度マスタ!$K$4&amp;"_"&amp;J$54,データシート1!$A:$CE,MATCH("bc_"&amp;$C61,データシート1!$A$1:$CE$1,0),0),0)</f>
        <v>8.1999999999999993</v>
      </c>
      <c r="K61" s="887">
        <f>IFERROR(VLOOKUP(年度マスタ!$K$4&amp;"_"&amp;K$54,データシート1!$A:$CE,MATCH("bc_"&amp;$C61,データシート1!$A$1:$CE$1,0),0),0)</f>
        <v>8.5380000000000003</v>
      </c>
      <c r="L61" s="887">
        <f>IFERROR(VLOOKUP(年度マスタ!$K$4&amp;"_"&amp;L$54,データシート1!$A:$CE,MATCH("bc_"&amp;$C61,データシート1!$A$1:$CE$1,0),0),0)</f>
        <v>7.7859999999999996</v>
      </c>
      <c r="M61" s="887">
        <f>IFERROR(VLOOKUP(年度マスタ!$K$4&amp;"_"&amp;M$54,データシート1!$A:$CE,MATCH("bc_"&amp;$C61,データシート1!$A$1:$CE$1,0),0),0)</f>
        <v>6.8890000000000002</v>
      </c>
      <c r="N61" s="887">
        <f>IFERROR(VLOOKUP(年度マスタ!$K$4&amp;"_"&amp;N$54,データシート1!$A:$CE,MATCH("bc_"&amp;$C61,データシート1!$A$1:$CE$1,0),0),0)</f>
        <v>7.3029999999999999</v>
      </c>
      <c r="O61" s="887">
        <f>IFERROR(VLOOKUP(年度マスタ!$K$4&amp;"_"&amp;O$54,データシート1!$A:$CE,MATCH("bc_"&amp;$C61,データシート1!$A$1:$CE$1,0),0),0)</f>
        <v>6.96</v>
      </c>
      <c r="P61" s="888">
        <f>IFERROR(VLOOKUP(年度マスタ!$K$4&amp;"_"&amp;P$54,データシート1!$A:$CE,MATCH("bc_"&amp;$C61,データシート1!$A$1:$CE$1,0),0),0)</f>
        <v>3.2210000000000001</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松山市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48766.557999999997</v>
      </c>
      <c r="K6" s="619">
        <f>VLOOKUP(年度マスタ!$K$4&amp;"_"&amp;K$5,データシート1!$A:$BT,MATCH("cb_"&amp;$G6,データシート1!$A$1:$BT$1,0),0)</f>
        <v>53888.186000000002</v>
      </c>
      <c r="L6" s="619">
        <f>VLOOKUP(年度マスタ!$K$4&amp;"_"&amp;L$5,データシート1!$A:$BT,MATCH("cb_"&amp;$G6,データシート1!$A$1:$BT$1,0),0)</f>
        <v>58405.595000000001</v>
      </c>
      <c r="M6" s="619">
        <f>VLOOKUP(年度マスタ!$K$4&amp;"_"&amp;M$5,データシート1!$A:$BT,MATCH("cb_"&amp;$G6,データシート1!$A$1:$BT$1,0),0)</f>
        <v>64406.840000000171</v>
      </c>
      <c r="N6" s="619">
        <f>VLOOKUP(年度マスタ!$K$4&amp;"_"&amp;N$5,データシート1!$A:$BT,MATCH("cb_"&amp;$G6,データシート1!$A$1:$BT$1,0),0)</f>
        <v>70552.295000000318</v>
      </c>
      <c r="O6" s="619">
        <f>VLOOKUP(年度マスタ!$K$4&amp;"_"&amp;O$5,データシート1!$A:$BT,MATCH("cb_"&amp;$G6,データシート1!$A$1:$BT$1,0),0)</f>
        <v>75757.386000000639</v>
      </c>
      <c r="P6" s="619">
        <f>VLOOKUP(年度マスタ!$K$4&amp;"_"&amp;P$5,データシート1!$A:$BT,MATCH("cb_"&amp;$G6,データシート1!$A$1:$BT$1,0),0)</f>
        <v>81370.244000000821</v>
      </c>
      <c r="Q6" s="619">
        <f>VLOOKUP(年度マスタ!$K$4&amp;"_"&amp;Q$5,データシート1!$A:$BT,MATCH("cb_"&amp;$G6,データシート1!$A$1:$BT$1,0),0)</f>
        <v>86996.763000001112</v>
      </c>
      <c r="R6" s="633">
        <f>VLOOKUP(年度マスタ!$K$4&amp;"_"&amp;R$5,データシート1!$A:$BT,MATCH("cb_"&amp;$G6,データシート1!$A$1:$BT$1,0),0)</f>
        <v>92826.528000001708</v>
      </c>
      <c r="S6" s="568"/>
      <c r="T6" s="190"/>
      <c r="U6" s="581"/>
      <c r="V6" s="195"/>
      <c r="W6" s="195"/>
      <c r="X6" s="195"/>
      <c r="Y6" s="196" t="s">
        <v>372</v>
      </c>
      <c r="Z6" s="663" t="s">
        <v>373</v>
      </c>
      <c r="AA6" s="663"/>
      <c r="AB6" s="663"/>
      <c r="AC6" s="664">
        <f>SUM(AC7:AC8)</f>
        <v>3856713</v>
      </c>
      <c r="AD6" s="664">
        <f>SUM(AD7:AD8)</f>
        <v>5110770.6520000007</v>
      </c>
      <c r="AE6" s="665">
        <f>$AD6*3600/100000000</f>
        <v>183.98774347200001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77004.067999999999</v>
      </c>
      <c r="K7" s="617">
        <f>VLOOKUP(年度マスタ!$K$4&amp;"_"&amp;K$5,データシート1!$A:$BT,MATCH("cb_"&amp;$G7,データシート1!$A$1:$BT$1,0),0)</f>
        <v>93657.567999999999</v>
      </c>
      <c r="L7" s="617">
        <f>VLOOKUP(年度マスタ!$K$4&amp;"_"&amp;L$5,データシート1!$A:$BT,MATCH("cb_"&amp;$G7,データシート1!$A$1:$BT$1,0),0)</f>
        <v>98482.868000000002</v>
      </c>
      <c r="M7" s="617">
        <f>VLOOKUP(年度マスタ!$K$4&amp;"_"&amp;M$5,データシート1!$A:$BT,MATCH("cb_"&amp;$G7,データシート1!$A$1:$BT$1,0),0)</f>
        <v>117904.16800000001</v>
      </c>
      <c r="N7" s="617">
        <f>VLOOKUP(年度マスタ!$K$4&amp;"_"&amp;N$5,データシート1!$A:$BT,MATCH("cb_"&amp;$G7,データシート1!$A$1:$BT$1,0),0)</f>
        <v>121122.96799999991</v>
      </c>
      <c r="O7" s="617">
        <f>VLOOKUP(年度マスタ!$K$4&amp;"_"&amp;O$5,データシート1!$A:$BT,MATCH("cb_"&amp;$G7,データシート1!$A$1:$BT$1,0),0)</f>
        <v>124968.5679999999</v>
      </c>
      <c r="P7" s="617">
        <f>VLOOKUP(年度マスタ!$K$4&amp;"_"&amp;P$5,データシート1!$A:$BT,MATCH("cb_"&amp;$G7,データシート1!$A$1:$BT$1,0),0)</f>
        <v>127642.8679999999</v>
      </c>
      <c r="Q7" s="617">
        <f>VLOOKUP(年度マスタ!$K$4&amp;"_"&amp;Q$5,データシート1!$A:$BT,MATCH("cb_"&amp;$G7,データシート1!$A$1:$BT$1,0),0)</f>
        <v>128986.16799999989</v>
      </c>
      <c r="R7" s="634">
        <f>VLOOKUP(年度マスタ!$K$4&amp;"_"&amp;R$5,データシート1!$A:$BT,MATCH("cb_"&amp;$G7,データシート1!$A$1:$BT$1,0),0)</f>
        <v>129805.66799999989</v>
      </c>
      <c r="S7" s="568"/>
      <c r="T7" s="190"/>
      <c r="U7" s="581"/>
      <c r="V7" s="195"/>
      <c r="W7" s="195"/>
      <c r="X7" s="195"/>
      <c r="Y7" s="196" t="s">
        <v>375</v>
      </c>
      <c r="Z7" s="212" t="s">
        <v>376</v>
      </c>
      <c r="AA7" s="212"/>
      <c r="AB7" s="212"/>
      <c r="AC7" s="1022">
        <f>VLOOKUP(年度マスタ!$K$4&amp;"_"&amp;年度マスタ!$K$9,データシート3!A:AB,MATCH("ea_"&amp;$Y7&amp;"_設備",データシート3!$A$1:$AB$1,0),0)</f>
        <v>1601117</v>
      </c>
      <c r="AD7" s="1022">
        <f>VLOOKUP(年度マスタ!$K$4&amp;"_"&amp;年度マスタ!$K$9,データシート3!A:AB,MATCH("ea_"&amp;$Y7&amp;"_年間発電",データシート3!$A$1:$AB$1,0),0)/10^3</f>
        <v>2124224.4719999996</v>
      </c>
      <c r="AE7" s="554">
        <f t="shared" ref="AE7:AE16" si="0">$AD7*3600/100000000</f>
        <v>76.472080991999988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16.8</v>
      </c>
      <c r="L8" s="617">
        <f>VLOOKUP(年度マスタ!$K$4&amp;"_"&amp;L$5,データシート1!$A:$BT,MATCH("cb_"&amp;$G8,データシート1!$A$1:$BT$1,0),0)</f>
        <v>16.8</v>
      </c>
      <c r="M8" s="617">
        <f>VLOOKUP(年度マスタ!$K$4&amp;"_"&amp;M$5,データシート1!$A:$BT,MATCH("cb_"&amp;$G8,データシート1!$A$1:$BT$1,0),0)</f>
        <v>17</v>
      </c>
      <c r="N8" s="617">
        <f>VLOOKUP(年度マスタ!$K$4&amp;"_"&amp;N$5,データシート1!$A:$BT,MATCH("cb_"&amp;$G8,データシート1!$A$1:$BT$1,0),0)</f>
        <v>16.8</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2255596</v>
      </c>
      <c r="AD8" s="1022">
        <f>VLOOKUP(年度マスタ!$K$4&amp;"_"&amp;年度マスタ!$K$9,データシート3!A:AB,MATCH("ea_"&amp;$Y8&amp;"_年間発電",データシート3!$A$1:$AB$1,0),0)/10^3</f>
        <v>2986546.1800000006</v>
      </c>
      <c r="AE8" s="554">
        <f t="shared" si="0"/>
        <v>107.51566248000002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605</v>
      </c>
      <c r="K9" s="617">
        <f>VLOOKUP(年度マスタ!$K$4&amp;"_"&amp;K$5,データシート1!$A:$BT,MATCH("cb_"&amp;$G9,データシート1!$A$1:$BT$1,0),0)</f>
        <v>605</v>
      </c>
      <c r="L9" s="617">
        <f>VLOOKUP(年度マスタ!$K$4&amp;"_"&amp;L$5,データシート1!$A:$BT,MATCH("cb_"&amp;$G9,データシート1!$A$1:$BT$1,0),0)</f>
        <v>605</v>
      </c>
      <c r="M9" s="617">
        <f>VLOOKUP(年度マスタ!$K$4&amp;"_"&amp;M$5,データシート1!$A:$BT,MATCH("cb_"&amp;$G9,データシート1!$A$1:$BT$1,0),0)</f>
        <v>605</v>
      </c>
      <c r="N9" s="617">
        <f>VLOOKUP(年度マスタ!$K$4&amp;"_"&amp;N$5,データシート1!$A:$BT,MATCH("cb_"&amp;$G9,データシート1!$A$1:$BT$1,0),0)</f>
        <v>605</v>
      </c>
      <c r="O9" s="617">
        <f>VLOOKUP(年度マスタ!$K$4&amp;"_"&amp;O$5,データシート1!$A:$BT,MATCH("cb_"&amp;$G9,データシート1!$A$1:$BT$1,0),0)</f>
        <v>605</v>
      </c>
      <c r="P9" s="617">
        <f>VLOOKUP(年度マスタ!$K$4&amp;"_"&amp;P$5,データシート1!$A:$BT,MATCH("cb_"&amp;$G9,データシート1!$A$1:$BT$1,0),0)</f>
        <v>605</v>
      </c>
      <c r="Q9" s="617">
        <f>VLOOKUP(年度マスタ!$K$4&amp;"_"&amp;Q$5,データシート1!$A:$BT,MATCH("cb_"&amp;$G9,データシート1!$A$1:$BT$1,0),0)</f>
        <v>605</v>
      </c>
      <c r="R9" s="634">
        <f>VLOOKUP(年度マスタ!$K$4&amp;"_"&amp;R$5,データシート1!$A:$BT,MATCH("cb_"&amp;$G9,データシート1!$A$1:$BT$1,0),0)</f>
        <v>605</v>
      </c>
      <c r="S9" s="568"/>
      <c r="T9" s="190"/>
      <c r="U9" s="581"/>
      <c r="V9" s="195"/>
      <c r="W9" s="195"/>
      <c r="X9" s="195"/>
      <c r="Y9" s="196" t="s">
        <v>381</v>
      </c>
      <c r="Z9" s="208" t="s">
        <v>377</v>
      </c>
      <c r="AA9" s="208"/>
      <c r="AB9" s="208"/>
      <c r="AC9" s="666">
        <f>VLOOKUP(年度マスタ!$K$4&amp;"_"&amp;年度マスタ!$K$9,データシート3!A:AB,MATCH("ea_"&amp;$Y9&amp;"_設備",データシート3!$A$1:$AB$1,0),0)</f>
        <v>197100</v>
      </c>
      <c r="AD9" s="666">
        <f>VLOOKUP(年度マスタ!$K$4&amp;"_"&amp;年度マスタ!$K$9,データシート3!A:AB,MATCH("ea_"&amp;$Y9&amp;"_年間発電",データシート3!$A$1:$AB$1,0),0)/10^3</f>
        <v>409262.13299999991</v>
      </c>
      <c r="AE9" s="667">
        <f t="shared" si="0"/>
        <v>14.733436787999997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7268</v>
      </c>
      <c r="AD10" s="666">
        <f>SUM(AD11:AD12)</f>
        <v>58410.482000000011</v>
      </c>
      <c r="AE10" s="667">
        <f t="shared" si="0"/>
        <v>2.1027773520000004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5148</v>
      </c>
      <c r="K11" s="654">
        <f>VLOOKUP(年度マスタ!$K$4&amp;"_"&amp;K$5,データシート1!$A:$BT,MATCH("cb_"&amp;$G11,データシート1!$A$1:$BT$1,0),0)</f>
        <v>5148</v>
      </c>
      <c r="L11" s="654">
        <f>VLOOKUP(年度マスタ!$K$4&amp;"_"&amp;L$5,データシート1!$A:$BT,MATCH("cb_"&amp;$G11,データシート1!$A$1:$BT$1,0),0)</f>
        <v>17648</v>
      </c>
      <c r="M11" s="654">
        <f>VLOOKUP(年度マスタ!$K$4&amp;"_"&amp;M$5,データシート1!$A:$BT,MATCH("cb_"&amp;$G11,データシート1!$A$1:$BT$1,0),0)</f>
        <v>17648</v>
      </c>
      <c r="N11" s="654">
        <f>VLOOKUP(年度マスタ!$K$4&amp;"_"&amp;N$5,データシート1!$A:$BT,MATCH("cb_"&amp;$G11,データシート1!$A$1:$BT$1,0),0)</f>
        <v>17375.655999999999</v>
      </c>
      <c r="O11" s="654">
        <f>VLOOKUP(年度マスタ!$K$4&amp;"_"&amp;O$5,データシート1!$A:$BT,MATCH("cb_"&amp;$G11,データシート1!$A$1:$BT$1,0),0)</f>
        <v>17375.655999999999</v>
      </c>
      <c r="P11" s="654">
        <f>VLOOKUP(年度マスタ!$K$4&amp;"_"&amp;P$5,データシート1!$A:$BT,MATCH("cb_"&amp;$G11,データシート1!$A$1:$BT$1,0),0)</f>
        <v>17375.655999999999</v>
      </c>
      <c r="Q11" s="654">
        <f>VLOOKUP(年度マスタ!$K$4&amp;"_"&amp;Q$5,データシート1!$A:$BT,MATCH("cb_"&amp;$G11,データシート1!$A$1:$BT$1,0),0)</f>
        <v>17375.655999999999</v>
      </c>
      <c r="R11" s="655">
        <f>VLOOKUP(年度マスタ!$K$4&amp;"_"&amp;R$5,データシート1!$A:$BT,MATCH("cb_"&amp;$G11,データシート1!$A$1:$BT$1,0),0)</f>
        <v>17375.655999999999</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280</v>
      </c>
      <c r="AD11" s="1022">
        <f>VLOOKUP(年度マスタ!$K$4&amp;"_"&amp;年度マスタ!$K$9,データシート3!A:AB,MATCH("ea_"&amp;$Y11&amp;"_年間発電",データシート3!$A$1:$AB$1,0),0)/10^3</f>
        <v>1669.529</v>
      </c>
      <c r="AE11" s="554">
        <f t="shared" si="0"/>
        <v>6.0103044000000001E-2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131523.62599999999</v>
      </c>
      <c r="K12" s="651">
        <f t="shared" ref="K12:Q12" si="1">SUM(K6:K11)</f>
        <v>153315.554</v>
      </c>
      <c r="L12" s="651">
        <f t="shared" si="1"/>
        <v>175158.26299999998</v>
      </c>
      <c r="M12" s="651">
        <f t="shared" si="1"/>
        <v>200581.00800000018</v>
      </c>
      <c r="N12" s="651">
        <f t="shared" si="1"/>
        <v>209672.71900000019</v>
      </c>
      <c r="O12" s="651">
        <f t="shared" si="1"/>
        <v>218706.61000000054</v>
      </c>
      <c r="P12" s="651">
        <f t="shared" si="1"/>
        <v>226993.76800000071</v>
      </c>
      <c r="Q12" s="651">
        <f t="shared" si="1"/>
        <v>233963.58700000099</v>
      </c>
      <c r="R12" s="652">
        <f t="shared" ref="R12" si="2">SUM(R6:R11)</f>
        <v>240612.85200000159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6988</v>
      </c>
      <c r="AD12" s="1022">
        <f>VLOOKUP(年度マスタ!$K$4&amp;"_"&amp;年度マスタ!$K$9,データシート3!A:AB,MATCH("ea_"&amp;$Y12&amp;"_年間発電",データシート3!$A$1:$AB$1,0),0)/10^3</f>
        <v>56740.953000000009</v>
      </c>
      <c r="AE12" s="554">
        <f t="shared" si="0"/>
        <v>2.0426743080000005</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38.271784490000002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178.22449395999999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58525.721586959997</v>
      </c>
      <c r="K19" s="615">
        <f>K6*別紙!$C5/100*別紙!$E5/10^3</f>
        <v>64672.289782319989</v>
      </c>
      <c r="L19" s="615">
        <f>L6*別紙!$C5/100*別紙!$E5/10^3</f>
        <v>70093.722671399999</v>
      </c>
      <c r="M19" s="615">
        <f>M6*別紙!$C5/100*別紙!$E5/10^3</f>
        <v>77295.936820800198</v>
      </c>
      <c r="N19" s="615">
        <f>N6*別紙!$C5/100*別紙!$E5/10^3</f>
        <v>84671.220275400367</v>
      </c>
      <c r="O19" s="615">
        <f>O6*別紙!$C5/100*別紙!$E5/10^3</f>
        <v>90917.954086320751</v>
      </c>
      <c r="P19" s="615">
        <f>P6*別紙!$C5/100*別紙!$E5/10^3</f>
        <v>97654.057229280981</v>
      </c>
      <c r="Q19" s="615">
        <f>Q6*別紙!$C5/100*別紙!$E5/10^3</f>
        <v>104406.55521156132</v>
      </c>
      <c r="R19" s="639">
        <f>R6*別紙!$C5/100*別紙!$E5/10^3</f>
        <v>111402.97278336204</v>
      </c>
      <c r="S19" s="572"/>
      <c r="T19" s="191"/>
      <c r="U19" s="588"/>
      <c r="W19" s="201"/>
      <c r="X19" s="201"/>
      <c r="Y19" s="173"/>
      <c r="Z19" s="628" t="s">
        <v>389</v>
      </c>
      <c r="AA19" s="671"/>
      <c r="AB19" s="672"/>
      <c r="AC19" s="673">
        <f>SUM($AC$6,$AC$9,$AC$10,$AC$13)</f>
        <v>4061081</v>
      </c>
      <c r="AD19" s="673">
        <f>SUM($AD$6,$AD$9,$AD$10,$AD$13)</f>
        <v>5578443.267</v>
      </c>
      <c r="AE19" s="674">
        <f>SUM($AE$6,$AE$9,$AE$10,$AE$13,$AE$17,$AE$18)</f>
        <v>417.32023606200005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101857.90098767998</v>
      </c>
      <c r="K20" s="617">
        <f>K7*別紙!$C6/100*別紙!$E6/10^3</f>
        <v>123886.48464768</v>
      </c>
      <c r="L20" s="617">
        <f>L7*別紙!$C6/100*別紙!$E6/10^3</f>
        <v>130269.19847567999</v>
      </c>
      <c r="M20" s="617">
        <f>M7*別紙!$C6/100*別紙!$E6/10^3</f>
        <v>155958.91726367999</v>
      </c>
      <c r="N20" s="617">
        <f>N7*別紙!$C6/100*別紙!$E6/10^3</f>
        <v>160216.61715167985</v>
      </c>
      <c r="O20" s="617">
        <f>O7*別紙!$C6/100*別紙!$E6/10^3</f>
        <v>165303.42300767984</v>
      </c>
      <c r="P20" s="617">
        <f>P7*別紙!$C6/100*別紙!$E6/10^3</f>
        <v>168840.88007567986</v>
      </c>
      <c r="Q20" s="617">
        <f>Q7*別紙!$C6/100*別紙!$E6/10^3</f>
        <v>170617.74358367987</v>
      </c>
      <c r="R20" s="634">
        <f>R7*別紙!$C6/100*別紙!$E6/10^3</f>
        <v>171701.74540367984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36.497664000000007</v>
      </c>
      <c r="L21" s="617">
        <f>L8*別紙!$C7/100*別紙!$E7/10^3</f>
        <v>36.497664000000007</v>
      </c>
      <c r="M21" s="617">
        <f>M8*別紙!$C7/100*別紙!$E7/10^3</f>
        <v>36.932160000000003</v>
      </c>
      <c r="N21" s="617">
        <f>N8*別紙!$C7/100*別紙!$E7/10^3</f>
        <v>36.497664000000007</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3179.88</v>
      </c>
      <c r="K22" s="617">
        <f>K9*別紙!$C8/100*別紙!$E8/10^3</f>
        <v>3179.88</v>
      </c>
      <c r="L22" s="617">
        <f>L9*別紙!$C8/100*別紙!$E8/10^3</f>
        <v>3179.88</v>
      </c>
      <c r="M22" s="617">
        <f>M9*別紙!$C8/100*別紙!$E8/10^3</f>
        <v>3179.88</v>
      </c>
      <c r="N22" s="617">
        <f>N9*別紙!$C8/100*別紙!$E8/10^3</f>
        <v>3179.88</v>
      </c>
      <c r="O22" s="617">
        <f>O9*別紙!$C8/100*別紙!$E8/10^3</f>
        <v>3179.88</v>
      </c>
      <c r="P22" s="617">
        <f>P9*別紙!$C8/100*別紙!$E8/10^3</f>
        <v>3179.88</v>
      </c>
      <c r="Q22" s="617">
        <f>Q9*別紙!$C8/100*別紙!$E8/10^3</f>
        <v>3179.88</v>
      </c>
      <c r="R22" s="634">
        <f>R9*別紙!$C8/100*別紙!$E8/10^3</f>
        <v>3179.88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36077.184000000001</v>
      </c>
      <c r="K24" s="654">
        <f>K11*別紙!$C10/100*別紙!$E10/10^3</f>
        <v>36077.184000000001</v>
      </c>
      <c r="L24" s="654">
        <f>L11*別紙!$C10/100*別紙!$E10/10^3</f>
        <v>123677.18399999999</v>
      </c>
      <c r="M24" s="654">
        <f>M11*別紙!$C10/100*別紙!$E10/10^3</f>
        <v>123677.18399999999</v>
      </c>
      <c r="N24" s="654">
        <f>N11*別紙!$C10/100*別紙!$E10/10^3</f>
        <v>121768.59724799999</v>
      </c>
      <c r="O24" s="654">
        <f>O11*別紙!$C10/100*別紙!$E10/10^3</f>
        <v>121768.59724799999</v>
      </c>
      <c r="P24" s="654">
        <f>P11*別紙!$C10/100*別紙!$E10/10^3</f>
        <v>121768.59724799999</v>
      </c>
      <c r="Q24" s="654">
        <f>Q11*別紙!$C10/100*別紙!$E10/10^3</f>
        <v>121768.59724799999</v>
      </c>
      <c r="R24" s="655">
        <f>R11*別紙!$C10/100*別紙!$E10/10^3</f>
        <v>121768.59724799999</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199640.68657463999</v>
      </c>
      <c r="K25" s="657">
        <f t="shared" si="3"/>
        <v>227852.336094</v>
      </c>
      <c r="L25" s="657">
        <f t="shared" si="3"/>
        <v>327256.48281108</v>
      </c>
      <c r="M25" s="657">
        <f t="shared" si="3"/>
        <v>360148.85024448019</v>
      </c>
      <c r="N25" s="657">
        <f t="shared" si="3"/>
        <v>369872.81233908021</v>
      </c>
      <c r="O25" s="657">
        <f t="shared" si="3"/>
        <v>381169.85434200056</v>
      </c>
      <c r="P25" s="657">
        <f t="shared" si="3"/>
        <v>391443.41455296084</v>
      </c>
      <c r="Q25" s="657">
        <f t="shared" si="3"/>
        <v>399972.77604324115</v>
      </c>
      <c r="R25" s="658">
        <f t="shared" ref="R25" si="4">SUM(R19:R24)</f>
        <v>408053.19543504185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2937757.4796250672</v>
      </c>
      <c r="K26" s="654">
        <f>(VLOOKUP(年度マスタ!$K$4&amp;"_"&amp;K$18,データシート1!$A:$BT,MATCH("da_合計",データシート1!$A$1:$BT$1,0),0))/10^3</f>
        <v>3038812.444402141</v>
      </c>
      <c r="L26" s="654">
        <f>(VLOOKUP(年度マスタ!$K$4&amp;"_"&amp;L$18,データシート1!$A:$BT,MATCH("da_合計",データシート1!$A$1:$BT$1,0),0))/10^3</f>
        <v>3049232.1165468013</v>
      </c>
      <c r="M26" s="654">
        <f>(VLOOKUP(年度マスタ!$K$4&amp;"_"&amp;M$18,データシート1!$A:$BT,MATCH("da_合計",データシート1!$A$1:$BT$1,0),0))/10^3</f>
        <v>2875572.1950149923</v>
      </c>
      <c r="N26" s="654">
        <f>(VLOOKUP(年度マスタ!$K$4&amp;"_"&amp;N$18,データシート1!$A:$BT,MATCH("da_合計",データシート1!$A$1:$BT$1,0),0))/10^3</f>
        <v>2890246.5778969247</v>
      </c>
      <c r="O26" s="654">
        <f>(VLOOKUP(年度マスタ!$K$4&amp;"_"&amp;O$18,データシート1!$A:$BT,MATCH("da_合計",データシート1!$A$1:$BT$1,0),0))/10^3</f>
        <v>3012076.1557721961</v>
      </c>
      <c r="P26" s="654">
        <f>(VLOOKUP(年度マスタ!$K$4&amp;"_"&amp;P$18,データシート1!$A:$BT,MATCH("da_合計",データシート1!$A$1:$BT$1,0),0))/10^3</f>
        <v>3019467.4904126874</v>
      </c>
      <c r="Q26" s="654">
        <f>(VLOOKUP(年度マスタ!$K$4&amp;"_"&amp;Q$18,データシート1!$A:$BT,MATCH("da_合計",データシート1!$A$1:$BT$1,0),0))/10^3</f>
        <v>3031907.3184788451</v>
      </c>
      <c r="R26" s="655">
        <f>Q26</f>
        <v>3031907.3184788451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6.7956830323556608E-2</v>
      </c>
      <c r="K27" s="839">
        <f t="shared" ref="K27:P27" si="5">K25/K26</f>
        <v>7.4980717060617375E-2</v>
      </c>
      <c r="L27" s="839">
        <f t="shared" si="5"/>
        <v>0.10732422797044781</v>
      </c>
      <c r="M27" s="839">
        <f t="shared" si="5"/>
        <v>0.12524423864885872</v>
      </c>
      <c r="N27" s="839">
        <f t="shared" si="5"/>
        <v>0.12797275331719848</v>
      </c>
      <c r="O27" s="839">
        <f t="shared" si="5"/>
        <v>0.12654721681307599</v>
      </c>
      <c r="P27" s="839">
        <f t="shared" si="5"/>
        <v>0.12963988378608443</v>
      </c>
      <c r="Q27" s="839">
        <f>Q25/Q26</f>
        <v>0.13192117503245901</v>
      </c>
      <c r="R27" s="840">
        <f>R25/R26</f>
        <v>0.13458630247304804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0.13458630247304804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1.8399122008118611</v>
      </c>
      <c r="AA52" s="173"/>
      <c r="AB52" s="678" t="s">
        <v>413</v>
      </c>
      <c r="AC52" s="679">
        <f>$AD6</f>
        <v>5110770.6520000007</v>
      </c>
      <c r="AD52" s="680">
        <f>R19+R20</f>
        <v>283104.71818704187</v>
      </c>
      <c r="AE52" s="681">
        <f t="shared" ref="AE52:AE54" si="6">IFERROR(AD52/AC52,"-")</f>
        <v>5.5393743422286881E-2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2546535.9485211549</v>
      </c>
      <c r="Z53" s="1130"/>
      <c r="AA53" s="173"/>
      <c r="AB53" s="678" t="s">
        <v>377</v>
      </c>
      <c r="AC53" s="679">
        <f>$AD9</f>
        <v>409262.13299999991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58410.482000000011</v>
      </c>
      <c r="AD54" s="679">
        <f>R22</f>
        <v>3179.88</v>
      </c>
      <c r="AE54" s="681">
        <f t="shared" si="6"/>
        <v>5.4440228724700467E-2</v>
      </c>
      <c r="AF54" s="473"/>
      <c r="AG54" s="41"/>
      <c r="AH54" s="420"/>
      <c r="AI54" s="442" t="s">
        <v>440</v>
      </c>
      <c r="AJ54" s="443">
        <f>VLOOKUP(年度マスタ!$K$4&amp;"_"&amp;AJ$53,データシート1!$A$1:$BT$2000,MATCH("ca_太陽光発電（10kW未満）",データシート1!$A$1:$BT$1,0),0)</f>
        <v>11646</v>
      </c>
      <c r="AK54" s="443">
        <f>VLOOKUP(年度マスタ!$K$4&amp;"_"&amp;AK$53,データシート1!$A$1:$BT$2000,MATCH("ca_太陽光発電（10kW未満）",データシート1!$A$1:$BT$1,0),0)</f>
        <v>12636</v>
      </c>
      <c r="AL54" s="443">
        <f>VLOOKUP(年度マスタ!$K$4&amp;"_"&amp;AL$53,データシート1!$A$1:$BT$2000,MATCH("ca_太陽光発電（10kW未満）",データシート1!$A$1:$BT$1,0),0)</f>
        <v>13490</v>
      </c>
      <c r="AM54" s="443">
        <f>VLOOKUP(年度マスタ!$K$4&amp;"_"&amp;AM$53,データシート1!$A$1:$BT$2000,MATCH("ca_太陽光発電（10kW未満）",データシート1!$A$1:$BT$1,0),0)</f>
        <v>14606</v>
      </c>
      <c r="AN54" s="443">
        <f>VLOOKUP(年度マスタ!$K$4&amp;"_"&amp;AN$53,データシート1!$A$1:$BT$2000,MATCH("ca_太陽光発電（10kW未満）",データシート1!$A$1:$BT$1,0),0)</f>
        <v>15747</v>
      </c>
      <c r="AO54" s="443">
        <f>VLOOKUP(年度マスタ!$K$4&amp;"_"&amp;AO$53,データシート1!$A$1:$BT$2000,MATCH("ca_太陽光発電（10kW未満）",データシート1!$A$1:$BT$1,0),0)</f>
        <v>16656</v>
      </c>
      <c r="AP54" s="443">
        <f>VLOOKUP(年度マスタ!$K$4&amp;"_"&amp;AP$53,データシート1!$A$1:$BT$2000,MATCH("ca_太陽光発電（10kW未満）",データシート1!$A$1:$BT$1,0),0)</f>
        <v>17593</v>
      </c>
      <c r="AQ54" s="443">
        <f>VLOOKUP(年度マスタ!$K$4&amp;"_"&amp;AQ$53,データシート1!$A$1:$BT$2000,MATCH("ca_太陽光発電（10kW未満）",データシート1!$A$1:$BT$1,0),0)</f>
        <v>18560</v>
      </c>
      <c r="AR54" s="443">
        <f>VLOOKUP(年度マスタ!$K$4&amp;"_"&amp;AR$53,データシート1!$A$1:$BT$2000,MATCH("ca_太陽光発電（10kW未満）",データシート1!$A$1:$BT$1,0),0)</f>
        <v>19641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松山市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愛媛県</v>
      </c>
      <c r="AY12" s="1023" t="str">
        <f>年度マスタ!$J4</f>
        <v>松山市</v>
      </c>
      <c r="AZ12" s="1023" t="str">
        <f>年度マスタ!$K4</f>
        <v>38201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13115</v>
      </c>
      <c r="AY21" s="18" t="str">
        <f>IF(IFERROR(比較地域マスタ!$Z6,"")=0,"",IFERROR(比較地域マスタ!$Z6,""))</f>
        <v>杉並区</v>
      </c>
      <c r="BB21" s="110" t="str">
        <f t="shared" ref="BB21:BC68" si="0">AX21</f>
        <v>13115</v>
      </c>
      <c r="BC21" s="1031" t="str">
        <f t="shared" si="0"/>
        <v>杉並区</v>
      </c>
      <c r="BD21" s="34">
        <f>SUM(BE21,BI21:BK21,BQ21)</f>
        <v>1635.7142071042381</v>
      </c>
      <c r="BE21" s="34">
        <f>SUM(BF21:BH21)</f>
        <v>47.559664725058482</v>
      </c>
      <c r="BF21" s="34">
        <f>VLOOKUP($AX21&amp;"_"&amp;$BC$14,データシート1!$A:$BT,MATCH($BC$12&amp;"_"&amp;BF$20,データシート1!$A$1:$BT$1,0),0)</f>
        <v>22.490035486750603</v>
      </c>
      <c r="BG21" s="34">
        <f>VLOOKUP($AX21&amp;"_"&amp;$BC$14,データシート1!$A:$BT,MATCH($BC$12&amp;"_"&amp;BG$20,データシート1!$A$1:$BT$1,0),0)</f>
        <v>19.959483480599058</v>
      </c>
      <c r="BH21" s="34">
        <f>VLOOKUP($AX21&amp;"_"&amp;$BC$14,データシート1!$A:$BT,MATCH($BC$12&amp;"_"&amp;BH$20,データシート1!$A$1:$BT$1,0),0)</f>
        <v>5.1101457577088212</v>
      </c>
      <c r="BI21" s="34">
        <f>VLOOKUP($AX21&amp;"_"&amp;$BC$14,データシート1!$A:$BT,MATCH($BC$12&amp;"_"&amp;BI$20,データシート1!$A$1:$BT$1,0),0)</f>
        <v>519.69265950694785</v>
      </c>
      <c r="BJ21" s="34">
        <f>VLOOKUP($AX21&amp;"_"&amp;$BC$14,データシート1!$A:$BT,MATCH($BC$12&amp;"_"&amp;BJ$20,データシート1!$A$1:$BT$1,0),0)</f>
        <v>748.1929636010733</v>
      </c>
      <c r="BK21" s="34">
        <f t="shared" ref="BK21:BK68" si="1">SUM(BL21,BO21:BP21)</f>
        <v>248.8626270350623</v>
      </c>
      <c r="BL21" s="34">
        <f t="shared" ref="BL21:BL67" si="2">SUM(BM21:BN21)</f>
        <v>215.59931678942081</v>
      </c>
      <c r="BM21" s="34">
        <f>VLOOKUP($AX21&amp;"_"&amp;$BC$14,データシート1!$A:$BT,MATCH($BC$12&amp;"_"&amp;BM$20,データシート1!$A$1:$BT$1,0),0)</f>
        <v>137.7035483985299</v>
      </c>
      <c r="BN21" s="34">
        <f>VLOOKUP($AX21&amp;"_"&amp;$BC$14,データシート1!$A:$BT,MATCH($BC$12&amp;"_"&amp;BN$20,データシート1!$A$1:$BT$1,0),0)</f>
        <v>77.895768390890893</v>
      </c>
      <c r="BO21" s="34">
        <f>VLOOKUP($AX21&amp;"_"&amp;$BC$14,データシート1!$A:$BT,MATCH($BC$12&amp;"_"&amp;BO$20,データシート1!$A$1:$BT$1,0),0)</f>
        <v>33.263310245641499</v>
      </c>
      <c r="BP21" s="34">
        <f>VLOOKUP($AX21&amp;"_"&amp;$BC$14,データシート1!$A:$BT,MATCH($BC$12&amp;"_"&amp;BP$20,データシート1!$A$1:$BT$1,0),0)</f>
        <v>0</v>
      </c>
      <c r="BQ21" s="34">
        <f>VLOOKUP($AX21&amp;"_"&amp;$BC$14,データシート1!$A:$BT,MATCH($BC$12&amp;"_"&amp;BQ$20,データシート1!$A$1:$BT$1,0),0)</f>
        <v>71.406292236096135</v>
      </c>
      <c r="BR21" s="35">
        <f t="shared" ref="BR21:BR68" si="3">BD21</f>
        <v>1635.7142071042381</v>
      </c>
      <c r="BT21" s="111" t="str">
        <f t="shared" ref="BT21:BT68" si="4">AY21</f>
        <v>杉並区</v>
      </c>
      <c r="BU21" s="34">
        <f>BD21</f>
        <v>1635.7142071042381</v>
      </c>
      <c r="BV21" s="60">
        <f>BE21/$BR21</f>
        <v>2.907577895851074E-2</v>
      </c>
      <c r="BW21" s="60">
        <f t="shared" ref="BW21:CH42" si="5">BF21/$BR21</f>
        <v>1.3749367333897221E-2</v>
      </c>
      <c r="BX21" s="60">
        <f t="shared" si="5"/>
        <v>1.2202304897708278E-2</v>
      </c>
      <c r="BY21" s="60">
        <f t="shared" si="5"/>
        <v>3.1241067269052402E-3</v>
      </c>
      <c r="BZ21" s="60">
        <f t="shared" si="5"/>
        <v>0.31771605164876443</v>
      </c>
      <c r="CA21" s="60">
        <f t="shared" si="5"/>
        <v>0.45741056741545666</v>
      </c>
      <c r="CB21" s="60">
        <f t="shared" si="5"/>
        <v>0.15214309807556939</v>
      </c>
      <c r="CC21" s="60">
        <f t="shared" si="5"/>
        <v>0.13180744891315935</v>
      </c>
      <c r="CD21" s="60">
        <f t="shared" si="5"/>
        <v>8.4185579485985693E-2</v>
      </c>
      <c r="CE21" s="60">
        <f t="shared" si="5"/>
        <v>4.7621869427173641E-2</v>
      </c>
      <c r="CF21" s="60">
        <f t="shared" si="5"/>
        <v>2.0335649162410038E-2</v>
      </c>
      <c r="CG21" s="60">
        <f t="shared" si="5"/>
        <v>0</v>
      </c>
      <c r="CH21" s="60">
        <f>BQ21/$BR21</f>
        <v>4.365450390169881E-2</v>
      </c>
      <c r="CI21" s="112">
        <f t="shared" ref="CI21:CI68" si="6">BR21/$BR21</f>
        <v>1</v>
      </c>
      <c r="CK21" s="113" t="str">
        <f t="shared" ref="CK21:CK68" si="7">AY21</f>
        <v>杉並区</v>
      </c>
      <c r="CL21" s="114">
        <f>CN21+CP21+CR21</f>
        <v>47.559664725058482</v>
      </c>
      <c r="CM21" s="61">
        <f>IF(IF(CL21=0,0,CW21/CL21)&gt;1,1,IF(CL21=0,0,CW21/CL21))</f>
        <v>0</v>
      </c>
      <c r="CN21" s="62">
        <f>BF21</f>
        <v>22.490035486750603</v>
      </c>
      <c r="CO21" s="61">
        <f>IF(IF(CN21=0,0,CX21/CN21)&gt;1,1,IF(CN21=0,0,CX21/CN21))</f>
        <v>0</v>
      </c>
      <c r="CP21" s="62">
        <f t="shared" ref="CP21:CP68" si="8">BG21</f>
        <v>19.959483480599058</v>
      </c>
      <c r="CQ21" s="61">
        <f>IF(IF(CP21=0,0,CY21/CP21)&gt;1,1,IF(CP21=0,0,CY21/CP21))</f>
        <v>0</v>
      </c>
      <c r="CR21" s="62">
        <f t="shared" ref="CR21:CR68" si="9">BH21</f>
        <v>5.1101457577088212</v>
      </c>
      <c r="CS21" s="61">
        <f>IF(IF(CR21=0,0,CZ21/CR21)&gt;1,1,IF(CR21=0,0,CZ21/CR21))</f>
        <v>0</v>
      </c>
      <c r="CT21" s="62">
        <f t="shared" ref="CT21:CT68" si="10">BI21</f>
        <v>519.69265950694785</v>
      </c>
      <c r="CU21" s="63">
        <f>IF(IF(CT21=0,0,DA21/CT21)&gt;1,1,IF(CT21=0,0,DA21/CT21))</f>
        <v>0.204980767096203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106.527</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106.527</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8</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8</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13201</v>
      </c>
      <c r="AY22" s="18" t="str">
        <f>IF(IFERROR(比較地域マスタ!$Z7,"")=0,"",IFERROR(比較地域マスタ!$Z7,""))</f>
        <v>八王子市</v>
      </c>
      <c r="BB22" s="110" t="str">
        <f t="shared" si="0"/>
        <v>13201</v>
      </c>
      <c r="BC22" s="1031" t="str">
        <f t="shared" si="0"/>
        <v>八王子市</v>
      </c>
      <c r="BD22" s="34">
        <f t="shared" ref="BD22:BD68" si="14">SUM(BE22,BI22:BK22,BQ22)</f>
        <v>2202.7585117272752</v>
      </c>
      <c r="BE22" s="34">
        <f t="shared" ref="BE22:BE67" si="15">SUM(BF22:BH22)</f>
        <v>286.92349973361377</v>
      </c>
      <c r="BF22" s="34">
        <f>VLOOKUP($AX22&amp;"_"&amp;$BC$14,データシート1!$A:$BT,MATCH($BC$12&amp;"_"&amp;BF$20,データシート1!$A$1:$BT$1,0),0)</f>
        <v>232.71449636223721</v>
      </c>
      <c r="BG22" s="34">
        <f>VLOOKUP($AX22&amp;"_"&amp;$BC$14,データシート1!$A:$BT,MATCH($BC$12&amp;"_"&amp;BG$20,データシート1!$A$1:$BT$1,0),0)</f>
        <v>24.740496168589011</v>
      </c>
      <c r="BH22" s="34">
        <f>VLOOKUP($AX22&amp;"_"&amp;$BC$14,データシート1!$A:$BT,MATCH($BC$12&amp;"_"&amp;BH$20,データシート1!$A$1:$BT$1,0),0)</f>
        <v>29.468507202787535</v>
      </c>
      <c r="BI22" s="34">
        <f>VLOOKUP($AX22&amp;"_"&amp;$BC$14,データシート1!$A:$BT,MATCH($BC$12&amp;"_"&amp;BI$20,データシート1!$A$1:$BT$1,0),0)</f>
        <v>690.72729798590899</v>
      </c>
      <c r="BJ22" s="34">
        <f>VLOOKUP($AX22&amp;"_"&amp;$BC$14,データシート1!$A:$BT,MATCH($BC$12&amp;"_"&amp;BJ$20,データシート1!$A$1:$BT$1,0),0)</f>
        <v>638.04262818957523</v>
      </c>
      <c r="BK22" s="34">
        <f t="shared" si="1"/>
        <v>537.02404111581836</v>
      </c>
      <c r="BL22" s="34">
        <f t="shared" si="2"/>
        <v>504.22461643844957</v>
      </c>
      <c r="BM22" s="34">
        <f>VLOOKUP($AX22&amp;"_"&amp;$BC$14,データシート1!$A:$BT,MATCH($BC$12&amp;"_"&amp;BM$20,データシート1!$A$1:$BT$1,0),0)</f>
        <v>296.88823601790898</v>
      </c>
      <c r="BN22" s="34">
        <f>VLOOKUP($AX22&amp;"_"&amp;$BC$14,データシート1!$A:$BT,MATCH($BC$12&amp;"_"&amp;BN$20,データシート1!$A$1:$BT$1,0),0)</f>
        <v>207.33638042054059</v>
      </c>
      <c r="BO22" s="34">
        <f>VLOOKUP($AX22&amp;"_"&amp;$BC$14,データシート1!$A:$BT,MATCH($BC$12&amp;"_"&amp;BO$20,データシート1!$A$1:$BT$1,0),0)</f>
        <v>32.799424677368798</v>
      </c>
      <c r="BP22" s="34">
        <f>VLOOKUP($AX22&amp;"_"&amp;$BC$14,データシート1!$A:$BT,MATCH($BC$12&amp;"_"&amp;BP$20,データシート1!$A$1:$BT$1,0),0)</f>
        <v>0</v>
      </c>
      <c r="BQ22" s="34">
        <f>VLOOKUP($AX22&amp;"_"&amp;$BC$14,データシート1!$A:$BT,MATCH($BC$12&amp;"_"&amp;BQ$20,データシート1!$A$1:$BT$1,0),0)</f>
        <v>50.041044702358718</v>
      </c>
      <c r="BR22" s="35">
        <f t="shared" si="3"/>
        <v>2202.7585117272752</v>
      </c>
      <c r="BT22" s="121" t="str">
        <f t="shared" si="4"/>
        <v>八王子市</v>
      </c>
      <c r="BU22" s="33">
        <f>BD22</f>
        <v>2202.7585117272752</v>
      </c>
      <c r="BV22" s="59">
        <f t="shared" ref="BV22:BZ68" si="16">BE22/$BR22</f>
        <v>0.13025644808818604</v>
      </c>
      <c r="BW22" s="59">
        <f t="shared" si="5"/>
        <v>0.1056468492225941</v>
      </c>
      <c r="BX22" s="59">
        <f t="shared" si="5"/>
        <v>1.1231597125546437E-2</v>
      </c>
      <c r="BY22" s="59">
        <f t="shared" si="5"/>
        <v>1.3378001740045506E-2</v>
      </c>
      <c r="BZ22" s="59">
        <f t="shared" si="5"/>
        <v>0.31357377320688723</v>
      </c>
      <c r="CA22" s="59">
        <f t="shared" si="5"/>
        <v>0.28965618554766553</v>
      </c>
      <c r="CB22" s="59">
        <f t="shared" si="5"/>
        <v>0.24379614844602976</v>
      </c>
      <c r="CC22" s="59">
        <f t="shared" si="5"/>
        <v>0.22890598935562206</v>
      </c>
      <c r="CD22" s="59">
        <f t="shared" si="5"/>
        <v>0.13478020147796704</v>
      </c>
      <c r="CE22" s="59">
        <f t="shared" si="5"/>
        <v>9.4125787877655034E-2</v>
      </c>
      <c r="CF22" s="59">
        <f t="shared" si="5"/>
        <v>1.4890159090407688E-2</v>
      </c>
      <c r="CG22" s="59">
        <f t="shared" si="5"/>
        <v>0</v>
      </c>
      <c r="CH22" s="59">
        <f t="shared" si="5"/>
        <v>2.2717444711231393E-2</v>
      </c>
      <c r="CI22" s="122">
        <f t="shared" si="6"/>
        <v>1</v>
      </c>
      <c r="CK22" s="123" t="str">
        <f t="shared" si="7"/>
        <v>八王子市</v>
      </c>
      <c r="CL22" s="124">
        <f t="shared" ref="CL22:CL68" si="17">CN22+CP22+CR22</f>
        <v>286.92349973361377</v>
      </c>
      <c r="CM22" s="65">
        <f t="shared" ref="CM22:CM68" si="18">IF(IF(CL22=0,0,CW22/CL22)&gt;1,1,IF(CL22=0,0,CW22/CL22))</f>
        <v>0.35728687296501088</v>
      </c>
      <c r="CN22" s="66">
        <f t="shared" ref="CN22:CN68" si="19">BF22</f>
        <v>232.71449636223721</v>
      </c>
      <c r="CO22" s="65">
        <f t="shared" ref="CO22:CO68" si="20">IF(IF(CN22=0,0,CX22/CN22)&gt;1,1,IF(CN22=0,0,CX22/CN22))</f>
        <v>0.41416844032772576</v>
      </c>
      <c r="CP22" s="66">
        <f t="shared" si="8"/>
        <v>24.740496168589011</v>
      </c>
      <c r="CQ22" s="65">
        <f t="shared" ref="CQ22:CQ68" si="21">IF(IF(CP22=0,0,CY22/CP22)&gt;1,1,IF(CP22=0,0,CY22/CP22))</f>
        <v>0.24781232996386024</v>
      </c>
      <c r="CR22" s="66">
        <f t="shared" si="9"/>
        <v>29.468507202787535</v>
      </c>
      <c r="CS22" s="65">
        <f t="shared" ref="CS22:CS68" si="22">IF(IF(CR22=0,0,CZ22/CR22)&gt;1,1,IF(CR22=0,0,CZ22/CR22))</f>
        <v>0</v>
      </c>
      <c r="CT22" s="66">
        <f t="shared" si="10"/>
        <v>690.72729798590899</v>
      </c>
      <c r="CU22" s="67">
        <f t="shared" ref="CU22:CU68" si="23">IF(IF(CT22=0,0,DA22/CT22)&gt;1,1,IF(CT22=0,0,DA22/CT22))</f>
        <v>0.24928506590384195</v>
      </c>
      <c r="CV22" s="16"/>
      <c r="CW22" s="959">
        <f t="shared" ref="CW22:CW68" si="24">SUM(CX22:CZ22)</f>
        <v>102.514</v>
      </c>
      <c r="CX22" s="960">
        <f>VLOOKUP($AX22&amp;"_"&amp;$CW$14,データシート1!$A:$BT,MATCH($CW$12&amp;"_"&amp;CX$20,データシート1!$A$1:$BT$1,0),0)</f>
        <v>96.382999999999996</v>
      </c>
      <c r="CY22" s="960">
        <f>VLOOKUP($AX22&amp;"_"&amp;$CW$14,データシート1!$A:$BT,MATCH($CW$12&amp;"_"&amp;CY$20,データシート1!$A$1:$BT$1,0),0)</f>
        <v>6.1310000000000002</v>
      </c>
      <c r="CZ22" s="960">
        <f>VLOOKUP($AX22&amp;"_"&amp;$CW$14,データシート1!$A:$BT,MATCH($CW$12&amp;"_"&amp;CZ$20,データシート1!$A$1:$BT$1,0),0)</f>
        <v>0</v>
      </c>
      <c r="DA22" s="960">
        <f>VLOOKUP($AX22&amp;"_"&amp;$CW$14,データシート1!$A:$BT,MATCH($CW$12&amp;"_"&amp;DA$20,データシート1!$A$1:$BT$1,0),0)</f>
        <v>172.18799999999999</v>
      </c>
      <c r="DB22" s="960">
        <f>VLOOKUP($AX22&amp;"_"&amp;$CW$14,データシート1!$A:$BT,MATCH($CW$12&amp;"_"&amp;DB$20,データシート1!$A$1:$BT$1,0),0)</f>
        <v>0</v>
      </c>
      <c r="DC22" s="960">
        <f>VLOOKUP($AX22&amp;"_"&amp;$CW$14,データシート1!$A:$BT,MATCH($CW$12&amp;"_"&amp;DC$20,データシート1!$A$1:$BT$1,0),0)</f>
        <v>0</v>
      </c>
      <c r="DD22" s="961">
        <f t="shared" si="11"/>
        <v>274.702</v>
      </c>
      <c r="DE22" s="16"/>
      <c r="DF22" s="125">
        <f>VLOOKUP($AX22&amp;"_"&amp;$DF$14,データシート1!$A:$BT,MATCH($DF$12&amp;"_"&amp;DF$20,データシート1!$A$1:$BT$1,0),0)</f>
        <v>15</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28</v>
      </c>
      <c r="DJ22" s="64">
        <f>VLOOKUP($AX22&amp;"_"&amp;$DF$14,データシート1!$A:$BT,MATCH($DF$12&amp;"_"&amp;DJ$20,データシート1!$A$1:$BT$1,0),0)</f>
        <v>0</v>
      </c>
      <c r="DK22" s="64">
        <f>VLOOKUP($AX22&amp;"_"&amp;$DF$14,データシート1!$A:$BT,MATCH($DF$12&amp;"_"&amp;DK$20,データシート1!$A$1:$BT$1,0),0)</f>
        <v>0</v>
      </c>
      <c r="DL22" s="68">
        <f t="shared" si="12"/>
        <v>44</v>
      </c>
      <c r="DM22" s="16"/>
      <c r="DN22" s="126">
        <f>IF($DD22=0,0,ROUND(CX22/$DD22,2))</f>
        <v>0.35</v>
      </c>
      <c r="DO22" s="127">
        <f>IF($DD22=0,0,ROUND(CY22/$DD22,2))</f>
        <v>0.02</v>
      </c>
      <c r="DP22" s="127">
        <f t="shared" si="13"/>
        <v>0</v>
      </c>
      <c r="DQ22" s="127">
        <f t="shared" si="13"/>
        <v>0.63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13108</v>
      </c>
      <c r="AY23" s="18" t="str">
        <f>IF(IFERROR(比較地域マスタ!$Z8,"")=0,"",IFERROR(比較地域マスタ!$Z8,""))</f>
        <v>江東区</v>
      </c>
      <c r="BB23" s="110" t="str">
        <f t="shared" si="0"/>
        <v>13108</v>
      </c>
      <c r="BC23" s="1031" t="str">
        <f t="shared" si="0"/>
        <v>江東区</v>
      </c>
      <c r="BD23" s="34">
        <f t="shared" si="14"/>
        <v>2574.7508205720369</v>
      </c>
      <c r="BE23" s="34">
        <f t="shared" si="15"/>
        <v>242.51643981984444</v>
      </c>
      <c r="BF23" s="34">
        <f>VLOOKUP($AX23&amp;"_"&amp;$BC$14,データシート1!$A:$BT,MATCH($BC$12&amp;"_"&amp;BF$20,データシート1!$A$1:$BT$1,0),0)</f>
        <v>172.17918346889013</v>
      </c>
      <c r="BG23" s="34">
        <f>VLOOKUP($AX23&amp;"_"&amp;$BC$14,データシート1!$A:$BT,MATCH($BC$12&amp;"_"&amp;BG$20,データシート1!$A$1:$BT$1,0),0)</f>
        <v>52.79242258282067</v>
      </c>
      <c r="BH23" s="34">
        <f>VLOOKUP($AX23&amp;"_"&amp;$BC$14,データシート1!$A:$BT,MATCH($BC$12&amp;"_"&amp;BH$20,データシート1!$A$1:$BT$1,0),0)</f>
        <v>17.544833768133614</v>
      </c>
      <c r="BI23" s="34">
        <f>VLOOKUP($AX23&amp;"_"&amp;$BC$14,データシート1!$A:$BT,MATCH($BC$12&amp;"_"&amp;BI$20,データシート1!$A$1:$BT$1,0),0)</f>
        <v>1232.2769459971266</v>
      </c>
      <c r="BJ23" s="34">
        <f>VLOOKUP($AX23&amp;"_"&amp;$BC$14,データシート1!$A:$BT,MATCH($BC$12&amp;"_"&amp;BJ$20,データシート1!$A$1:$BT$1,0),0)</f>
        <v>639.03882582601886</v>
      </c>
      <c r="BK23" s="34">
        <f t="shared" si="1"/>
        <v>393.11301552268719</v>
      </c>
      <c r="BL23" s="34">
        <f t="shared" si="2"/>
        <v>309.27508963028362</v>
      </c>
      <c r="BM23" s="34">
        <f>VLOOKUP($AX23&amp;"_"&amp;$BC$14,データシート1!$A:$BT,MATCH($BC$12&amp;"_"&amp;BM$20,データシート1!$A$1:$BT$1,0),0)</f>
        <v>124.4329477435239</v>
      </c>
      <c r="BN23" s="34">
        <f>VLOOKUP($AX23&amp;"_"&amp;$BC$14,データシート1!$A:$BT,MATCH($BC$12&amp;"_"&amp;BN$20,データシート1!$A$1:$BT$1,0),0)</f>
        <v>184.84214188675972</v>
      </c>
      <c r="BO23" s="34">
        <f>VLOOKUP($AX23&amp;"_"&amp;$BC$14,データシート1!$A:$BT,MATCH($BC$12&amp;"_"&amp;BO$20,データシート1!$A$1:$BT$1,0),0)</f>
        <v>30.708815909896199</v>
      </c>
      <c r="BP23" s="34">
        <f>VLOOKUP($AX23&amp;"_"&amp;$BC$14,データシート1!$A:$BT,MATCH($BC$12&amp;"_"&amp;BP$20,データシート1!$A$1:$BT$1,0),0)</f>
        <v>53.129109982507373</v>
      </c>
      <c r="BQ23" s="34">
        <f>VLOOKUP($AX23&amp;"_"&amp;$BC$14,データシート1!$A:$BT,MATCH($BC$12&amp;"_"&amp;BQ$20,データシート1!$A$1:$BT$1,0),0)</f>
        <v>67.805593406359648</v>
      </c>
      <c r="BR23" s="35">
        <f t="shared" si="3"/>
        <v>2574.7508205720369</v>
      </c>
      <c r="BT23" s="121" t="str">
        <f t="shared" si="4"/>
        <v>江東区</v>
      </c>
      <c r="BU23" s="33">
        <f t="shared" ref="BU23:BU68" si="25">BD23</f>
        <v>2574.7508205720369</v>
      </c>
      <c r="BV23" s="59">
        <f t="shared" si="16"/>
        <v>9.4190256347200282E-2</v>
      </c>
      <c r="BW23" s="59">
        <f t="shared" si="5"/>
        <v>6.6872173451967984E-2</v>
      </c>
      <c r="BX23" s="59">
        <f t="shared" si="5"/>
        <v>2.0503895818194822E-2</v>
      </c>
      <c r="BY23" s="59">
        <f t="shared" si="5"/>
        <v>6.8141870770374773E-3</v>
      </c>
      <c r="BZ23" s="59">
        <f t="shared" si="5"/>
        <v>0.478600467335068</v>
      </c>
      <c r="CA23" s="59">
        <f t="shared" si="5"/>
        <v>0.24819443525181303</v>
      </c>
      <c r="CB23" s="59">
        <f t="shared" si="5"/>
        <v>0.15268002339556438</v>
      </c>
      <c r="CC23" s="59">
        <f t="shared" si="5"/>
        <v>0.12011845463227057</v>
      </c>
      <c r="CD23" s="59">
        <f t="shared" si="5"/>
        <v>4.8328151504726351E-2</v>
      </c>
      <c r="CE23" s="59">
        <f t="shared" si="5"/>
        <v>7.1790303127544211E-2</v>
      </c>
      <c r="CF23" s="59">
        <f t="shared" si="5"/>
        <v>1.1926907902906724E-2</v>
      </c>
      <c r="CG23" s="59">
        <f t="shared" si="5"/>
        <v>2.0634660860387097E-2</v>
      </c>
      <c r="CH23" s="59">
        <f t="shared" si="5"/>
        <v>2.6334817670354276E-2</v>
      </c>
      <c r="CI23" s="122">
        <f t="shared" si="6"/>
        <v>1</v>
      </c>
      <c r="CK23" s="123" t="str">
        <f t="shared" si="7"/>
        <v>江東区</v>
      </c>
      <c r="CL23" s="124">
        <f t="shared" si="17"/>
        <v>242.51643981984444</v>
      </c>
      <c r="CM23" s="65">
        <f t="shared" si="18"/>
        <v>0.2346851209026482</v>
      </c>
      <c r="CN23" s="66">
        <f t="shared" si="19"/>
        <v>172.17918346889013</v>
      </c>
      <c r="CO23" s="65">
        <f t="shared" si="20"/>
        <v>0.33055680049896147</v>
      </c>
      <c r="CP23" s="66">
        <f t="shared" si="8"/>
        <v>52.79242258282067</v>
      </c>
      <c r="CQ23" s="65">
        <f t="shared" si="21"/>
        <v>0</v>
      </c>
      <c r="CR23" s="66">
        <f t="shared" si="9"/>
        <v>17.544833768133614</v>
      </c>
      <c r="CS23" s="65">
        <f t="shared" si="22"/>
        <v>0</v>
      </c>
      <c r="CT23" s="66">
        <f t="shared" si="10"/>
        <v>1232.2769459971266</v>
      </c>
      <c r="CU23" s="67">
        <f t="shared" si="23"/>
        <v>1</v>
      </c>
      <c r="CV23" s="16"/>
      <c r="CW23" s="959">
        <f t="shared" si="24"/>
        <v>56.914999999999999</v>
      </c>
      <c r="CX23" s="962">
        <f>VLOOKUP($AX23&amp;"_"&amp;$CW$14,データシート1!$A:$BT,MATCH($CW$12&amp;"_"&amp;CX$20,データシート1!$A$1:$BT$1,0),0)</f>
        <v>56.914999999999999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1413.337</v>
      </c>
      <c r="DB23" s="962">
        <f>VLOOKUP($AX23&amp;"_"&amp;$CW$14,データシート1!$A:$BT,MATCH($CW$12&amp;"_"&amp;DB$20,データシート1!$A$1:$BT$1,0),0)</f>
        <v>3.1019999999999999</v>
      </c>
      <c r="DC23" s="962">
        <f>VLOOKUP($AX23&amp;"_"&amp;$CW$14,データシート1!$A:$BT,MATCH($CW$12&amp;"_"&amp;DC$20,データシート1!$A$1:$BT$1,0),0)</f>
        <v>0</v>
      </c>
      <c r="DD23" s="961">
        <f t="shared" si="11"/>
        <v>1473.354</v>
      </c>
      <c r="DE23" s="16"/>
      <c r="DF23" s="125">
        <f>VLOOKUP($AX23&amp;"_"&amp;$DF$14,データシート1!$A:$BT,MATCH($DF$12&amp;"_"&amp;DF$20,データシート1!$A$1:$BT$1,0),0)</f>
        <v>12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101</v>
      </c>
      <c r="DJ23" s="64">
        <f>VLOOKUP($AX23&amp;"_"&amp;$DF$14,データシート1!$A:$BT,MATCH($DF$12&amp;"_"&amp;DJ$20,データシート1!$A$1:$BT$1,0),0)</f>
        <v>5</v>
      </c>
      <c r="DK23" s="64">
        <f>VLOOKUP($AX23&amp;"_"&amp;$DF$14,データシート1!$A:$BT,MATCH($DF$12&amp;"_"&amp;DK$20,データシート1!$A$1:$BT$1,0),0)</f>
        <v>0</v>
      </c>
      <c r="DL23" s="68">
        <f t="shared" si="12"/>
        <v>118</v>
      </c>
      <c r="DM23" s="16"/>
      <c r="DN23" s="126">
        <f t="shared" ref="DN23:DN67" si="26">IF($DD23=0,0,ROUND(CX23/$DD23,2))</f>
        <v>0.04</v>
      </c>
      <c r="DO23" s="127">
        <f t="shared" ref="DO23:DO67" si="27">IF($DD23=0,0,ROUND(CY23/$DD23,2))</f>
        <v>0</v>
      </c>
      <c r="DP23" s="127">
        <f t="shared" si="13"/>
        <v>0</v>
      </c>
      <c r="DQ23" s="127">
        <f t="shared" si="13"/>
        <v>0.96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28201</v>
      </c>
      <c r="AY24" s="18" t="str">
        <f>IF(IFERROR(比較地域マスタ!$Z9,"")=0,"",IFERROR(比較地域マスタ!$Z9,""))</f>
        <v>姫路市</v>
      </c>
      <c r="BB24" s="110" t="str">
        <f t="shared" si="0"/>
        <v>28201</v>
      </c>
      <c r="BC24" s="1031" t="str">
        <f t="shared" si="0"/>
        <v>姫路市</v>
      </c>
      <c r="BD24" s="34">
        <f t="shared" si="14"/>
        <v>5969.4565454500107</v>
      </c>
      <c r="BE24" s="34">
        <f t="shared" si="15"/>
        <v>4040.4853687331552</v>
      </c>
      <c r="BF24" s="34">
        <f>VLOOKUP($AX24&amp;"_"&amp;$BC$14,データシート1!$A:$BT,MATCH($BC$12&amp;"_"&amp;BF$20,データシート1!$A$1:$BT$1,0),0)</f>
        <v>3984.9194071008865</v>
      </c>
      <c r="BG24" s="34">
        <f>VLOOKUP($AX24&amp;"_"&amp;$BC$14,データシート1!$A:$BT,MATCH($BC$12&amp;"_"&amp;BG$20,データシート1!$A$1:$BT$1,0),0)</f>
        <v>33.210359181260905</v>
      </c>
      <c r="BH24" s="34">
        <f>VLOOKUP($AX24&amp;"_"&amp;$BC$14,データシート1!$A:$BT,MATCH($BC$12&amp;"_"&amp;BH$20,データシート1!$A$1:$BT$1,0),0)</f>
        <v>22.355602451007474</v>
      </c>
      <c r="BI24" s="34">
        <f>VLOOKUP($AX24&amp;"_"&amp;$BC$14,データシート1!$A:$BT,MATCH($BC$12&amp;"_"&amp;BI$20,データシート1!$A$1:$BT$1,0),0)</f>
        <v>583.01736467025398</v>
      </c>
      <c r="BJ24" s="34">
        <f>VLOOKUP($AX24&amp;"_"&amp;$BC$14,データシート1!$A:$BT,MATCH($BC$12&amp;"_"&amp;BJ$20,データシート1!$A$1:$BT$1,0),0)</f>
        <v>437.550432942616</v>
      </c>
      <c r="BK24" s="34">
        <f t="shared" si="1"/>
        <v>831.63635578804383</v>
      </c>
      <c r="BL24" s="34">
        <f t="shared" si="2"/>
        <v>721.87247538797612</v>
      </c>
      <c r="BM24" s="34">
        <f>VLOOKUP($AX24&amp;"_"&amp;$BC$14,データシート1!$A:$BT,MATCH($BC$12&amp;"_"&amp;BM$20,データシート1!$A$1:$BT$1,0),0)</f>
        <v>408.50045701228578</v>
      </c>
      <c r="BN24" s="34">
        <f>VLOOKUP($AX24&amp;"_"&amp;$BC$14,データシート1!$A:$BT,MATCH($BC$12&amp;"_"&amp;BN$20,データシート1!$A$1:$BT$1,0),0)</f>
        <v>313.37201837569035</v>
      </c>
      <c r="BO24" s="34">
        <f>VLOOKUP($AX24&amp;"_"&amp;$BC$14,データシート1!$A:$BT,MATCH($BC$12&amp;"_"&amp;BO$20,データシート1!$A$1:$BT$1,0),0)</f>
        <v>30.996372413828599</v>
      </c>
      <c r="BP24" s="34">
        <f>VLOOKUP($AX24&amp;"_"&amp;$BC$14,データシート1!$A:$BT,MATCH($BC$12&amp;"_"&amp;BP$20,データシート1!$A$1:$BT$1,0),0)</f>
        <v>78.767507986239153</v>
      </c>
      <c r="BQ24" s="34">
        <f>VLOOKUP($AX24&amp;"_"&amp;$BC$14,データシート1!$A:$BT,MATCH($BC$12&amp;"_"&amp;BQ$20,データシート1!$A$1:$BT$1,0),0)</f>
        <v>76.767023315941785</v>
      </c>
      <c r="BR24" s="35">
        <f t="shared" si="3"/>
        <v>5969.4565454500107</v>
      </c>
      <c r="BT24" s="121" t="str">
        <f t="shared" si="4"/>
        <v>姫路市</v>
      </c>
      <c r="BU24" s="33">
        <f t="shared" si="25"/>
        <v>5969.4565454500107</v>
      </c>
      <c r="BV24" s="59">
        <f t="shared" si="16"/>
        <v>0.67685983438691089</v>
      </c>
      <c r="BW24" s="59">
        <f t="shared" si="5"/>
        <v>0.66755145577502162</v>
      </c>
      <c r="BX24" s="59">
        <f t="shared" si="5"/>
        <v>5.5633806743386428E-3</v>
      </c>
      <c r="BY24" s="59">
        <f t="shared" si="5"/>
        <v>3.7449979375504751E-3</v>
      </c>
      <c r="BZ24" s="59">
        <f t="shared" si="5"/>
        <v>9.7666740721085679E-2</v>
      </c>
      <c r="CA24" s="59">
        <f t="shared" si="5"/>
        <v>7.3298202208394003E-2</v>
      </c>
      <c r="CB24" s="59">
        <f t="shared" si="5"/>
        <v>0.13931525415356724</v>
      </c>
      <c r="CC24" s="59">
        <f t="shared" si="5"/>
        <v>0.12092767070030784</v>
      </c>
      <c r="CD24" s="59">
        <f t="shared" si="5"/>
        <v>6.8431766594171717E-2</v>
      </c>
      <c r="CE24" s="59">
        <f t="shared" si="5"/>
        <v>5.2495904106136117E-2</v>
      </c>
      <c r="CF24" s="59">
        <f t="shared" si="5"/>
        <v>5.1924948574178656E-3</v>
      </c>
      <c r="CG24" s="59">
        <f t="shared" si="5"/>
        <v>1.3195088595841554E-2</v>
      </c>
      <c r="CH24" s="59">
        <f t="shared" si="5"/>
        <v>1.2859968530042237E-2</v>
      </c>
      <c r="CI24" s="122">
        <f t="shared" si="6"/>
        <v>1</v>
      </c>
      <c r="CK24" s="123" t="str">
        <f t="shared" si="7"/>
        <v>姫路市</v>
      </c>
      <c r="CL24" s="124">
        <f t="shared" si="17"/>
        <v>4040.4853687331552</v>
      </c>
      <c r="CM24" s="65">
        <f t="shared" si="18"/>
        <v>1</v>
      </c>
      <c r="CN24" s="66">
        <f t="shared" si="19"/>
        <v>3984.9194071008865</v>
      </c>
      <c r="CO24" s="65">
        <f t="shared" si="20"/>
        <v>1</v>
      </c>
      <c r="CP24" s="66">
        <f t="shared" si="8"/>
        <v>33.210359181260905</v>
      </c>
      <c r="CQ24" s="65">
        <f t="shared" si="21"/>
        <v>0</v>
      </c>
      <c r="CR24" s="66">
        <f t="shared" si="9"/>
        <v>22.355602451007474</v>
      </c>
      <c r="CS24" s="65">
        <f t="shared" si="22"/>
        <v>0</v>
      </c>
      <c r="CT24" s="66">
        <f t="shared" si="10"/>
        <v>583.01736467025398</v>
      </c>
      <c r="CU24" s="67">
        <f t="shared" si="23"/>
        <v>0.601853428839909</v>
      </c>
      <c r="CV24" s="16"/>
      <c r="CW24" s="959">
        <f t="shared" si="24"/>
        <v>5247.6930000000002</v>
      </c>
      <c r="CX24" s="962">
        <f>VLOOKUP($AX24&amp;"_"&amp;$CW$14,データシート1!$A:$BT,MATCH($CW$12&amp;"_"&amp;CX$20,データシート1!$A$1:$BT$1,0),0)</f>
        <v>5247.6930000000002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350.89099999999996</v>
      </c>
      <c r="DB24" s="962">
        <f>VLOOKUP($AX24&amp;"_"&amp;$CW$14,データシート1!$A:$BT,MATCH($CW$12&amp;"_"&amp;DB$20,データシート1!$A$1:$BT$1,0),0)</f>
        <v>186.935</v>
      </c>
      <c r="DC24" s="962">
        <f>VLOOKUP($AX24&amp;"_"&amp;$CW$14,データシート1!$A:$BT,MATCH($CW$12&amp;"_"&amp;DC$20,データシート1!$A$1:$BT$1,0),0)</f>
        <v>0</v>
      </c>
      <c r="DD24" s="961">
        <f t="shared" si="11"/>
        <v>5785.5190000000002</v>
      </c>
      <c r="DE24" s="16"/>
      <c r="DF24" s="125">
        <f>VLOOKUP($AX24&amp;"_"&amp;$DF$14,データシート1!$A:$BT,MATCH($DF$12&amp;"_"&amp;DF$20,データシート1!$A$1:$BT$1,0),0)</f>
        <v>69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25</v>
      </c>
      <c r="DJ24" s="64">
        <f>VLOOKUP($AX24&amp;"_"&amp;$DF$14,データシート1!$A:$BT,MATCH($DF$12&amp;"_"&amp;DJ$20,データシート1!$A$1:$BT$1,0),0)</f>
        <v>3</v>
      </c>
      <c r="DK24" s="64">
        <f>VLOOKUP($AX24&amp;"_"&amp;$DF$14,データシート1!$A:$BT,MATCH($DF$12&amp;"_"&amp;DK$20,データシート1!$A$1:$BT$1,0),0)</f>
        <v>0</v>
      </c>
      <c r="DL24" s="68">
        <f t="shared" si="12"/>
        <v>97</v>
      </c>
      <c r="DM24" s="16"/>
      <c r="DN24" s="126">
        <f t="shared" si="26"/>
        <v>0.91</v>
      </c>
      <c r="DO24" s="127">
        <f t="shared" si="27"/>
        <v>0</v>
      </c>
      <c r="DP24" s="127">
        <f t="shared" si="13"/>
        <v>0</v>
      </c>
      <c r="DQ24" s="127">
        <f t="shared" si="13"/>
        <v>0.06</v>
      </c>
      <c r="DR24" s="127">
        <f t="shared" si="13"/>
        <v>0.03</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09201</v>
      </c>
      <c r="AY25" s="18" t="str">
        <f>IF(IFERROR(比較地域マスタ!$Z10,"")=0,"",IFERROR(比較地域マスタ!$Z10,""))</f>
        <v>宇都宮市</v>
      </c>
      <c r="BB25" s="110" t="str">
        <f t="shared" si="0"/>
        <v>09201</v>
      </c>
      <c r="BC25" s="1031" t="str">
        <f t="shared" si="0"/>
        <v>宇都宮市</v>
      </c>
      <c r="BD25" s="34">
        <f t="shared" si="14"/>
        <v>3659.3177517397116</v>
      </c>
      <c r="BE25" s="34">
        <f t="shared" si="15"/>
        <v>1200.6067395430925</v>
      </c>
      <c r="BF25" s="34">
        <f>VLOOKUP($AX25&amp;"_"&amp;$BC$14,データシート1!$A:$BT,MATCH($BC$12&amp;"_"&amp;BF$20,データシート1!$A$1:$BT$1,0),0)</f>
        <v>1117.0262538094084</v>
      </c>
      <c r="BG25" s="34">
        <f>VLOOKUP($AX25&amp;"_"&amp;$BC$14,データシート1!$A:$BT,MATCH($BC$12&amp;"_"&amp;BG$20,データシート1!$A$1:$BT$1,0),0)</f>
        <v>49.591452810784659</v>
      </c>
      <c r="BH25" s="34">
        <f>VLOOKUP($AX25&amp;"_"&amp;$BC$14,データシート1!$A:$BT,MATCH($BC$12&amp;"_"&amp;BH$20,データシート1!$A$1:$BT$1,0),0)</f>
        <v>33.989032922899554</v>
      </c>
      <c r="BI25" s="34">
        <f>VLOOKUP($AX25&amp;"_"&amp;$BC$14,データシート1!$A:$BT,MATCH($BC$12&amp;"_"&amp;BI$20,データシート1!$A$1:$BT$1,0),0)</f>
        <v>885.25128221184286</v>
      </c>
      <c r="BJ25" s="34">
        <f>VLOOKUP($AX25&amp;"_"&amp;$BC$14,データシート1!$A:$BT,MATCH($BC$12&amp;"_"&amp;BJ$20,データシート1!$A$1:$BT$1,0),0)</f>
        <v>683.02389086283483</v>
      </c>
      <c r="BK25" s="34">
        <f t="shared" si="1"/>
        <v>822.98561740314165</v>
      </c>
      <c r="BL25" s="34">
        <f t="shared" si="2"/>
        <v>792.67476801726639</v>
      </c>
      <c r="BM25" s="34">
        <f>VLOOKUP($AX25&amp;"_"&amp;$BC$14,データシート1!$A:$BT,MATCH($BC$12&amp;"_"&amp;BM$20,データシート1!$A$1:$BT$1,0),0)</f>
        <v>487.40643731001518</v>
      </c>
      <c r="BN25" s="34">
        <f>VLOOKUP($AX25&amp;"_"&amp;$BC$14,データシート1!$A:$BT,MATCH($BC$12&amp;"_"&amp;BN$20,データシート1!$A$1:$BT$1,0),0)</f>
        <v>305.26833070725121</v>
      </c>
      <c r="BO25" s="34">
        <f>VLOOKUP($AX25&amp;"_"&amp;$BC$14,データシート1!$A:$BT,MATCH($BC$12&amp;"_"&amp;BO$20,データシート1!$A$1:$BT$1,0),0)</f>
        <v>30.310849385875301</v>
      </c>
      <c r="BP25" s="34">
        <f>VLOOKUP($AX25&amp;"_"&amp;$BC$14,データシート1!$A:$BT,MATCH($BC$12&amp;"_"&amp;BP$20,データシート1!$A$1:$BT$1,0),0)</f>
        <v>0</v>
      </c>
      <c r="BQ25" s="34">
        <f>VLOOKUP($AX25&amp;"_"&amp;$BC$14,データシート1!$A:$BT,MATCH($BC$12&amp;"_"&amp;BQ$20,データシート1!$A$1:$BT$1,0),0)</f>
        <v>67.450221718799995</v>
      </c>
      <c r="BR25" s="35">
        <f t="shared" si="3"/>
        <v>3659.3177517397116</v>
      </c>
      <c r="BT25" s="121" t="str">
        <f t="shared" si="4"/>
        <v>宇都宮市</v>
      </c>
      <c r="BU25" s="33">
        <f t="shared" si="25"/>
        <v>3659.3177517397116</v>
      </c>
      <c r="BV25" s="59">
        <f t="shared" si="16"/>
        <v>0.32809578752003715</v>
      </c>
      <c r="BW25" s="59">
        <f t="shared" si="5"/>
        <v>0.3052553316197677</v>
      </c>
      <c r="BX25" s="59">
        <f t="shared" si="5"/>
        <v>1.3552103472623526E-2</v>
      </c>
      <c r="BY25" s="59">
        <f t="shared" si="5"/>
        <v>9.2883524276459722E-3</v>
      </c>
      <c r="BZ25" s="59">
        <f t="shared" si="5"/>
        <v>0.24191702996848988</v>
      </c>
      <c r="CA25" s="59">
        <f t="shared" si="5"/>
        <v>0.18665334283641039</v>
      </c>
      <c r="CB25" s="59">
        <f t="shared" si="5"/>
        <v>0.22490138141512256</v>
      </c>
      <c r="CC25" s="59">
        <f t="shared" si="5"/>
        <v>0.21661818453464807</v>
      </c>
      <c r="CD25" s="59">
        <f t="shared" si="5"/>
        <v>0.13319598634972121</v>
      </c>
      <c r="CE25" s="59">
        <f t="shared" si="5"/>
        <v>8.3422198184926855E-2</v>
      </c>
      <c r="CF25" s="59">
        <f t="shared" si="5"/>
        <v>8.2831968804744898E-3</v>
      </c>
      <c r="CG25" s="59">
        <f t="shared" si="5"/>
        <v>0</v>
      </c>
      <c r="CH25" s="59">
        <f t="shared" si="5"/>
        <v>1.8432458259940075E-2</v>
      </c>
      <c r="CI25" s="122">
        <f t="shared" si="6"/>
        <v>1</v>
      </c>
      <c r="CK25" s="123" t="str">
        <f t="shared" si="7"/>
        <v>宇都宮市</v>
      </c>
      <c r="CL25" s="124">
        <f t="shared" si="17"/>
        <v>1200.6067395430925</v>
      </c>
      <c r="CM25" s="65">
        <f t="shared" si="18"/>
        <v>0.67081749041863747</v>
      </c>
      <c r="CN25" s="66">
        <f t="shared" si="19"/>
        <v>1117.0262538094084</v>
      </c>
      <c r="CO25" s="65">
        <f t="shared" si="20"/>
        <v>0.72101080637395532</v>
      </c>
      <c r="CP25" s="66">
        <f t="shared" si="8"/>
        <v>49.591452810784659</v>
      </c>
      <c r="CQ25" s="65">
        <f t="shared" si="21"/>
        <v>0</v>
      </c>
      <c r="CR25" s="66">
        <f t="shared" si="9"/>
        <v>33.989032922899554</v>
      </c>
      <c r="CS25" s="65">
        <f t="shared" si="22"/>
        <v>0</v>
      </c>
      <c r="CT25" s="66">
        <f t="shared" si="10"/>
        <v>885.25128221184286</v>
      </c>
      <c r="CU25" s="67">
        <f t="shared" si="23"/>
        <v>0.11162706226541516</v>
      </c>
      <c r="CV25" s="16"/>
      <c r="CW25" s="959">
        <f t="shared" si="24"/>
        <v>805.38800000000003</v>
      </c>
      <c r="CX25" s="962">
        <f>VLOOKUP($AX25&amp;"_"&amp;$CW$14,データシート1!$A:$BT,MATCH($CW$12&amp;"_"&amp;CX$20,データシート1!$A$1:$BT$1,0),0)</f>
        <v>805.38800000000003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98.817999999999998</v>
      </c>
      <c r="DB25" s="962">
        <f>VLOOKUP($AX25&amp;"_"&amp;$CW$14,データシート1!$A:$BT,MATCH($CW$12&amp;"_"&amp;DB$20,データシート1!$A$1:$BT$1,0),0)</f>
        <v>2.4860000000000002</v>
      </c>
      <c r="DC25" s="962">
        <f>VLOOKUP($AX25&amp;"_"&amp;$CW$14,データシート1!$A:$BT,MATCH($CW$12&amp;"_"&amp;DC$20,データシート1!$A$1:$BT$1,0),0)</f>
        <v>0</v>
      </c>
      <c r="DD25" s="961">
        <f t="shared" si="11"/>
        <v>906.69200000000001</v>
      </c>
      <c r="DE25" s="16"/>
      <c r="DF25" s="125">
        <f>VLOOKUP($AX25&amp;"_"&amp;$DF$14,データシート1!$A:$BT,MATCH($DF$12&amp;"_"&amp;DF$20,データシート1!$A$1:$BT$1,0),0)</f>
        <v>47</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20</v>
      </c>
      <c r="DJ25" s="64">
        <f>VLOOKUP($AX25&amp;"_"&amp;$DF$14,データシート1!$A:$BT,MATCH($DF$12&amp;"_"&amp;DJ$20,データシート1!$A$1:$BT$1,0),0)</f>
        <v>1</v>
      </c>
      <c r="DK25" s="64">
        <f>VLOOKUP($AX25&amp;"_"&amp;$DF$14,データシート1!$A:$BT,MATCH($DF$12&amp;"_"&amp;DK$20,データシート1!$A$1:$BT$1,0),0)</f>
        <v>0</v>
      </c>
      <c r="DL25" s="68">
        <f t="shared" si="12"/>
        <v>68</v>
      </c>
      <c r="DM25" s="16"/>
      <c r="DN25" s="126">
        <f t="shared" si="26"/>
        <v>0.89</v>
      </c>
      <c r="DO25" s="127">
        <f t="shared" si="27"/>
        <v>0</v>
      </c>
      <c r="DP25" s="127">
        <f t="shared" si="13"/>
        <v>0</v>
      </c>
      <c r="DQ25" s="127">
        <f t="shared" si="13"/>
        <v>0.11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38201</v>
      </c>
      <c r="AY26" s="18" t="str">
        <f>IF(IFERROR(比較地域マスタ!$Z11,"")=0,"",IFERROR(比較地域マスタ!$Z11,""))</f>
        <v>松山市</v>
      </c>
      <c r="BB26" s="110" t="str">
        <f t="shared" si="0"/>
        <v>38201</v>
      </c>
      <c r="BC26" s="1031" t="str">
        <f t="shared" si="0"/>
        <v>松山市</v>
      </c>
      <c r="BD26" s="34">
        <f t="shared" si="14"/>
        <v>3363.2830145581138</v>
      </c>
      <c r="BE26" s="34">
        <f t="shared" si="15"/>
        <v>971.64131828915959</v>
      </c>
      <c r="BF26" s="34">
        <f>VLOOKUP($AX26&amp;"_"&amp;$BC$14,データシート1!$A:$BT,MATCH($BC$12&amp;"_"&amp;BF$20,データシート1!$A$1:$BT$1,0),0)</f>
        <v>914.87329864892365</v>
      </c>
      <c r="BG26" s="34">
        <f>VLOOKUP($AX26&amp;"_"&amp;$BC$14,データシート1!$A:$BT,MATCH($BC$12&amp;"_"&amp;BG$20,データシート1!$A$1:$BT$1,0),0)</f>
        <v>30.774114254198441</v>
      </c>
      <c r="BH26" s="34">
        <f>VLOOKUP($AX26&amp;"_"&amp;$BC$14,データシート1!$A:$BT,MATCH($BC$12&amp;"_"&amp;BH$20,データシート1!$A$1:$BT$1,0),0)</f>
        <v>25.993905386037433</v>
      </c>
      <c r="BI26" s="34">
        <f>VLOOKUP($AX26&amp;"_"&amp;$BC$14,データシート1!$A:$BT,MATCH($BC$12&amp;"_"&amp;BI$20,データシート1!$A$1:$BT$1,0),0)</f>
        <v>797.78539182429074</v>
      </c>
      <c r="BJ26" s="34">
        <f>VLOOKUP($AX26&amp;"_"&amp;$BC$14,データシート1!$A:$BT,MATCH($BC$12&amp;"_"&amp;BJ$20,データシート1!$A$1:$BT$1,0),0)</f>
        <v>777.49920579401783</v>
      </c>
      <c r="BK26" s="34">
        <f t="shared" si="1"/>
        <v>776.34697346552764</v>
      </c>
      <c r="BL26" s="34">
        <f t="shared" si="2"/>
        <v>648.61726467946073</v>
      </c>
      <c r="BM26" s="34">
        <f>VLOOKUP($AX26&amp;"_"&amp;$BC$14,データシート1!$A:$BT,MATCH($BC$12&amp;"_"&amp;BM$20,データシート1!$A$1:$BT$1,0),0)</f>
        <v>366.78178770611925</v>
      </c>
      <c r="BN26" s="34">
        <f>VLOOKUP($AX26&amp;"_"&amp;$BC$14,データシート1!$A:$BT,MATCH($BC$12&amp;"_"&amp;BN$20,データシート1!$A$1:$BT$1,0),0)</f>
        <v>281.83547697334143</v>
      </c>
      <c r="BO26" s="34">
        <f>VLOOKUP($AX26&amp;"_"&amp;$BC$14,データシート1!$A:$BT,MATCH($BC$12&amp;"_"&amp;BO$20,データシート1!$A$1:$BT$1,0),0)</f>
        <v>29.614583130160899</v>
      </c>
      <c r="BP26" s="34">
        <f>VLOOKUP($AX26&amp;"_"&amp;$BC$14,データシート1!$A:$BT,MATCH($BC$12&amp;"_"&amp;BP$20,データシート1!$A$1:$BT$1,0),0)</f>
        <v>98.115125655905999</v>
      </c>
      <c r="BQ26" s="34">
        <f>VLOOKUP($AX26&amp;"_"&amp;$BC$14,データシート1!$A:$BT,MATCH($BC$12&amp;"_"&amp;BQ$20,データシート1!$A$1:$BT$1,0),0)</f>
        <v>40.010125185117737</v>
      </c>
      <c r="BR26" s="35">
        <f t="shared" si="3"/>
        <v>3363.2830145581138</v>
      </c>
      <c r="BT26" s="121" t="str">
        <f t="shared" si="4"/>
        <v>松山市</v>
      </c>
      <c r="BU26" s="33">
        <f t="shared" si="25"/>
        <v>3363.2830145581138</v>
      </c>
      <c r="BV26" s="59">
        <f t="shared" si="16"/>
        <v>0.28889668638748767</v>
      </c>
      <c r="BW26" s="59">
        <f t="shared" si="5"/>
        <v>0.2720179344672618</v>
      </c>
      <c r="BX26" s="59">
        <f t="shared" si="5"/>
        <v>9.1500222018163144E-3</v>
      </c>
      <c r="BY26" s="59">
        <f t="shared" si="5"/>
        <v>7.7287297184095733E-3</v>
      </c>
      <c r="BZ26" s="59">
        <f t="shared" si="5"/>
        <v>0.2372043590655448</v>
      </c>
      <c r="CA26" s="59">
        <f t="shared" si="5"/>
        <v>0.23117269716184435</v>
      </c>
      <c r="CB26" s="59">
        <f t="shared" si="5"/>
        <v>0.2308301056155776</v>
      </c>
      <c r="CC26" s="59">
        <f t="shared" si="5"/>
        <v>0.19285241886332291</v>
      </c>
      <c r="CD26" s="59">
        <f t="shared" si="5"/>
        <v>0.10905469034823673</v>
      </c>
      <c r="CE26" s="59">
        <f t="shared" si="5"/>
        <v>8.379772851508617E-2</v>
      </c>
      <c r="CF26" s="59">
        <f t="shared" si="5"/>
        <v>8.8052605153871727E-3</v>
      </c>
      <c r="CG26" s="59">
        <f t="shared" si="5"/>
        <v>2.917242623686752E-2</v>
      </c>
      <c r="CH26" s="59">
        <f t="shared" si="5"/>
        <v>1.1896151769545473E-2</v>
      </c>
      <c r="CI26" s="122">
        <f t="shared" si="6"/>
        <v>1</v>
      </c>
      <c r="CK26" s="123" t="str">
        <f t="shared" si="7"/>
        <v>松山市</v>
      </c>
      <c r="CL26" s="124">
        <f t="shared" si="17"/>
        <v>971.64131828915959</v>
      </c>
      <c r="CM26" s="65">
        <f t="shared" si="18"/>
        <v>0.63614626958057396</v>
      </c>
      <c r="CN26" s="66">
        <f t="shared" si="19"/>
        <v>914.87329864892365</v>
      </c>
      <c r="CO26" s="65">
        <f t="shared" si="20"/>
        <v>0.67561923701654991</v>
      </c>
      <c r="CP26" s="66">
        <f t="shared" si="8"/>
        <v>30.774114254198441</v>
      </c>
      <c r="CQ26" s="65">
        <f t="shared" si="21"/>
        <v>0</v>
      </c>
      <c r="CR26" s="66">
        <f t="shared" si="9"/>
        <v>25.993905386037433</v>
      </c>
      <c r="CS26" s="65">
        <f t="shared" si="22"/>
        <v>0</v>
      </c>
      <c r="CT26" s="66">
        <f t="shared" si="10"/>
        <v>797.78539182429074</v>
      </c>
      <c r="CU26" s="67">
        <f t="shared" si="23"/>
        <v>0.154386130984869</v>
      </c>
      <c r="CV26" s="16"/>
      <c r="CW26" s="959">
        <f t="shared" si="24"/>
        <v>618.10599999999999</v>
      </c>
      <c r="CX26" s="962">
        <f>VLOOKUP($AX26&amp;"_"&amp;$CW$14,データシート1!$A:$BT,MATCH($CW$12&amp;"_"&amp;CX$20,データシート1!$A$1:$BT$1,0),0)</f>
        <v>618.10599999999999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123.16699999999999</v>
      </c>
      <c r="DB26" s="962">
        <f>VLOOKUP($AX26&amp;"_"&amp;$CW$14,データシート1!$A:$BT,MATCH($CW$12&amp;"_"&amp;DB$20,データシート1!$A$1:$BT$1,0),0)</f>
        <v>0</v>
      </c>
      <c r="DC26" s="962">
        <f>VLOOKUP($AX26&amp;"_"&amp;$CW$14,データシート1!$A:$BT,MATCH($CW$12&amp;"_"&amp;DC$20,データシート1!$A$1:$BT$1,0),0)</f>
        <v>0</v>
      </c>
      <c r="DD26" s="961">
        <f t="shared" si="11"/>
        <v>741.27300000000002</v>
      </c>
      <c r="DE26" s="16"/>
      <c r="DF26" s="125">
        <f>VLOOKUP($AX26&amp;"_"&amp;$DF$14,データシート1!$A:$BT,MATCH($DF$12&amp;"_"&amp;DF$20,データシート1!$A$1:$BT$1,0),0)</f>
        <v>15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19</v>
      </c>
      <c r="DJ26" s="64">
        <f>VLOOKUP($AX26&amp;"_"&amp;$DF$14,データシート1!$A:$BT,MATCH($DF$12&amp;"_"&amp;DJ$20,データシート1!$A$1:$BT$1,0),0)</f>
        <v>0</v>
      </c>
      <c r="DK26" s="64">
        <f>VLOOKUP($AX26&amp;"_"&amp;$DF$14,データシート1!$A:$BT,MATCH($DF$12&amp;"_"&amp;DK$20,データシート1!$A$1:$BT$1,0),0)</f>
        <v>0</v>
      </c>
      <c r="DL26" s="68">
        <f t="shared" si="12"/>
        <v>34</v>
      </c>
      <c r="DM26" s="16"/>
      <c r="DN26" s="126">
        <f t="shared" si="26"/>
        <v>0.83</v>
      </c>
      <c r="DO26" s="127">
        <f t="shared" si="27"/>
        <v>0</v>
      </c>
      <c r="DP26" s="127">
        <f t="shared" si="13"/>
        <v>0</v>
      </c>
      <c r="DQ26" s="127">
        <f t="shared" si="13"/>
        <v>0.17</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12207</v>
      </c>
      <c r="AY27" s="18" t="str">
        <f>IF(IFERROR(比較地域マスタ!$Z12,"")=0,"",IFERROR(比較地域マスタ!$Z12,""))</f>
        <v>松戸市</v>
      </c>
      <c r="BB27" s="110" t="str">
        <f t="shared" si="0"/>
        <v>12207</v>
      </c>
      <c r="BC27" s="1031" t="str">
        <f t="shared" si="0"/>
        <v>松戸市</v>
      </c>
      <c r="BD27" s="34">
        <f t="shared" si="14"/>
        <v>2667.0548713828721</v>
      </c>
      <c r="BE27" s="34">
        <f t="shared" si="15"/>
        <v>1094.3913036477168</v>
      </c>
      <c r="BF27" s="34">
        <f>VLOOKUP($AX27&amp;"_"&amp;$BC$14,データシート1!$A:$BT,MATCH($BC$12&amp;"_"&amp;BF$20,データシート1!$A$1:$BT$1,0),0)</f>
        <v>1064.9962504598889</v>
      </c>
      <c r="BG27" s="34">
        <f>VLOOKUP($AX27&amp;"_"&amp;$BC$14,データシート1!$A:$BT,MATCH($BC$12&amp;"_"&amp;BG$20,データシート1!$A$1:$BT$1,0),0)</f>
        <v>20.342310515384806</v>
      </c>
      <c r="BH27" s="34">
        <f>VLOOKUP($AX27&amp;"_"&amp;$BC$14,データシート1!$A:$BT,MATCH($BC$12&amp;"_"&amp;BH$20,データシート1!$A$1:$BT$1,0),0)</f>
        <v>9.0527426724431699</v>
      </c>
      <c r="BI27" s="34">
        <f>VLOOKUP($AX27&amp;"_"&amp;$BC$14,データシート1!$A:$BT,MATCH($BC$12&amp;"_"&amp;BI$20,データシート1!$A$1:$BT$1,0),0)</f>
        <v>539.73943549159276</v>
      </c>
      <c r="BJ27" s="34">
        <f>VLOOKUP($AX27&amp;"_"&amp;$BC$14,データシート1!$A:$BT,MATCH($BC$12&amp;"_"&amp;BJ$20,データシート1!$A$1:$BT$1,0),0)</f>
        <v>588.11759316263817</v>
      </c>
      <c r="BK27" s="34">
        <f t="shared" si="1"/>
        <v>395.41659667142454</v>
      </c>
      <c r="BL27" s="34">
        <f t="shared" si="2"/>
        <v>366.40410139274604</v>
      </c>
      <c r="BM27" s="34">
        <f>VLOOKUP($AX27&amp;"_"&amp;$BC$14,データシート1!$A:$BT,MATCH($BC$12&amp;"_"&amp;BM$20,データシート1!$A$1:$BT$1,0),0)</f>
        <v>228.7901025461328</v>
      </c>
      <c r="BN27" s="34">
        <f>VLOOKUP($AX27&amp;"_"&amp;$BC$14,データシート1!$A:$BT,MATCH($BC$12&amp;"_"&amp;BN$20,データシート1!$A$1:$BT$1,0),0)</f>
        <v>137.61399884661324</v>
      </c>
      <c r="BO27" s="34">
        <f>VLOOKUP($AX27&amp;"_"&amp;$BC$14,データシート1!$A:$BT,MATCH($BC$12&amp;"_"&amp;BO$20,データシート1!$A$1:$BT$1,0),0)</f>
        <v>29.0124952786785</v>
      </c>
      <c r="BP27" s="34">
        <f>VLOOKUP($AX27&amp;"_"&amp;$BC$14,データシート1!$A:$BT,MATCH($BC$12&amp;"_"&amp;BP$20,データシート1!$A$1:$BT$1,0),0)</f>
        <v>0</v>
      </c>
      <c r="BQ27" s="34">
        <f>VLOOKUP($AX27&amp;"_"&amp;$BC$14,データシート1!$A:$BT,MATCH($BC$12&amp;"_"&amp;BQ$20,データシート1!$A$1:$BT$1,0),0)</f>
        <v>49.389942409499987</v>
      </c>
      <c r="BR27" s="35">
        <f t="shared" si="3"/>
        <v>2667.0548713828721</v>
      </c>
      <c r="BT27" s="121" t="str">
        <f t="shared" si="4"/>
        <v>松戸市</v>
      </c>
      <c r="BU27" s="33">
        <f t="shared" si="25"/>
        <v>2667.0548713828721</v>
      </c>
      <c r="BV27" s="59">
        <f t="shared" si="16"/>
        <v>0.410337003332921</v>
      </c>
      <c r="BW27" s="59">
        <f t="shared" si="5"/>
        <v>0.39931546286773117</v>
      </c>
      <c r="BX27" s="59">
        <f t="shared" si="5"/>
        <v>7.6272560919743229E-3</v>
      </c>
      <c r="BY27" s="59">
        <f t="shared" si="5"/>
        <v>3.3942843732155045E-3</v>
      </c>
      <c r="BZ27" s="59">
        <f t="shared" si="5"/>
        <v>0.20237282752706809</v>
      </c>
      <c r="CA27" s="59">
        <f t="shared" si="5"/>
        <v>0.22051199601217739</v>
      </c>
      <c r="CB27" s="59">
        <f t="shared" si="5"/>
        <v>0.14825964059239638</v>
      </c>
      <c r="CC27" s="59">
        <f t="shared" si="5"/>
        <v>0.13738153846184836</v>
      </c>
      <c r="CD27" s="59">
        <f t="shared" si="5"/>
        <v>8.5783800326352036E-2</v>
      </c>
      <c r="CE27" s="59">
        <f t="shared" si="5"/>
        <v>5.159773813549632E-2</v>
      </c>
      <c r="CF27" s="59">
        <f t="shared" si="5"/>
        <v>1.0878102130548021E-2</v>
      </c>
      <c r="CG27" s="59">
        <f t="shared" si="5"/>
        <v>0</v>
      </c>
      <c r="CH27" s="59">
        <f t="shared" si="5"/>
        <v>1.8518532535437199E-2</v>
      </c>
      <c r="CI27" s="122">
        <f t="shared" si="6"/>
        <v>1</v>
      </c>
      <c r="CK27" s="123" t="str">
        <f t="shared" si="7"/>
        <v>松戸市</v>
      </c>
      <c r="CL27" s="124">
        <f t="shared" si="17"/>
        <v>1094.3913036477168</v>
      </c>
      <c r="CM27" s="65">
        <f t="shared" si="18"/>
        <v>0.16318203498580275</v>
      </c>
      <c r="CN27" s="66">
        <f t="shared" si="19"/>
        <v>1064.9962504598889</v>
      </c>
      <c r="CO27" s="65">
        <f t="shared" si="20"/>
        <v>0.16768603638076948</v>
      </c>
      <c r="CP27" s="66">
        <f t="shared" si="8"/>
        <v>20.342310515384806</v>
      </c>
      <c r="CQ27" s="65">
        <f t="shared" si="21"/>
        <v>0</v>
      </c>
      <c r="CR27" s="66">
        <f t="shared" si="9"/>
        <v>9.0527426724431699</v>
      </c>
      <c r="CS27" s="65">
        <f t="shared" si="22"/>
        <v>0</v>
      </c>
      <c r="CT27" s="66">
        <f t="shared" si="10"/>
        <v>539.73943549159276</v>
      </c>
      <c r="CU27" s="67">
        <f t="shared" si="23"/>
        <v>0.20002985311174598</v>
      </c>
      <c r="CV27" s="16"/>
      <c r="CW27" s="959">
        <f t="shared" si="24"/>
        <v>178.58500000000001</v>
      </c>
      <c r="CX27" s="962">
        <f>VLOOKUP($AX27&amp;"_"&amp;$CW$14,データシート1!$A:$BT,MATCH($CW$12&amp;"_"&amp;CX$20,データシート1!$A$1:$BT$1,0),0)</f>
        <v>178.58500000000001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107.964</v>
      </c>
      <c r="DB27" s="962">
        <f>VLOOKUP($AX27&amp;"_"&amp;$CW$14,データシート1!$A:$BT,MATCH($CW$12&amp;"_"&amp;DB$20,データシート1!$A$1:$BT$1,0),0)</f>
        <v>0</v>
      </c>
      <c r="DC27" s="962">
        <f>VLOOKUP($AX27&amp;"_"&amp;$CW$14,データシート1!$A:$BT,MATCH($CW$12&amp;"_"&amp;DC$20,データシート1!$A$1:$BT$1,0),0)</f>
        <v>0</v>
      </c>
      <c r="DD27" s="961">
        <f t="shared" si="11"/>
        <v>286.54899999999998</v>
      </c>
      <c r="DE27" s="16"/>
      <c r="DF27" s="125">
        <f>VLOOKUP($AX27&amp;"_"&amp;$DF$14,データシート1!$A:$BT,MATCH($DF$12&amp;"_"&amp;DF$20,データシート1!$A$1:$BT$1,0),0)</f>
        <v>10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14</v>
      </c>
      <c r="DJ27" s="64">
        <f>VLOOKUP($AX27&amp;"_"&amp;$DF$14,データシート1!$A:$BT,MATCH($DF$12&amp;"_"&amp;DJ$20,データシート1!$A$1:$BT$1,0),0)</f>
        <v>0</v>
      </c>
      <c r="DK27" s="64">
        <f>VLOOKUP($AX27&amp;"_"&amp;$DF$14,データシート1!$A:$BT,MATCH($DF$12&amp;"_"&amp;DK$20,データシート1!$A$1:$BT$1,0),0)</f>
        <v>0</v>
      </c>
      <c r="DL27" s="68">
        <f t="shared" si="12"/>
        <v>24</v>
      </c>
      <c r="DM27" s="16"/>
      <c r="DN27" s="126">
        <f t="shared" si="26"/>
        <v>0.62</v>
      </c>
      <c r="DO27" s="127">
        <f t="shared" si="27"/>
        <v>0</v>
      </c>
      <c r="DP27" s="127">
        <f t="shared" si="13"/>
        <v>0</v>
      </c>
      <c r="DQ27" s="127">
        <f t="shared" si="13"/>
        <v>0.38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12203</v>
      </c>
      <c r="AY28" s="18" t="str">
        <f>IF(IFERROR(比較地域マスタ!$Z13,"")=0,"",IFERROR(比較地域マスタ!$Z13,""))</f>
        <v>市川市</v>
      </c>
      <c r="BB28" s="110" t="str">
        <f t="shared" si="0"/>
        <v>12203</v>
      </c>
      <c r="BC28" s="1031" t="str">
        <f t="shared" si="0"/>
        <v>市川市</v>
      </c>
      <c r="BD28" s="34">
        <f t="shared" si="14"/>
        <v>2910.3467958120341</v>
      </c>
      <c r="BE28" s="34">
        <f t="shared" si="15"/>
        <v>1333.9596735626674</v>
      </c>
      <c r="BF28" s="34">
        <f>VLOOKUP($AX28&amp;"_"&amp;$BC$14,データシート1!$A:$BT,MATCH($BC$12&amp;"_"&amp;BF$20,データシート1!$A$1:$BT$1,0),0)</f>
        <v>1313.4606208780274</v>
      </c>
      <c r="BG28" s="34">
        <f>VLOOKUP($AX28&amp;"_"&amp;$BC$14,データシート1!$A:$BT,MATCH($BC$12&amp;"_"&amp;BG$20,データシート1!$A$1:$BT$1,0),0)</f>
        <v>18.752032168905213</v>
      </c>
      <c r="BH28" s="34">
        <f>VLOOKUP($AX28&amp;"_"&amp;$BC$14,データシート1!$A:$BT,MATCH($BC$12&amp;"_"&amp;BH$20,データシート1!$A$1:$BT$1,0),0)</f>
        <v>1.7470205157346468</v>
      </c>
      <c r="BI28" s="34">
        <f>VLOOKUP($AX28&amp;"_"&amp;$BC$14,データシート1!$A:$BT,MATCH($BC$12&amp;"_"&amp;BI$20,データシート1!$A$1:$BT$1,0),0)</f>
        <v>517.28950356672271</v>
      </c>
      <c r="BJ28" s="34">
        <f>VLOOKUP($AX28&amp;"_"&amp;$BC$14,データシート1!$A:$BT,MATCH($BC$12&amp;"_"&amp;BJ$20,データシート1!$A$1:$BT$1,0),0)</f>
        <v>602.6478657213562</v>
      </c>
      <c r="BK28" s="34">
        <f t="shared" si="1"/>
        <v>393.9713916992078</v>
      </c>
      <c r="BL28" s="34">
        <f t="shared" si="2"/>
        <v>321.33299466664465</v>
      </c>
      <c r="BM28" s="34">
        <f>VLOOKUP($AX28&amp;"_"&amp;$BC$14,データシート1!$A:$BT,MATCH($BC$12&amp;"_"&amp;BM$20,データシート1!$A$1:$BT$1,0),0)</f>
        <v>186.28857109563162</v>
      </c>
      <c r="BN28" s="34">
        <f>VLOOKUP($AX28&amp;"_"&amp;$BC$14,データシート1!$A:$BT,MATCH($BC$12&amp;"_"&amp;BN$20,データシート1!$A$1:$BT$1,0),0)</f>
        <v>135.04442357101303</v>
      </c>
      <c r="BO28" s="34">
        <f>VLOOKUP($AX28&amp;"_"&amp;$BC$14,データシート1!$A:$BT,MATCH($BC$12&amp;"_"&amp;BO$20,データシート1!$A$1:$BT$1,0),0)</f>
        <v>28.6589029562797</v>
      </c>
      <c r="BP28" s="34">
        <f>VLOOKUP($AX28&amp;"_"&amp;$BC$14,データシート1!$A:$BT,MATCH($BC$12&amp;"_"&amp;BP$20,データシート1!$A$1:$BT$1,0),0)</f>
        <v>43.979494076283473</v>
      </c>
      <c r="BQ28" s="34">
        <f>VLOOKUP($AX28&amp;"_"&amp;$BC$14,データシート1!$A:$BT,MATCH($BC$12&amp;"_"&amp;BQ$20,データシート1!$A$1:$BT$1,0),0)</f>
        <v>62.478361262080007</v>
      </c>
      <c r="BR28" s="35">
        <f t="shared" si="3"/>
        <v>2910.3467958120341</v>
      </c>
      <c r="BT28" s="121" t="str">
        <f t="shared" si="4"/>
        <v>市川市</v>
      </c>
      <c r="BU28" s="33">
        <f t="shared" si="25"/>
        <v>2910.3467958120341</v>
      </c>
      <c r="BV28" s="59">
        <f t="shared" si="16"/>
        <v>0.45835076269337549</v>
      </c>
      <c r="BW28" s="59">
        <f t="shared" si="5"/>
        <v>0.45130725409359695</v>
      </c>
      <c r="BX28" s="59">
        <f t="shared" si="5"/>
        <v>6.4432294446453041E-3</v>
      </c>
      <c r="BY28" s="59">
        <f t="shared" si="5"/>
        <v>6.0027915513319427E-4</v>
      </c>
      <c r="BZ28" s="59">
        <f t="shared" si="5"/>
        <v>0.1777415338650013</v>
      </c>
      <c r="CA28" s="59">
        <f t="shared" si="5"/>
        <v>0.20707080908315176</v>
      </c>
      <c r="CB28" s="59">
        <f t="shared" si="5"/>
        <v>0.13536922550471631</v>
      </c>
      <c r="CC28" s="59">
        <f t="shared" si="5"/>
        <v>0.11041055146041025</v>
      </c>
      <c r="CD28" s="59">
        <f t="shared" si="5"/>
        <v>6.4009062893707169E-2</v>
      </c>
      <c r="CE28" s="59">
        <f t="shared" si="5"/>
        <v>4.6401488566703078E-2</v>
      </c>
      <c r="CF28" s="59">
        <f t="shared" si="5"/>
        <v>9.8472467258952211E-3</v>
      </c>
      <c r="CG28" s="59">
        <f t="shared" si="5"/>
        <v>1.5111427318410855E-2</v>
      </c>
      <c r="CH28" s="59">
        <f t="shared" si="5"/>
        <v>2.1467668853755117E-2</v>
      </c>
      <c r="CI28" s="122">
        <f t="shared" si="6"/>
        <v>1</v>
      </c>
      <c r="CK28" s="123" t="str">
        <f t="shared" si="7"/>
        <v>市川市</v>
      </c>
      <c r="CL28" s="124">
        <f t="shared" si="17"/>
        <v>1333.9596735626674</v>
      </c>
      <c r="CM28" s="65">
        <f t="shared" si="18"/>
        <v>0.21568493088819268</v>
      </c>
      <c r="CN28" s="66">
        <f t="shared" si="19"/>
        <v>1313.4606208780274</v>
      </c>
      <c r="CO28" s="65">
        <f t="shared" si="20"/>
        <v>0.21905110471272987</v>
      </c>
      <c r="CP28" s="66">
        <f t="shared" si="8"/>
        <v>18.752032168905213</v>
      </c>
      <c r="CQ28" s="65">
        <f t="shared" si="21"/>
        <v>0</v>
      </c>
      <c r="CR28" s="66">
        <f t="shared" si="9"/>
        <v>1.7470205157346468</v>
      </c>
      <c r="CS28" s="65">
        <f t="shared" si="22"/>
        <v>0</v>
      </c>
      <c r="CT28" s="66">
        <f t="shared" si="10"/>
        <v>517.28950356672271</v>
      </c>
      <c r="CU28" s="67">
        <f t="shared" si="23"/>
        <v>0.24138127516421642</v>
      </c>
      <c r="CV28" s="16"/>
      <c r="CW28" s="959">
        <f t="shared" si="24"/>
        <v>287.71499999999997</v>
      </c>
      <c r="CX28" s="962">
        <f>VLOOKUP($AX28&amp;"_"&amp;$CW$14,データシート1!$A:$BT,MATCH($CW$12&amp;"_"&amp;CX$20,データシート1!$A$1:$BT$1,0),0)</f>
        <v>287.71499999999997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124.864</v>
      </c>
      <c r="DB28" s="962">
        <f>VLOOKUP($AX28&amp;"_"&amp;$CW$14,データシート1!$A:$BT,MATCH($CW$12&amp;"_"&amp;DB$20,データシート1!$A$1:$BT$1,0),0)</f>
        <v>23.79</v>
      </c>
      <c r="DC28" s="962">
        <f>VLOOKUP($AX28&amp;"_"&amp;$CW$14,データシート1!$A:$BT,MATCH($CW$12&amp;"_"&amp;DC$20,データシート1!$A$1:$BT$1,0),0)</f>
        <v>0</v>
      </c>
      <c r="DD28" s="961">
        <f t="shared" si="11"/>
        <v>436.36899999999997</v>
      </c>
      <c r="DE28" s="16"/>
      <c r="DF28" s="125">
        <f>VLOOKUP($AX28&amp;"_"&amp;$DF$14,データシート1!$A:$BT,MATCH($DF$12&amp;"_"&amp;DF$20,データシート1!$A$1:$BT$1,0),0)</f>
        <v>18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10</v>
      </c>
      <c r="DJ28" s="64">
        <f>VLOOKUP($AX28&amp;"_"&amp;$DF$14,データシート1!$A:$BT,MATCH($DF$12&amp;"_"&amp;DJ$20,データシート1!$A$1:$BT$1,0),0)</f>
        <v>1</v>
      </c>
      <c r="DK28" s="64">
        <f>VLOOKUP($AX28&amp;"_"&amp;$DF$14,データシート1!$A:$BT,MATCH($DF$12&amp;"_"&amp;DK$20,データシート1!$A$1:$BT$1,0),0)</f>
        <v>0</v>
      </c>
      <c r="DL28" s="68">
        <f t="shared" si="12"/>
        <v>29</v>
      </c>
      <c r="DM28" s="16"/>
      <c r="DN28" s="126">
        <f t="shared" si="26"/>
        <v>0.66</v>
      </c>
      <c r="DO28" s="127">
        <f t="shared" si="27"/>
        <v>0</v>
      </c>
      <c r="DP28" s="127">
        <f t="shared" si="13"/>
        <v>0</v>
      </c>
      <c r="DQ28" s="127">
        <f t="shared" si="13"/>
        <v>0.28999999999999998</v>
      </c>
      <c r="DR28" s="127">
        <f t="shared" si="13"/>
        <v>0.05</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28204</v>
      </c>
      <c r="AY29" s="18" t="str">
        <f>IF(IFERROR(比較地域マスタ!$Z14,"")=0,"",IFERROR(比較地域マスタ!$Z14,""))</f>
        <v>西宮市</v>
      </c>
      <c r="BB29" s="110" t="str">
        <f t="shared" si="0"/>
        <v>28204</v>
      </c>
      <c r="BC29" s="1031" t="str">
        <f t="shared" si="0"/>
        <v>西宮市</v>
      </c>
      <c r="BD29" s="34">
        <f t="shared" si="14"/>
        <v>1720.301541713131</v>
      </c>
      <c r="BE29" s="34">
        <f t="shared" si="15"/>
        <v>469.54082278859562</v>
      </c>
      <c r="BF29" s="34">
        <f>VLOOKUP($AX29&amp;"_"&amp;$BC$14,データシート1!$A:$BT,MATCH($BC$12&amp;"_"&amp;BF$20,データシート1!$A$1:$BT$1,0),0)</f>
        <v>452.47428326833187</v>
      </c>
      <c r="BG29" s="34">
        <f>VLOOKUP($AX29&amp;"_"&amp;$BC$14,データシート1!$A:$BT,MATCH($BC$12&amp;"_"&amp;BG$20,データシート1!$A$1:$BT$1,0),0)</f>
        <v>11.181802966636637</v>
      </c>
      <c r="BH29" s="34">
        <f>VLOOKUP($AX29&amp;"_"&amp;$BC$14,データシート1!$A:$BT,MATCH($BC$12&amp;"_"&amp;BH$20,データシート1!$A$1:$BT$1,0),0)</f>
        <v>5.8847365536271461</v>
      </c>
      <c r="BI29" s="34">
        <f>VLOOKUP($AX29&amp;"_"&amp;$BC$14,データシート1!$A:$BT,MATCH($BC$12&amp;"_"&amp;BI$20,データシート1!$A$1:$BT$1,0),0)</f>
        <v>420.14883282977172</v>
      </c>
      <c r="BJ29" s="34">
        <f>VLOOKUP($AX29&amp;"_"&amp;$BC$14,データシート1!$A:$BT,MATCH($BC$12&amp;"_"&amp;BJ$20,データシート1!$A$1:$BT$1,0),0)</f>
        <v>405.04958402223014</v>
      </c>
      <c r="BK29" s="34">
        <f t="shared" si="1"/>
        <v>344.48870398139354</v>
      </c>
      <c r="BL29" s="34">
        <f t="shared" si="2"/>
        <v>306.24130606760474</v>
      </c>
      <c r="BM29" s="34">
        <f>VLOOKUP($AX29&amp;"_"&amp;$BC$14,データシート1!$A:$BT,MATCH($BC$12&amp;"_"&amp;BM$20,データシート1!$A$1:$BT$1,0),0)</f>
        <v>207.65418378476463</v>
      </c>
      <c r="BN29" s="34">
        <f>VLOOKUP($AX29&amp;"_"&amp;$BC$14,データシート1!$A:$BT,MATCH($BC$12&amp;"_"&amp;BN$20,データシート1!$A$1:$BT$1,0),0)</f>
        <v>98.587122282840127</v>
      </c>
      <c r="BO29" s="34">
        <f>VLOOKUP($AX29&amp;"_"&amp;$BC$14,データシート1!$A:$BT,MATCH($BC$12&amp;"_"&amp;BO$20,データシート1!$A$1:$BT$1,0),0)</f>
        <v>28.223977393276201</v>
      </c>
      <c r="BP29" s="34">
        <f>VLOOKUP($AX29&amp;"_"&amp;$BC$14,データシート1!$A:$BT,MATCH($BC$12&amp;"_"&amp;BP$20,データシート1!$A$1:$BT$1,0),0)</f>
        <v>10.0234205205126</v>
      </c>
      <c r="BQ29" s="34">
        <f>VLOOKUP($AX29&amp;"_"&amp;$BC$14,データシート1!$A:$BT,MATCH($BC$12&amp;"_"&amp;BQ$20,データシート1!$A$1:$BT$1,0),0)</f>
        <v>81.073598091140013</v>
      </c>
      <c r="BR29" s="35">
        <f t="shared" si="3"/>
        <v>1720.301541713131</v>
      </c>
      <c r="BT29" s="121" t="str">
        <f t="shared" si="4"/>
        <v>西宮市</v>
      </c>
      <c r="BU29" s="33">
        <f t="shared" si="25"/>
        <v>1720.301541713131</v>
      </c>
      <c r="BV29" s="59">
        <f t="shared" si="16"/>
        <v>0.27294099982088715</v>
      </c>
      <c r="BW29" s="59">
        <f t="shared" si="5"/>
        <v>0.2630203323643735</v>
      </c>
      <c r="BX29" s="59">
        <f t="shared" si="5"/>
        <v>6.4999087052502675E-3</v>
      </c>
      <c r="BY29" s="59">
        <f t="shared" si="5"/>
        <v>3.4207587512634198E-3</v>
      </c>
      <c r="BZ29" s="59">
        <f t="shared" si="5"/>
        <v>0.24422976009855468</v>
      </c>
      <c r="CA29" s="59">
        <f t="shared" si="5"/>
        <v>0.2354526658267532</v>
      </c>
      <c r="CB29" s="59">
        <f t="shared" si="5"/>
        <v>0.20024902357428614</v>
      </c>
      <c r="CC29" s="59">
        <f t="shared" si="5"/>
        <v>0.17801606209260262</v>
      </c>
      <c r="CD29" s="59">
        <f t="shared" si="5"/>
        <v>0.12070801469954853</v>
      </c>
      <c r="CE29" s="59">
        <f t="shared" si="5"/>
        <v>5.730804739305409E-2</v>
      </c>
      <c r="CF29" s="59">
        <f t="shared" si="5"/>
        <v>1.6406412892689654E-2</v>
      </c>
      <c r="CG29" s="59">
        <f t="shared" si="5"/>
        <v>5.8265485889938571E-3</v>
      </c>
      <c r="CH29" s="59">
        <f t="shared" si="5"/>
        <v>4.7127550679518862E-2</v>
      </c>
      <c r="CI29" s="122">
        <f t="shared" si="6"/>
        <v>1</v>
      </c>
      <c r="CK29" s="123" t="str">
        <f t="shared" si="7"/>
        <v>西宮市</v>
      </c>
      <c r="CL29" s="124">
        <f t="shared" si="17"/>
        <v>469.54082278859562</v>
      </c>
      <c r="CM29" s="65">
        <f t="shared" si="18"/>
        <v>0.16036944253919067</v>
      </c>
      <c r="CN29" s="66">
        <f t="shared" si="19"/>
        <v>452.47428326833187</v>
      </c>
      <c r="CO29" s="65">
        <f t="shared" si="20"/>
        <v>0.16641829775626091</v>
      </c>
      <c r="CP29" s="66">
        <f t="shared" si="8"/>
        <v>11.181802966636637</v>
      </c>
      <c r="CQ29" s="65">
        <f t="shared" si="21"/>
        <v>0</v>
      </c>
      <c r="CR29" s="66">
        <f t="shared" si="9"/>
        <v>5.8847365536271461</v>
      </c>
      <c r="CS29" s="65">
        <f t="shared" si="22"/>
        <v>0</v>
      </c>
      <c r="CT29" s="66">
        <f t="shared" si="10"/>
        <v>420.14883282977172</v>
      </c>
      <c r="CU29" s="67">
        <f t="shared" si="23"/>
        <v>0.28164781323561222</v>
      </c>
      <c r="CV29" s="16"/>
      <c r="CW29" s="959">
        <f t="shared" si="24"/>
        <v>75.3</v>
      </c>
      <c r="CX29" s="962">
        <f>VLOOKUP($AX29&amp;"_"&amp;$CW$14,データシート1!$A:$BT,MATCH($CW$12&amp;"_"&amp;CX$20,データシート1!$A$1:$BT$1,0),0)</f>
        <v>75.3</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118.334</v>
      </c>
      <c r="DB29" s="962">
        <f>VLOOKUP($AX29&amp;"_"&amp;$CW$14,データシート1!$A:$BT,MATCH($CW$12&amp;"_"&amp;DB$20,データシート1!$A$1:$BT$1,0),0)</f>
        <v>0</v>
      </c>
      <c r="DC29" s="962">
        <f>VLOOKUP($AX29&amp;"_"&amp;$CW$14,データシート1!$A:$BT,MATCH($CW$12&amp;"_"&amp;DC$20,データシート1!$A$1:$BT$1,0),0)</f>
        <v>0</v>
      </c>
      <c r="DD29" s="961">
        <f t="shared" si="11"/>
        <v>193.63400000000001</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21</v>
      </c>
      <c r="DJ29" s="64">
        <f>VLOOKUP($AX29&amp;"_"&amp;$DF$14,データシート1!$A:$BT,MATCH($DF$12&amp;"_"&amp;DJ$20,データシート1!$A$1:$BT$1,0),0)</f>
        <v>0</v>
      </c>
      <c r="DK29" s="64">
        <f>VLOOKUP($AX29&amp;"_"&amp;$DF$14,データシート1!$A:$BT,MATCH($DF$12&amp;"_"&amp;DK$20,データシート1!$A$1:$BT$1,0),0)</f>
        <v>0</v>
      </c>
      <c r="DL29" s="68">
        <f t="shared" si="12"/>
        <v>33</v>
      </c>
      <c r="DM29" s="16"/>
      <c r="DN29" s="126">
        <f t="shared" si="26"/>
        <v>0.39</v>
      </c>
      <c r="DO29" s="127">
        <f t="shared" si="27"/>
        <v>0</v>
      </c>
      <c r="DP29" s="127">
        <f t="shared" si="13"/>
        <v>0</v>
      </c>
      <c r="DQ29" s="127">
        <f t="shared" si="13"/>
        <v>0.61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27227</v>
      </c>
      <c r="AY30" s="18" t="str">
        <f>IF(IFERROR(比較地域マスタ!$Z15,"")=0,"",IFERROR(比較地域マスタ!$Z15,""))</f>
        <v>東大阪市</v>
      </c>
      <c r="BB30" s="110" t="str">
        <f t="shared" si="0"/>
        <v>27227</v>
      </c>
      <c r="BC30" s="1031" t="str">
        <f t="shared" si="0"/>
        <v>東大阪市</v>
      </c>
      <c r="BD30" s="34">
        <f t="shared" si="14"/>
        <v>2187.8218788955387</v>
      </c>
      <c r="BE30" s="34">
        <f t="shared" si="15"/>
        <v>608.862054313003</v>
      </c>
      <c r="BF30" s="34">
        <f>VLOOKUP($AX30&amp;"_"&amp;$BC$14,データシート1!$A:$BT,MATCH($BC$12&amp;"_"&amp;BF$20,データシート1!$A$1:$BT$1,0),0)</f>
        <v>584.87877572683442</v>
      </c>
      <c r="BG30" s="34">
        <f>VLOOKUP($AX30&amp;"_"&amp;$BC$14,データシート1!$A:$BT,MATCH($BC$12&amp;"_"&amp;BG$20,データシート1!$A$1:$BT$1,0),0)</f>
        <v>18.69471715323948</v>
      </c>
      <c r="BH30" s="34">
        <f>VLOOKUP($AX30&amp;"_"&amp;$BC$14,データシート1!$A:$BT,MATCH($BC$12&amp;"_"&amp;BH$20,データシート1!$A$1:$BT$1,0),0)</f>
        <v>5.2885614329291259</v>
      </c>
      <c r="BI30" s="34">
        <f>VLOOKUP($AX30&amp;"_"&amp;$BC$14,データシート1!$A:$BT,MATCH($BC$12&amp;"_"&amp;BI$20,データシート1!$A$1:$BT$1,0),0)</f>
        <v>499.90370539049229</v>
      </c>
      <c r="BJ30" s="34">
        <f>VLOOKUP($AX30&amp;"_"&amp;$BC$14,データシート1!$A:$BT,MATCH($BC$12&amp;"_"&amp;BJ$20,データシート1!$A$1:$BT$1,0),0)</f>
        <v>474.68047120511682</v>
      </c>
      <c r="BK30" s="34">
        <f t="shared" si="1"/>
        <v>521.95270758356082</v>
      </c>
      <c r="BL30" s="34">
        <f t="shared" si="2"/>
        <v>493.8023563327128</v>
      </c>
      <c r="BM30" s="34">
        <f>VLOOKUP($AX30&amp;"_"&amp;$BC$14,データシート1!$A:$BT,MATCH($BC$12&amp;"_"&amp;BM$20,データシート1!$A$1:$BT$1,0),0)</f>
        <v>223.16056261239305</v>
      </c>
      <c r="BN30" s="34">
        <f>VLOOKUP($AX30&amp;"_"&amp;$BC$14,データシート1!$A:$BT,MATCH($BC$12&amp;"_"&amp;BN$20,データシート1!$A$1:$BT$1,0),0)</f>
        <v>270.64179372031975</v>
      </c>
      <c r="BO30" s="34">
        <f>VLOOKUP($AX30&amp;"_"&amp;$BC$14,データシート1!$A:$BT,MATCH($BC$12&amp;"_"&amp;BO$20,データシート1!$A$1:$BT$1,0),0)</f>
        <v>28.150351250848001</v>
      </c>
      <c r="BP30" s="34">
        <f>VLOOKUP($AX30&amp;"_"&amp;$BC$14,データシート1!$A:$BT,MATCH($BC$12&amp;"_"&amp;BP$20,データシート1!$A$1:$BT$1,0),0)</f>
        <v>0</v>
      </c>
      <c r="BQ30" s="34">
        <f>VLOOKUP($AX30&amp;"_"&amp;$BC$14,データシート1!$A:$BT,MATCH($BC$12&amp;"_"&amp;BQ$20,データシート1!$A$1:$BT$1,0),0)</f>
        <v>82.422940403365232</v>
      </c>
      <c r="BR30" s="35">
        <f t="shared" si="3"/>
        <v>2187.8218788955387</v>
      </c>
      <c r="BT30" s="121" t="str">
        <f t="shared" si="4"/>
        <v>東大阪市</v>
      </c>
      <c r="BU30" s="33">
        <f t="shared" si="25"/>
        <v>2187.8218788955387</v>
      </c>
      <c r="BV30" s="59">
        <f t="shared" si="16"/>
        <v>0.27829598935191657</v>
      </c>
      <c r="BW30" s="59">
        <f t="shared" si="5"/>
        <v>0.26733381788013488</v>
      </c>
      <c r="BX30" s="59">
        <f t="shared" si="5"/>
        <v>8.5448990768284081E-3</v>
      </c>
      <c r="BY30" s="59">
        <f t="shared" si="5"/>
        <v>2.4172723949533359E-3</v>
      </c>
      <c r="BZ30" s="59">
        <f t="shared" si="5"/>
        <v>0.22849378654301367</v>
      </c>
      <c r="CA30" s="59">
        <f t="shared" si="5"/>
        <v>0.21696486162061152</v>
      </c>
      <c r="CB30" s="59">
        <f t="shared" si="5"/>
        <v>0.23857184747007568</v>
      </c>
      <c r="CC30" s="59">
        <f t="shared" si="5"/>
        <v>0.22570500875601229</v>
      </c>
      <c r="CD30" s="59">
        <f t="shared" si="5"/>
        <v>0.10200124825749045</v>
      </c>
      <c r="CE30" s="59">
        <f t="shared" si="5"/>
        <v>0.12370376049852183</v>
      </c>
      <c r="CF30" s="59">
        <f t="shared" si="5"/>
        <v>1.286683871406338E-2</v>
      </c>
      <c r="CG30" s="59">
        <f t="shared" si="5"/>
        <v>0</v>
      </c>
      <c r="CH30" s="59">
        <f t="shared" si="5"/>
        <v>3.7673515014382326E-2</v>
      </c>
      <c r="CI30" s="122">
        <f t="shared" si="6"/>
        <v>1</v>
      </c>
      <c r="CK30" s="123" t="str">
        <f t="shared" si="7"/>
        <v>東大阪市</v>
      </c>
      <c r="CL30" s="124">
        <f t="shared" si="17"/>
        <v>608.862054313003</v>
      </c>
      <c r="CM30" s="65">
        <f t="shared" si="18"/>
        <v>0.16041564638184766</v>
      </c>
      <c r="CN30" s="66">
        <f t="shared" si="19"/>
        <v>584.87877572683442</v>
      </c>
      <c r="CO30" s="65">
        <f t="shared" si="20"/>
        <v>0.166993578932016</v>
      </c>
      <c r="CP30" s="66">
        <f t="shared" si="8"/>
        <v>18.69471715323948</v>
      </c>
      <c r="CQ30" s="65">
        <f t="shared" si="21"/>
        <v>0</v>
      </c>
      <c r="CR30" s="66">
        <f t="shared" si="9"/>
        <v>5.2885614329291259</v>
      </c>
      <c r="CS30" s="65">
        <f t="shared" si="22"/>
        <v>0</v>
      </c>
      <c r="CT30" s="66">
        <f t="shared" si="10"/>
        <v>499.90370539049229</v>
      </c>
      <c r="CU30" s="67">
        <f t="shared" si="23"/>
        <v>0.42636211274631153</v>
      </c>
      <c r="CV30" s="16"/>
      <c r="CW30" s="959">
        <f t="shared" si="24"/>
        <v>97.671000000000006</v>
      </c>
      <c r="CX30" s="962">
        <f>VLOOKUP($AX30&amp;"_"&amp;$CW$14,データシート1!$A:$BT,MATCH($CW$12&amp;"_"&amp;CX$20,データシート1!$A$1:$BT$1,0),0)</f>
        <v>97.671000000000006</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213.14</v>
      </c>
      <c r="DB30" s="962">
        <f>VLOOKUP($AX30&amp;"_"&amp;$CW$14,データシート1!$A:$BT,MATCH($CW$12&amp;"_"&amp;DB$20,データシート1!$A$1:$BT$1,0),0)</f>
        <v>0</v>
      </c>
      <c r="DC30" s="962">
        <f>VLOOKUP($AX30&amp;"_"&amp;$CW$14,データシート1!$A:$BT,MATCH($CW$12&amp;"_"&amp;DC$20,データシート1!$A$1:$BT$1,0),0)</f>
        <v>0</v>
      </c>
      <c r="DD30" s="961">
        <f t="shared" si="11"/>
        <v>310.81099999999998</v>
      </c>
      <c r="DE30" s="16"/>
      <c r="DF30" s="125">
        <f>VLOOKUP($AX30&amp;"_"&amp;$DF$14,データシート1!$A:$BT,MATCH($DF$12&amp;"_"&amp;DF$20,データシート1!$A$1:$BT$1,0),0)</f>
        <v>19</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10</v>
      </c>
      <c r="DJ30" s="64">
        <f>VLOOKUP($AX30&amp;"_"&amp;$DF$14,データシート1!$A:$BT,MATCH($DF$12&amp;"_"&amp;DJ$20,データシート1!$A$1:$BT$1,0),0)</f>
        <v>0</v>
      </c>
      <c r="DK30" s="64">
        <f>VLOOKUP($AX30&amp;"_"&amp;$DF$14,データシート1!$A:$BT,MATCH($DF$12&amp;"_"&amp;DK$20,データシート1!$A$1:$BT$1,0),0)</f>
        <v>0</v>
      </c>
      <c r="DL30" s="68">
        <f t="shared" si="12"/>
        <v>29</v>
      </c>
      <c r="DM30" s="16"/>
      <c r="DN30" s="126">
        <f t="shared" si="26"/>
        <v>0.31</v>
      </c>
      <c r="DO30" s="127">
        <f t="shared" si="27"/>
        <v>0</v>
      </c>
      <c r="DP30" s="127">
        <f t="shared" si="13"/>
        <v>0</v>
      </c>
      <c r="DQ30" s="127">
        <f t="shared" si="13"/>
        <v>0.69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33202</v>
      </c>
      <c r="AY31" s="18" t="str">
        <f>IF(IFERROR(比較地域マスタ!$Z16,"")=0,"",IFERROR(比較地域マスタ!$Z16,""))</f>
        <v>倉敷市</v>
      </c>
      <c r="BB31" s="110" t="str">
        <f t="shared" si="0"/>
        <v>33202</v>
      </c>
      <c r="BC31" s="1031" t="str">
        <f t="shared" si="0"/>
        <v>倉敷市</v>
      </c>
      <c r="BD31" s="34">
        <f t="shared" si="14"/>
        <v>17548.924489982215</v>
      </c>
      <c r="BE31" s="34">
        <f t="shared" si="15"/>
        <v>15221.692470330534</v>
      </c>
      <c r="BF31" s="34">
        <f>VLOOKUP($AX31&amp;"_"&amp;$BC$14,データシート1!$A:$BT,MATCH($BC$12&amp;"_"&amp;BF$20,データシート1!$A$1:$BT$1,0),0)</f>
        <v>15166.319430701858</v>
      </c>
      <c r="BG31" s="34">
        <f>VLOOKUP($AX31&amp;"_"&amp;$BC$14,データシート1!$A:$BT,MATCH($BC$12&amp;"_"&amp;BG$20,データシート1!$A$1:$BT$1,0),0)</f>
        <v>43.79821131859763</v>
      </c>
      <c r="BH31" s="34">
        <f>VLOOKUP($AX31&amp;"_"&amp;$BC$14,データシート1!$A:$BT,MATCH($BC$12&amp;"_"&amp;BH$20,データシート1!$A$1:$BT$1,0),0)</f>
        <v>11.57482831007748</v>
      </c>
      <c r="BI31" s="34">
        <f>VLOOKUP($AX31&amp;"_"&amp;$BC$14,データシート1!$A:$BT,MATCH($BC$12&amp;"_"&amp;BI$20,データシート1!$A$1:$BT$1,0),0)</f>
        <v>669.86681416918543</v>
      </c>
      <c r="BJ31" s="34">
        <f>VLOOKUP($AX31&amp;"_"&amp;$BC$14,データシート1!$A:$BT,MATCH($BC$12&amp;"_"&amp;BJ$20,データシート1!$A$1:$BT$1,0),0)</f>
        <v>685.69913494199727</v>
      </c>
      <c r="BK31" s="34">
        <f t="shared" si="1"/>
        <v>913.6839279989681</v>
      </c>
      <c r="BL31" s="34">
        <f t="shared" si="2"/>
        <v>740.42867333067181</v>
      </c>
      <c r="BM31" s="34">
        <f>VLOOKUP($AX31&amp;"_"&amp;$BC$14,データシート1!$A:$BT,MATCH($BC$12&amp;"_"&amp;BM$20,データシート1!$A$1:$BT$1,0),0)</f>
        <v>420.10067993224447</v>
      </c>
      <c r="BN31" s="34">
        <f>VLOOKUP($AX31&amp;"_"&amp;$BC$14,データシート1!$A:$BT,MATCH($BC$12&amp;"_"&amp;BN$20,データシート1!$A$1:$BT$1,0),0)</f>
        <v>320.32799339842734</v>
      </c>
      <c r="BO31" s="34">
        <f>VLOOKUP($AX31&amp;"_"&amp;$BC$14,データシート1!$A:$BT,MATCH($BC$12&amp;"_"&amp;BO$20,データシート1!$A$1:$BT$1,0),0)</f>
        <v>28.017695742840999</v>
      </c>
      <c r="BP31" s="34">
        <f>VLOOKUP($AX31&amp;"_"&amp;$BC$14,データシート1!$A:$BT,MATCH($BC$12&amp;"_"&amp;BP$20,データシート1!$A$1:$BT$1,0),0)</f>
        <v>145.23755892545518</v>
      </c>
      <c r="BQ31" s="34">
        <f>VLOOKUP($AX31&amp;"_"&amp;$BC$14,データシート1!$A:$BT,MATCH($BC$12&amp;"_"&amp;BQ$20,データシート1!$A$1:$BT$1,0),0)</f>
        <v>57.982142541529377</v>
      </c>
      <c r="BR31" s="35">
        <f t="shared" si="3"/>
        <v>17548.924489982215</v>
      </c>
      <c r="BT31" s="121" t="str">
        <f t="shared" si="4"/>
        <v>倉敷市</v>
      </c>
      <c r="BU31" s="33">
        <f t="shared" si="25"/>
        <v>17548.924489982215</v>
      </c>
      <c r="BV31" s="59">
        <f t="shared" si="16"/>
        <v>0.8673860599844635</v>
      </c>
      <c r="BW31" s="59">
        <f t="shared" si="5"/>
        <v>0.8642307076629987</v>
      </c>
      <c r="BX31" s="59">
        <f t="shared" si="5"/>
        <v>2.4957775243491299E-3</v>
      </c>
      <c r="BY31" s="59">
        <f t="shared" si="5"/>
        <v>6.595747971156272E-4</v>
      </c>
      <c r="BZ31" s="59">
        <f t="shared" si="5"/>
        <v>3.8171388483184722E-2</v>
      </c>
      <c r="CA31" s="59">
        <f t="shared" si="5"/>
        <v>3.9073570311014098E-2</v>
      </c>
      <c r="CB31" s="59">
        <f t="shared" si="5"/>
        <v>5.2064952955979932E-2</v>
      </c>
      <c r="CC31" s="59">
        <f t="shared" si="5"/>
        <v>4.2192253647985366E-2</v>
      </c>
      <c r="CD31" s="59">
        <f t="shared" si="5"/>
        <v>2.393882771403219E-2</v>
      </c>
      <c r="CE31" s="59">
        <f t="shared" si="5"/>
        <v>1.8253425933953175E-2</v>
      </c>
      <c r="CF31" s="59">
        <f t="shared" si="5"/>
        <v>1.5965477405088199E-3</v>
      </c>
      <c r="CG31" s="59">
        <f t="shared" si="5"/>
        <v>8.2761515674857379E-3</v>
      </c>
      <c r="CH31" s="59">
        <f t="shared" si="5"/>
        <v>3.3040282653577103E-3</v>
      </c>
      <c r="CI31" s="122">
        <f t="shared" si="6"/>
        <v>1</v>
      </c>
      <c r="CK31" s="123" t="str">
        <f t="shared" si="7"/>
        <v>倉敷市</v>
      </c>
      <c r="CL31" s="124">
        <f t="shared" si="17"/>
        <v>15221.692470330534</v>
      </c>
      <c r="CM31" s="65">
        <f t="shared" si="18"/>
        <v>1</v>
      </c>
      <c r="CN31" s="66">
        <f t="shared" si="19"/>
        <v>15166.319430701858</v>
      </c>
      <c r="CO31" s="65">
        <f t="shared" si="20"/>
        <v>1</v>
      </c>
      <c r="CP31" s="66">
        <f t="shared" si="8"/>
        <v>43.79821131859763</v>
      </c>
      <c r="CQ31" s="65">
        <f t="shared" si="21"/>
        <v>0</v>
      </c>
      <c r="CR31" s="66">
        <f t="shared" si="9"/>
        <v>11.57482831007748</v>
      </c>
      <c r="CS31" s="65">
        <f t="shared" si="22"/>
        <v>0</v>
      </c>
      <c r="CT31" s="66">
        <f t="shared" si="10"/>
        <v>669.86681416918543</v>
      </c>
      <c r="CU31" s="67">
        <f t="shared" si="23"/>
        <v>0.34818861759748493</v>
      </c>
      <c r="CV31" s="16"/>
      <c r="CW31" s="959">
        <f t="shared" si="24"/>
        <v>21088.69</v>
      </c>
      <c r="CX31" s="962">
        <f>VLOOKUP($AX31&amp;"_"&amp;$CW$14,データシート1!$A:$BT,MATCH($CW$12&amp;"_"&amp;CX$20,データシート1!$A$1:$BT$1,0),0)</f>
        <v>21088.69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233.24</v>
      </c>
      <c r="DB31" s="962">
        <f>VLOOKUP($AX31&amp;"_"&amp;$CW$14,データシート1!$A:$BT,MATCH($CW$12&amp;"_"&amp;DB$20,データシート1!$A$1:$BT$1,0),0)</f>
        <v>4212.1509999999998</v>
      </c>
      <c r="DC31" s="962">
        <f>VLOOKUP($AX31&amp;"_"&amp;$CW$14,データシート1!$A:$BT,MATCH($CW$12&amp;"_"&amp;DC$20,データシート1!$A$1:$BT$1,0),0)</f>
        <v>0</v>
      </c>
      <c r="DD31" s="961">
        <f t="shared" si="11"/>
        <v>25534.080999999998</v>
      </c>
      <c r="DE31" s="16"/>
      <c r="DF31" s="125">
        <f>VLOOKUP($AX31&amp;"_"&amp;$DF$14,データシート1!$A:$BT,MATCH($DF$12&amp;"_"&amp;DF$20,データシート1!$A$1:$BT$1,0),0)</f>
        <v>58</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16</v>
      </c>
      <c r="DJ31" s="64">
        <f>VLOOKUP($AX31&amp;"_"&amp;$DF$14,データシート1!$A:$BT,MATCH($DF$12&amp;"_"&amp;DJ$20,データシート1!$A$1:$BT$1,0),0)</f>
        <v>6</v>
      </c>
      <c r="DK31" s="64">
        <f>VLOOKUP($AX31&amp;"_"&amp;$DF$14,データシート1!$A:$BT,MATCH($DF$12&amp;"_"&amp;DK$20,データシート1!$A$1:$BT$1,0),0)</f>
        <v>0</v>
      </c>
      <c r="DL31" s="68">
        <f t="shared" si="12"/>
        <v>80</v>
      </c>
      <c r="DM31" s="16"/>
      <c r="DN31" s="126">
        <f t="shared" si="26"/>
        <v>0.83</v>
      </c>
      <c r="DO31" s="127">
        <f t="shared" si="27"/>
        <v>0</v>
      </c>
      <c r="DP31" s="127">
        <f t="shared" si="13"/>
        <v>0</v>
      </c>
      <c r="DQ31" s="127">
        <f t="shared" si="13"/>
        <v>0.01</v>
      </c>
      <c r="DR31" s="127">
        <f t="shared" si="13"/>
        <v>0.16</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44201</v>
      </c>
      <c r="AY32" s="18" t="str">
        <f>IF(IFERROR(比較地域マスタ!$Z17,"")=0,"",IFERROR(比較地域マスタ!$Z17,""))</f>
        <v>大分市</v>
      </c>
      <c r="AZ32" s="16"/>
      <c r="BA32" s="16"/>
      <c r="BB32" s="110" t="str">
        <f t="shared" si="0"/>
        <v>44201</v>
      </c>
      <c r="BC32" s="1031" t="str">
        <f t="shared" si="0"/>
        <v>大分市</v>
      </c>
      <c r="BD32" s="34">
        <f t="shared" si="14"/>
        <v>16014.043933212954</v>
      </c>
      <c r="BE32" s="34">
        <f t="shared" si="15"/>
        <v>13897.857604716302</v>
      </c>
      <c r="BF32" s="34">
        <f>VLOOKUP($AX32&amp;"_"&amp;$BC$14,データシート1!$A:$BT,MATCH($BC$12&amp;"_"&amp;BF$20,データシート1!$A$1:$BT$1,0),0)</f>
        <v>13782.418054473543</v>
      </c>
      <c r="BG32" s="34">
        <f>VLOOKUP($AX32&amp;"_"&amp;$BC$14,データシート1!$A:$BT,MATCH($BC$12&amp;"_"&amp;BG$20,データシート1!$A$1:$BT$1,0),0)</f>
        <v>74.620861556097751</v>
      </c>
      <c r="BH32" s="34">
        <f>VLOOKUP($AX32&amp;"_"&amp;$BC$14,データシート1!$A:$BT,MATCH($BC$12&amp;"_"&amp;BH$20,データシート1!$A$1:$BT$1,0),0)</f>
        <v>40.818688686662348</v>
      </c>
      <c r="BI32" s="34">
        <f>VLOOKUP($AX32&amp;"_"&amp;$BC$14,データシート1!$A:$BT,MATCH($BC$12&amp;"_"&amp;BI$20,データシート1!$A$1:$BT$1,0),0)</f>
        <v>667.24336591931569</v>
      </c>
      <c r="BJ32" s="34">
        <f>VLOOKUP($AX32&amp;"_"&amp;$BC$14,データシート1!$A:$BT,MATCH($BC$12&amp;"_"&amp;BJ$20,データシート1!$A$1:$BT$1,0),0)</f>
        <v>466.88197102072115</v>
      </c>
      <c r="BK32" s="34">
        <f t="shared" si="1"/>
        <v>899.65939559117328</v>
      </c>
      <c r="BL32" s="34">
        <f t="shared" si="2"/>
        <v>708.3283477847167</v>
      </c>
      <c r="BM32" s="34">
        <f>VLOOKUP($AX32&amp;"_"&amp;$BC$14,データシート1!$A:$BT,MATCH($BC$12&amp;"_"&amp;BM$20,データシート1!$A$1:$BT$1,0),0)</f>
        <v>406.58679399280112</v>
      </c>
      <c r="BN32" s="34">
        <f>VLOOKUP($AX32&amp;"_"&amp;$BC$14,データシート1!$A:$BT,MATCH($BC$12&amp;"_"&amp;BN$20,データシート1!$A$1:$BT$1,0),0)</f>
        <v>301.74155379191558</v>
      </c>
      <c r="BO32" s="34">
        <f>VLOOKUP($AX32&amp;"_"&amp;$BC$14,データシート1!$A:$BT,MATCH($BC$12&amp;"_"&amp;BO$20,データシート1!$A$1:$BT$1,0),0)</f>
        <v>27.884748299297101</v>
      </c>
      <c r="BP32" s="34">
        <f>VLOOKUP($AX32&amp;"_"&amp;$BC$14,データシート1!$A:$BT,MATCH($BC$12&amp;"_"&amp;BP$20,データシート1!$A$1:$BT$1,0),0)</f>
        <v>163.44629950715949</v>
      </c>
      <c r="BQ32" s="34">
        <f>VLOOKUP($AX32&amp;"_"&amp;$BC$14,データシート1!$A:$BT,MATCH($BC$12&amp;"_"&amp;BQ$20,データシート1!$A$1:$BT$1,0),0)</f>
        <v>82.401595965440009</v>
      </c>
      <c r="BR32" s="35">
        <f t="shared" si="3"/>
        <v>16014.043933212954</v>
      </c>
      <c r="BS32" s="21"/>
      <c r="BT32" s="121" t="str">
        <f t="shared" si="4"/>
        <v>大分市</v>
      </c>
      <c r="BU32" s="33">
        <f t="shared" si="25"/>
        <v>16014.043933212954</v>
      </c>
      <c r="BV32" s="59">
        <f t="shared" si="16"/>
        <v>0.86785434476623957</v>
      </c>
      <c r="BW32" s="59">
        <f t="shared" si="5"/>
        <v>0.86064570023371534</v>
      </c>
      <c r="BX32" s="59">
        <f t="shared" si="5"/>
        <v>4.6597138029161322E-3</v>
      </c>
      <c r="BY32" s="59">
        <f t="shared" si="5"/>
        <v>2.5489307296082055E-3</v>
      </c>
      <c r="BZ32" s="59">
        <f t="shared" si="5"/>
        <v>4.1666138091170098E-2</v>
      </c>
      <c r="CA32" s="59">
        <f t="shared" si="5"/>
        <v>2.9154532919221796E-2</v>
      </c>
      <c r="CB32" s="59">
        <f t="shared" si="5"/>
        <v>5.6179400989733105E-2</v>
      </c>
      <c r="CC32" s="59">
        <f t="shared" si="5"/>
        <v>4.4231697548652991E-2</v>
      </c>
      <c r="CD32" s="59">
        <f t="shared" si="5"/>
        <v>2.5389389194165037E-2</v>
      </c>
      <c r="CE32" s="59">
        <f t="shared" si="5"/>
        <v>1.8842308354487955E-2</v>
      </c>
      <c r="CF32" s="59">
        <f t="shared" si="5"/>
        <v>1.7412683776559671E-3</v>
      </c>
      <c r="CG32" s="59">
        <f t="shared" si="5"/>
        <v>1.0206435063424151E-2</v>
      </c>
      <c r="CH32" s="59">
        <f t="shared" si="5"/>
        <v>5.1455832336353216E-3</v>
      </c>
      <c r="CI32" s="122">
        <f t="shared" si="6"/>
        <v>1</v>
      </c>
      <c r="CJ32" s="16"/>
      <c r="CK32" s="123" t="str">
        <f t="shared" si="7"/>
        <v>大分市</v>
      </c>
      <c r="CL32" s="124">
        <f t="shared" si="17"/>
        <v>13897.857604716302</v>
      </c>
      <c r="CM32" s="65">
        <f t="shared" si="18"/>
        <v>1</v>
      </c>
      <c r="CN32" s="66">
        <f t="shared" si="19"/>
        <v>13782.418054473543</v>
      </c>
      <c r="CO32" s="65">
        <f t="shared" si="20"/>
        <v>1</v>
      </c>
      <c r="CP32" s="66">
        <f t="shared" si="8"/>
        <v>74.620861556097751</v>
      </c>
      <c r="CQ32" s="65">
        <f t="shared" si="21"/>
        <v>0</v>
      </c>
      <c r="CR32" s="66">
        <f t="shared" si="9"/>
        <v>40.818688686662348</v>
      </c>
      <c r="CS32" s="65">
        <f t="shared" si="22"/>
        <v>0</v>
      </c>
      <c r="CT32" s="66">
        <f t="shared" si="10"/>
        <v>667.24336591931569</v>
      </c>
      <c r="CU32" s="67">
        <f t="shared" si="23"/>
        <v>0.27074229468149508</v>
      </c>
      <c r="CV32" s="16"/>
      <c r="CW32" s="959">
        <f t="shared" si="24"/>
        <v>18186.521000000001</v>
      </c>
      <c r="CX32" s="962">
        <f>VLOOKUP($AX32&amp;"_"&amp;$CW$14,データシート1!$A:$BT,MATCH($CW$12&amp;"_"&amp;CX$20,データシート1!$A$1:$BT$1,0),0)</f>
        <v>18186.521000000001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180.65100000000001</v>
      </c>
      <c r="DB32" s="962">
        <f>VLOOKUP($AX32&amp;"_"&amp;$CW$14,データシート1!$A:$BT,MATCH($CW$12&amp;"_"&amp;DB$20,データシート1!$A$1:$BT$1,0),0)</f>
        <v>1411.95</v>
      </c>
      <c r="DC32" s="962">
        <f>VLOOKUP($AX32&amp;"_"&amp;$CW$14,データシート1!$A:$BT,MATCH($CW$12&amp;"_"&amp;DC$20,データシート1!$A$1:$BT$1,0),0)</f>
        <v>0</v>
      </c>
      <c r="DD32" s="961">
        <f t="shared" si="11"/>
        <v>19779.122000000003</v>
      </c>
      <c r="DE32" s="16"/>
      <c r="DF32" s="125">
        <f>VLOOKUP($AX32&amp;"_"&amp;$DF$14,データシート1!$A:$BT,MATCH($DF$12&amp;"_"&amp;DF$20,データシート1!$A$1:$BT$1,0),0)</f>
        <v>39</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19</v>
      </c>
      <c r="DJ32" s="64">
        <f>VLOOKUP($AX32&amp;"_"&amp;$DF$14,データシート1!$A:$BT,MATCH($DF$12&amp;"_"&amp;DJ$20,データシート1!$A$1:$BT$1,0),0)</f>
        <v>6</v>
      </c>
      <c r="DK32" s="64">
        <f>VLOOKUP($AX32&amp;"_"&amp;$DF$14,データシート1!$A:$BT,MATCH($DF$12&amp;"_"&amp;DK$20,データシート1!$A$1:$BT$1,0),0)</f>
        <v>0</v>
      </c>
      <c r="DL32" s="68">
        <f t="shared" si="12"/>
        <v>64</v>
      </c>
      <c r="DM32" s="16"/>
      <c r="DN32" s="126">
        <f t="shared" si="26"/>
        <v>0.92</v>
      </c>
      <c r="DO32" s="127">
        <f t="shared" si="27"/>
        <v>0</v>
      </c>
      <c r="DP32" s="127">
        <f t="shared" si="13"/>
        <v>0</v>
      </c>
      <c r="DQ32" s="127">
        <f t="shared" si="13"/>
        <v>0.01</v>
      </c>
      <c r="DR32" s="127">
        <f t="shared" si="13"/>
        <v>7.0000000000000007E-2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13122</v>
      </c>
      <c r="AY33" s="18" t="str">
        <f>IF(IFERROR(比較地域マスタ!$Z18,"")=0,"",IFERROR(比較地域マスタ!$Z18,""))</f>
        <v>葛飾区</v>
      </c>
      <c r="BB33" s="110" t="str">
        <f t="shared" si="0"/>
        <v>13122</v>
      </c>
      <c r="BC33" s="1031" t="str">
        <f t="shared" si="0"/>
        <v>葛飾区</v>
      </c>
      <c r="BD33" s="34">
        <f t="shared" si="14"/>
        <v>1419.8551252214943</v>
      </c>
      <c r="BE33" s="34">
        <f t="shared" si="15"/>
        <v>117.96135105528282</v>
      </c>
      <c r="BF33" s="34">
        <f>VLOOKUP($AX33&amp;"_"&amp;$BC$14,データシート1!$A:$BT,MATCH($BC$12&amp;"_"&amp;BF$20,データシート1!$A$1:$BT$1,0),0)</f>
        <v>89.386725389011517</v>
      </c>
      <c r="BG33" s="34">
        <f>VLOOKUP($AX33&amp;"_"&amp;$BC$14,データシート1!$A:$BT,MATCH($BC$12&amp;"_"&amp;BG$20,データシート1!$A$1:$BT$1,0),0)</f>
        <v>24.571678156066049</v>
      </c>
      <c r="BH33" s="34">
        <f>VLOOKUP($AX33&amp;"_"&amp;$BC$14,データシート1!$A:$BT,MATCH($BC$12&amp;"_"&amp;BH$20,データシート1!$A$1:$BT$1,0),0)</f>
        <v>4.0029475102052423</v>
      </c>
      <c r="BI33" s="34">
        <f>VLOOKUP($AX33&amp;"_"&amp;$BC$14,データシート1!$A:$BT,MATCH($BC$12&amp;"_"&amp;BI$20,データシート1!$A$1:$BT$1,0),0)</f>
        <v>388.96147287404557</v>
      </c>
      <c r="BJ33" s="34">
        <f>VLOOKUP($AX33&amp;"_"&amp;$BC$14,データシート1!$A:$BT,MATCH($BC$12&amp;"_"&amp;BJ$20,データシート1!$A$1:$BT$1,0),0)</f>
        <v>553.85352677467677</v>
      </c>
      <c r="BK33" s="34">
        <f t="shared" si="1"/>
        <v>297.1906714676507</v>
      </c>
      <c r="BL33" s="34">
        <f t="shared" si="2"/>
        <v>270.21098172012131</v>
      </c>
      <c r="BM33" s="34">
        <f>VLOOKUP($AX33&amp;"_"&amp;$BC$14,データシート1!$A:$BT,MATCH($BC$12&amp;"_"&amp;BM$20,データシート1!$A$1:$BT$1,0),0)</f>
        <v>145.05919062967422</v>
      </c>
      <c r="BN33" s="34">
        <f>VLOOKUP($AX33&amp;"_"&amp;$BC$14,データシート1!$A:$BT,MATCH($BC$12&amp;"_"&amp;BN$20,データシート1!$A$1:$BT$1,0),0)</f>
        <v>125.15179109044711</v>
      </c>
      <c r="BO33" s="34">
        <f>VLOOKUP($AX33&amp;"_"&amp;$BC$14,データシート1!$A:$BT,MATCH($BC$12&amp;"_"&amp;BO$20,データシート1!$A$1:$BT$1,0),0)</f>
        <v>26.979689747529399</v>
      </c>
      <c r="BP33" s="34">
        <f>VLOOKUP($AX33&amp;"_"&amp;$BC$14,データシート1!$A:$BT,MATCH($BC$12&amp;"_"&amp;BP$20,データシート1!$A$1:$BT$1,0),0)</f>
        <v>0</v>
      </c>
      <c r="BQ33" s="34">
        <f>VLOOKUP($AX33&amp;"_"&amp;$BC$14,データシート1!$A:$BT,MATCH($BC$12&amp;"_"&amp;BQ$20,データシート1!$A$1:$BT$1,0),0)</f>
        <v>61.888103049838598</v>
      </c>
      <c r="BR33" s="35">
        <f t="shared" si="3"/>
        <v>1419.8551252214943</v>
      </c>
      <c r="BT33" s="121" t="str">
        <f t="shared" si="4"/>
        <v>葛飾区</v>
      </c>
      <c r="BU33" s="33">
        <f t="shared" si="25"/>
        <v>1419.8551252214943</v>
      </c>
      <c r="BV33" s="59">
        <f t="shared" si="16"/>
        <v>8.3079850162093904E-2</v>
      </c>
      <c r="BW33" s="59">
        <f t="shared" si="5"/>
        <v>6.295482109491092E-2</v>
      </c>
      <c r="BX33" s="59">
        <f t="shared" si="5"/>
        <v>1.730576431326606E-2</v>
      </c>
      <c r="BY33" s="59">
        <f t="shared" si="5"/>
        <v>2.8192647539169121E-3</v>
      </c>
      <c r="BZ33" s="59">
        <f t="shared" si="5"/>
        <v>0.27394447923929455</v>
      </c>
      <c r="CA33" s="59">
        <f t="shared" si="5"/>
        <v>0.39007749236970696</v>
      </c>
      <c r="CB33" s="59">
        <f t="shared" si="5"/>
        <v>0.20931056006244975</v>
      </c>
      <c r="CC33" s="59">
        <f t="shared" si="5"/>
        <v>0.19030883990926115</v>
      </c>
      <c r="CD33" s="59">
        <f t="shared" si="5"/>
        <v>0.10216478290842898</v>
      </c>
      <c r="CE33" s="59">
        <f t="shared" si="5"/>
        <v>8.8144057000832179E-2</v>
      </c>
      <c r="CF33" s="59">
        <f t="shared" si="5"/>
        <v>1.9001720153188604E-2</v>
      </c>
      <c r="CG33" s="59">
        <f t="shared" si="5"/>
        <v>0</v>
      </c>
      <c r="CH33" s="59">
        <f t="shared" si="5"/>
        <v>4.3587618166454969E-2</v>
      </c>
      <c r="CI33" s="122">
        <f t="shared" si="6"/>
        <v>1</v>
      </c>
      <c r="CK33" s="123" t="str">
        <f t="shared" si="7"/>
        <v>葛飾区</v>
      </c>
      <c r="CL33" s="124">
        <f t="shared" si="17"/>
        <v>117.96135105528282</v>
      </c>
      <c r="CM33" s="65">
        <f t="shared" si="18"/>
        <v>6.9370178679667896E-2</v>
      </c>
      <c r="CN33" s="66">
        <f t="shared" si="19"/>
        <v>89.386725389011517</v>
      </c>
      <c r="CO33" s="65">
        <f t="shared" si="20"/>
        <v>9.1546031744507247E-2</v>
      </c>
      <c r="CP33" s="66">
        <f t="shared" si="8"/>
        <v>24.571678156066049</v>
      </c>
      <c r="CQ33" s="65">
        <f t="shared" si="21"/>
        <v>0</v>
      </c>
      <c r="CR33" s="66">
        <f t="shared" si="9"/>
        <v>4.0029475102052423</v>
      </c>
      <c r="CS33" s="65">
        <f t="shared" si="22"/>
        <v>0</v>
      </c>
      <c r="CT33" s="66">
        <f t="shared" si="10"/>
        <v>388.96147287404557</v>
      </c>
      <c r="CU33" s="67">
        <f t="shared" si="23"/>
        <v>0.33874306117373787</v>
      </c>
      <c r="CV33" s="16"/>
      <c r="CW33" s="959">
        <f t="shared" si="24"/>
        <v>8.1829999999999998</v>
      </c>
      <c r="CX33" s="962">
        <f>VLOOKUP($AX33&amp;"_"&amp;$CW$14,データシート1!$A:$BT,MATCH($CW$12&amp;"_"&amp;CX$20,データシート1!$A$1:$BT$1,0),0)</f>
        <v>8.1829999999999998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131.75800000000001</v>
      </c>
      <c r="DB33" s="962">
        <f>VLOOKUP($AX33&amp;"_"&amp;$CW$14,データシート1!$A:$BT,MATCH($CW$12&amp;"_"&amp;DB$20,データシート1!$A$1:$BT$1,0),0)</f>
        <v>0</v>
      </c>
      <c r="DC33" s="962">
        <f>VLOOKUP($AX33&amp;"_"&amp;$CW$14,データシート1!$A:$BT,MATCH($CW$12&amp;"_"&amp;DC$20,データシート1!$A$1:$BT$1,0),0)</f>
        <v>0</v>
      </c>
      <c r="DD33" s="961">
        <f t="shared" si="11"/>
        <v>139.941</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7</v>
      </c>
      <c r="DJ33" s="64">
        <f>VLOOKUP($AX33&amp;"_"&amp;$DF$14,データシート1!$A:$BT,MATCH($DF$12&amp;"_"&amp;DJ$20,データシート1!$A$1:$BT$1,0),0)</f>
        <v>0</v>
      </c>
      <c r="DK33" s="64">
        <f>VLOOKUP($AX33&amp;"_"&amp;$DF$14,データシート1!$A:$BT,MATCH($DF$12&amp;"_"&amp;DK$20,データシート1!$A$1:$BT$1,0),0)</f>
        <v>0</v>
      </c>
      <c r="DL33" s="68">
        <f t="shared" si="12"/>
        <v>9</v>
      </c>
      <c r="DM33" s="16"/>
      <c r="DN33" s="126">
        <f t="shared" si="26"/>
        <v>0.06</v>
      </c>
      <c r="DO33" s="127">
        <f t="shared" si="27"/>
        <v>0</v>
      </c>
      <c r="DP33" s="127">
        <f t="shared" si="13"/>
        <v>0</v>
      </c>
      <c r="DQ33" s="127">
        <f t="shared" si="13"/>
        <v>0.94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34207</v>
      </c>
      <c r="AY34" s="18" t="str">
        <f>IF(IFERROR(比較地域マスタ!$Z19,"")=0,"",IFERROR(比較地域マスタ!$Z19,""))</f>
        <v>福山市</v>
      </c>
      <c r="BB34" s="110" t="str">
        <f t="shared" si="0"/>
        <v>34207</v>
      </c>
      <c r="BC34" s="1031" t="str">
        <f t="shared" si="0"/>
        <v>福山市</v>
      </c>
      <c r="BD34" s="34">
        <f t="shared" si="14"/>
        <v>7511.8724108329825</v>
      </c>
      <c r="BE34" s="34">
        <f t="shared" si="15"/>
        <v>5327.2186664236879</v>
      </c>
      <c r="BF34" s="34">
        <f>VLOOKUP($AX34&amp;"_"&amp;$BC$14,データシート1!$A:$BT,MATCH($BC$12&amp;"_"&amp;BF$20,データシート1!$A$1:$BT$1,0),0)</f>
        <v>5279.6266476867331</v>
      </c>
      <c r="BG34" s="34">
        <f>VLOOKUP($AX34&amp;"_"&amp;$BC$14,データシート1!$A:$BT,MATCH($BC$12&amp;"_"&amp;BG$20,データシート1!$A$1:$BT$1,0),0)</f>
        <v>32.533934123940519</v>
      </c>
      <c r="BH34" s="34">
        <f>VLOOKUP($AX34&amp;"_"&amp;$BC$14,データシート1!$A:$BT,MATCH($BC$12&amp;"_"&amp;BH$20,データシート1!$A$1:$BT$1,0),0)</f>
        <v>15.058084613013955</v>
      </c>
      <c r="BI34" s="34">
        <f>VLOOKUP($AX34&amp;"_"&amp;$BC$14,データシート1!$A:$BT,MATCH($BC$12&amp;"_"&amp;BI$20,データシート1!$A$1:$BT$1,0),0)</f>
        <v>763.69658826700947</v>
      </c>
      <c r="BJ34" s="34">
        <f>VLOOKUP($AX34&amp;"_"&amp;$BC$14,データシート1!$A:$BT,MATCH($BC$12&amp;"_"&amp;BJ$20,データシート1!$A$1:$BT$1,0),0)</f>
        <v>620.19928678709869</v>
      </c>
      <c r="BK34" s="34">
        <f t="shared" si="1"/>
        <v>786.71421098058124</v>
      </c>
      <c r="BL34" s="34">
        <f t="shared" si="2"/>
        <v>708.57110665354821</v>
      </c>
      <c r="BM34" s="34">
        <f>VLOOKUP($AX34&amp;"_"&amp;$BC$14,データシート1!$A:$BT,MATCH($BC$12&amp;"_"&amp;BM$20,データシート1!$A$1:$BT$1,0),0)</f>
        <v>397.68037796532724</v>
      </c>
      <c r="BN34" s="34">
        <f>VLOOKUP($AX34&amp;"_"&amp;$BC$14,データシート1!$A:$BT,MATCH($BC$12&amp;"_"&amp;BN$20,データシート1!$A$1:$BT$1,0),0)</f>
        <v>310.89072868822103</v>
      </c>
      <c r="BO34" s="34">
        <f>VLOOKUP($AX34&amp;"_"&amp;$BC$14,データシート1!$A:$BT,MATCH($BC$12&amp;"_"&amp;BO$20,データシート1!$A$1:$BT$1,0),0)</f>
        <v>27.0521481478096</v>
      </c>
      <c r="BP34" s="34">
        <f>VLOOKUP($AX34&amp;"_"&amp;$BC$14,データシート1!$A:$BT,MATCH($BC$12&amp;"_"&amp;BP$20,データシート1!$A$1:$BT$1,0),0)</f>
        <v>51.09095617922339</v>
      </c>
      <c r="BQ34" s="34">
        <f>VLOOKUP($AX34&amp;"_"&amp;$BC$14,データシート1!$A:$BT,MATCH($BC$12&amp;"_"&amp;BQ$20,データシート1!$A$1:$BT$1,0),0)</f>
        <v>14.043658374605799</v>
      </c>
      <c r="BR34" s="35">
        <f t="shared" si="3"/>
        <v>7511.8724108329825</v>
      </c>
      <c r="BT34" s="121" t="str">
        <f t="shared" si="4"/>
        <v>福山市</v>
      </c>
      <c r="BU34" s="33">
        <f t="shared" si="25"/>
        <v>7511.8724108329825</v>
      </c>
      <c r="BV34" s="59">
        <f t="shared" si="16"/>
        <v>0.70917320943061102</v>
      </c>
      <c r="BW34" s="59">
        <f t="shared" si="5"/>
        <v>0.70283763606965755</v>
      </c>
      <c r="BX34" s="59">
        <f t="shared" si="5"/>
        <v>4.3310019585826361E-3</v>
      </c>
      <c r="BY34" s="59">
        <f t="shared" si="5"/>
        <v>2.0045714023707948E-3</v>
      </c>
      <c r="BZ34" s="59">
        <f t="shared" si="5"/>
        <v>0.10166527684438188</v>
      </c>
      <c r="CA34" s="59">
        <f t="shared" si="5"/>
        <v>8.2562542714743142E-2</v>
      </c>
      <c r="CB34" s="59">
        <f t="shared" si="5"/>
        <v>0.10472944266812213</v>
      </c>
      <c r="CC34" s="59">
        <f t="shared" si="5"/>
        <v>9.4326829304463067E-2</v>
      </c>
      <c r="CD34" s="59">
        <f t="shared" si="5"/>
        <v>5.294024661438957E-2</v>
      </c>
      <c r="CE34" s="59">
        <f t="shared" si="5"/>
        <v>4.1386582690073503E-2</v>
      </c>
      <c r="CF34" s="59">
        <f t="shared" si="5"/>
        <v>3.6012523467248056E-3</v>
      </c>
      <c r="CG34" s="59">
        <f t="shared" si="5"/>
        <v>6.8013610169342558E-3</v>
      </c>
      <c r="CH34" s="59">
        <f t="shared" si="5"/>
        <v>1.8695283421418648E-3</v>
      </c>
      <c r="CI34" s="122">
        <f t="shared" si="6"/>
        <v>1</v>
      </c>
      <c r="CK34" s="123" t="str">
        <f t="shared" si="7"/>
        <v>福山市</v>
      </c>
      <c r="CL34" s="124">
        <f t="shared" si="17"/>
        <v>5327.2186664236879</v>
      </c>
      <c r="CM34" s="65">
        <f t="shared" si="18"/>
        <v>1</v>
      </c>
      <c r="CN34" s="66">
        <f t="shared" si="19"/>
        <v>5279.6266476867331</v>
      </c>
      <c r="CO34" s="65">
        <f t="shared" si="20"/>
        <v>1</v>
      </c>
      <c r="CP34" s="66">
        <f t="shared" si="8"/>
        <v>32.533934123940519</v>
      </c>
      <c r="CQ34" s="65">
        <f t="shared" si="21"/>
        <v>0</v>
      </c>
      <c r="CR34" s="66">
        <f t="shared" si="9"/>
        <v>15.058084613013955</v>
      </c>
      <c r="CS34" s="65">
        <f t="shared" si="22"/>
        <v>0</v>
      </c>
      <c r="CT34" s="66">
        <f t="shared" si="10"/>
        <v>763.69658826700947</v>
      </c>
      <c r="CU34" s="67">
        <f t="shared" si="23"/>
        <v>0.46310407226324651</v>
      </c>
      <c r="CV34" s="16"/>
      <c r="CW34" s="959">
        <f t="shared" si="24"/>
        <v>24119.77</v>
      </c>
      <c r="CX34" s="962">
        <f>VLOOKUP($AX34&amp;"_"&amp;$CW$14,データシート1!$A:$BT,MATCH($CW$12&amp;"_"&amp;CX$20,データシート1!$A$1:$BT$1,0),0)</f>
        <v>24119.77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353.67099999999999</v>
      </c>
      <c r="DB34" s="962">
        <f>VLOOKUP($AX34&amp;"_"&amp;$CW$14,データシート1!$A:$BT,MATCH($CW$12&amp;"_"&amp;DB$20,データシート1!$A$1:$BT$1,0),0)</f>
        <v>190.33</v>
      </c>
      <c r="DC34" s="962">
        <f>VLOOKUP($AX34&amp;"_"&amp;$CW$14,データシート1!$A:$BT,MATCH($CW$12&amp;"_"&amp;DC$20,データシート1!$A$1:$BT$1,0),0)</f>
        <v>0</v>
      </c>
      <c r="DD34" s="961">
        <f t="shared" si="11"/>
        <v>24663.771000000001</v>
      </c>
      <c r="DE34" s="16"/>
      <c r="DF34" s="125">
        <f>VLOOKUP($AX34&amp;"_"&amp;$DF$14,データシート1!$A:$BT,MATCH($DF$12&amp;"_"&amp;DF$20,データシート1!$A$1:$BT$1,0),0)</f>
        <v>30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22</v>
      </c>
      <c r="DJ34" s="64">
        <f>VLOOKUP($AX34&amp;"_"&amp;$DF$14,データシート1!$A:$BT,MATCH($DF$12&amp;"_"&amp;DJ$20,データシート1!$A$1:$BT$1,0),0)</f>
        <v>1</v>
      </c>
      <c r="DK34" s="64">
        <f>VLOOKUP($AX34&amp;"_"&amp;$DF$14,データシート1!$A:$BT,MATCH($DF$12&amp;"_"&amp;DK$20,データシート1!$A$1:$BT$1,0),0)</f>
        <v>0</v>
      </c>
      <c r="DL34" s="68">
        <f t="shared" si="12"/>
        <v>53</v>
      </c>
      <c r="DM34" s="16"/>
      <c r="DN34" s="126">
        <f t="shared" si="26"/>
        <v>0.98</v>
      </c>
      <c r="DO34" s="127">
        <f t="shared" si="27"/>
        <v>0</v>
      </c>
      <c r="DP34" s="127">
        <f t="shared" si="13"/>
        <v>0</v>
      </c>
      <c r="DQ34" s="127">
        <f t="shared" si="13"/>
        <v>0.01</v>
      </c>
      <c r="DR34" s="127">
        <f t="shared" si="13"/>
        <v>0.01</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28202</v>
      </c>
      <c r="AY35" s="18" t="str">
        <f>IF(IFERROR(比較地域マスタ!$Z20,"")=0,"",IFERROR(比較地域マスタ!$Z20,""))</f>
        <v>尼崎市</v>
      </c>
      <c r="BB35" s="110" t="str">
        <f t="shared" si="0"/>
        <v>28202</v>
      </c>
      <c r="BC35" s="1031" t="str">
        <f t="shared" si="0"/>
        <v>尼崎市</v>
      </c>
      <c r="BD35" s="34">
        <f t="shared" si="14"/>
        <v>3721.0902732622344</v>
      </c>
      <c r="BE35" s="34">
        <f t="shared" si="15"/>
        <v>2391.5783646948862</v>
      </c>
      <c r="BF35" s="34">
        <f>VLOOKUP($AX35&amp;"_"&amp;$BC$14,データシート1!$A:$BT,MATCH($BC$12&amp;"_"&amp;BF$20,データシート1!$A$1:$BT$1,0),0)</f>
        <v>2361.2357511586297</v>
      </c>
      <c r="BG35" s="34">
        <f>VLOOKUP($AX35&amp;"_"&amp;$BC$14,データシート1!$A:$BT,MATCH($BC$12&amp;"_"&amp;BG$20,データシート1!$A$1:$BT$1,0),0)</f>
        <v>24.425894718750769</v>
      </c>
      <c r="BH35" s="34">
        <f>VLOOKUP($AX35&amp;"_"&amp;$BC$14,データシート1!$A:$BT,MATCH($BC$12&amp;"_"&amp;BH$20,データシート1!$A$1:$BT$1,0),0)</f>
        <v>5.9167188175055543</v>
      </c>
      <c r="BI35" s="34">
        <f>VLOOKUP($AX35&amp;"_"&amp;$BC$14,データシート1!$A:$BT,MATCH($BC$12&amp;"_"&amp;BI$20,データシート1!$A$1:$BT$1,0),0)</f>
        <v>443.29695607858918</v>
      </c>
      <c r="BJ35" s="34">
        <f>VLOOKUP($AX35&amp;"_"&amp;$BC$14,データシート1!$A:$BT,MATCH($BC$12&amp;"_"&amp;BJ$20,データシート1!$A$1:$BT$1,0),0)</f>
        <v>428.59044787095439</v>
      </c>
      <c r="BK35" s="34">
        <f t="shared" si="1"/>
        <v>384.90844533748469</v>
      </c>
      <c r="BL35" s="34">
        <f t="shared" si="2"/>
        <v>348.0183141222567</v>
      </c>
      <c r="BM35" s="34">
        <f>VLOOKUP($AX35&amp;"_"&amp;$BC$14,データシート1!$A:$BT,MATCH($BC$12&amp;"_"&amp;BM$20,データシート1!$A$1:$BT$1,0),0)</f>
        <v>180.18741108535693</v>
      </c>
      <c r="BN35" s="34">
        <f>VLOOKUP($AX35&amp;"_"&amp;$BC$14,データシート1!$A:$BT,MATCH($BC$12&amp;"_"&amp;BN$20,データシート1!$A$1:$BT$1,0),0)</f>
        <v>167.8309030368998</v>
      </c>
      <c r="BO35" s="34">
        <f>VLOOKUP($AX35&amp;"_"&amp;$BC$14,データシート1!$A:$BT,MATCH($BC$12&amp;"_"&amp;BO$20,データシート1!$A$1:$BT$1,0),0)</f>
        <v>26.866710694715401</v>
      </c>
      <c r="BP35" s="34">
        <f>VLOOKUP($AX35&amp;"_"&amp;$BC$14,データシート1!$A:$BT,MATCH($BC$12&amp;"_"&amp;BP$20,データシート1!$A$1:$BT$1,0),0)</f>
        <v>10.0234205205126</v>
      </c>
      <c r="BQ35" s="34">
        <f>VLOOKUP($AX35&amp;"_"&amp;$BC$14,データシート1!$A:$BT,MATCH($BC$12&amp;"_"&amp;BQ$20,データシート1!$A$1:$BT$1,0),0)</f>
        <v>72.716059280319996</v>
      </c>
      <c r="BR35" s="35">
        <f t="shared" si="3"/>
        <v>3721.0902732622344</v>
      </c>
      <c r="BT35" s="121" t="str">
        <f t="shared" si="4"/>
        <v>尼崎市</v>
      </c>
      <c r="BU35" s="33">
        <f t="shared" si="25"/>
        <v>3721.0902732622344</v>
      </c>
      <c r="BV35" s="59">
        <f t="shared" si="16"/>
        <v>0.64270904199220591</v>
      </c>
      <c r="BW35" s="59">
        <f t="shared" si="5"/>
        <v>0.63455481532528457</v>
      </c>
      <c r="BX35" s="59">
        <f t="shared" si="5"/>
        <v>6.5641768742516655E-3</v>
      </c>
      <c r="BY35" s="59">
        <f t="shared" si="5"/>
        <v>1.5900497926696197E-3</v>
      </c>
      <c r="BZ35" s="59">
        <f t="shared" si="5"/>
        <v>0.11913093301280116</v>
      </c>
      <c r="CA35" s="59">
        <f t="shared" si="5"/>
        <v>0.11517872892000934</v>
      </c>
      <c r="CB35" s="59">
        <f t="shared" si="5"/>
        <v>0.10343969564598608</v>
      </c>
      <c r="CC35" s="59">
        <f t="shared" si="5"/>
        <v>9.3525899283586386E-2</v>
      </c>
      <c r="CD35" s="59">
        <f t="shared" si="5"/>
        <v>4.8423283998264524E-2</v>
      </c>
      <c r="CE35" s="59">
        <f t="shared" si="5"/>
        <v>4.5102615285321876E-2</v>
      </c>
      <c r="CF35" s="59">
        <f t="shared" si="5"/>
        <v>7.220117955150194E-3</v>
      </c>
      <c r="CG35" s="59">
        <f t="shared" si="5"/>
        <v>2.6936784072494938E-3</v>
      </c>
      <c r="CH35" s="59">
        <f t="shared" si="5"/>
        <v>1.954160042899758E-2</v>
      </c>
      <c r="CI35" s="122">
        <f t="shared" si="6"/>
        <v>1</v>
      </c>
      <c r="CK35" s="123" t="str">
        <f t="shared" si="7"/>
        <v>尼崎市</v>
      </c>
      <c r="CL35" s="124">
        <f t="shared" si="17"/>
        <v>2391.5783646948862</v>
      </c>
      <c r="CM35" s="65">
        <f t="shared" si="18"/>
        <v>0.37612231874942559</v>
      </c>
      <c r="CN35" s="66">
        <f t="shared" si="19"/>
        <v>2361.2357511586297</v>
      </c>
      <c r="CO35" s="65">
        <f t="shared" si="20"/>
        <v>0.38095560748587409</v>
      </c>
      <c r="CP35" s="66">
        <f t="shared" si="8"/>
        <v>24.425894718750769</v>
      </c>
      <c r="CQ35" s="65">
        <f t="shared" si="21"/>
        <v>0</v>
      </c>
      <c r="CR35" s="66">
        <f t="shared" si="9"/>
        <v>5.9167188175055543</v>
      </c>
      <c r="CS35" s="65">
        <f t="shared" si="22"/>
        <v>0</v>
      </c>
      <c r="CT35" s="66">
        <f t="shared" si="10"/>
        <v>443.29695607858918</v>
      </c>
      <c r="CU35" s="67">
        <f t="shared" si="23"/>
        <v>0.41383546059692999</v>
      </c>
      <c r="CV35" s="16"/>
      <c r="CW35" s="959">
        <f t="shared" si="24"/>
        <v>899.52599999999995</v>
      </c>
      <c r="CX35" s="962">
        <f>VLOOKUP($AX35&amp;"_"&amp;$CW$14,データシート1!$A:$BT,MATCH($CW$12&amp;"_"&amp;CX$20,データシート1!$A$1:$BT$1,0),0)</f>
        <v>899.52599999999995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183.452</v>
      </c>
      <c r="DB35" s="962">
        <f>VLOOKUP($AX35&amp;"_"&amp;$CW$14,データシート1!$A:$BT,MATCH($CW$12&amp;"_"&amp;DB$20,データシート1!$A$1:$BT$1,0),0)</f>
        <v>9.0289999999999999</v>
      </c>
      <c r="DC35" s="962">
        <f>VLOOKUP($AX35&amp;"_"&amp;$CW$14,データシート1!$A:$BT,MATCH($CW$12&amp;"_"&amp;DC$20,データシート1!$A$1:$BT$1,0),0)</f>
        <v>0</v>
      </c>
      <c r="DD35" s="961">
        <f t="shared" si="11"/>
        <v>1092.0070000000001</v>
      </c>
      <c r="DE35" s="16"/>
      <c r="DF35" s="125">
        <f>VLOOKUP($AX35&amp;"_"&amp;$DF$14,データシート1!$A:$BT,MATCH($DF$12&amp;"_"&amp;DF$20,データシート1!$A$1:$BT$1,0),0)</f>
        <v>40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17</v>
      </c>
      <c r="DJ35" s="64">
        <f>VLOOKUP($AX35&amp;"_"&amp;$DF$14,データシート1!$A:$BT,MATCH($DF$12&amp;"_"&amp;DJ$20,データシート1!$A$1:$BT$1,0),0)</f>
        <v>1</v>
      </c>
      <c r="DK35" s="64">
        <f>VLOOKUP($AX35&amp;"_"&amp;$DF$14,データシート1!$A:$BT,MATCH($DF$12&amp;"_"&amp;DK$20,データシート1!$A$1:$BT$1,0),0)</f>
        <v>0</v>
      </c>
      <c r="DL35" s="68">
        <f t="shared" si="12"/>
        <v>58</v>
      </c>
      <c r="DM35" s="16"/>
      <c r="DN35" s="126">
        <f t="shared" si="26"/>
        <v>0.82</v>
      </c>
      <c r="DO35" s="127">
        <f t="shared" si="27"/>
        <v>0</v>
      </c>
      <c r="DP35" s="127">
        <f t="shared" si="13"/>
        <v>0</v>
      </c>
      <c r="DQ35" s="127">
        <f t="shared" si="13"/>
        <v>0.17</v>
      </c>
      <c r="DR35" s="127">
        <f t="shared" si="13"/>
        <v>0.01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14205</v>
      </c>
      <c r="AY36" s="18" t="str">
        <f>IF(IFERROR(比較地域マスタ!$Z21,"")=0,"",IFERROR(比較地域マスタ!$Z21,""))</f>
        <v>藤沢市</v>
      </c>
      <c r="BB36" s="110" t="str">
        <f t="shared" si="0"/>
        <v>14205</v>
      </c>
      <c r="BC36" s="1031" t="str">
        <f t="shared" si="0"/>
        <v>藤沢市</v>
      </c>
      <c r="BD36" s="34">
        <f t="shared" si="14"/>
        <v>3663.291102463299</v>
      </c>
      <c r="BE36" s="34">
        <f t="shared" si="15"/>
        <v>2192.3342433549419</v>
      </c>
      <c r="BF36" s="34">
        <f>VLOOKUP($AX36&amp;"_"&amp;$BC$14,データシート1!$A:$BT,MATCH($BC$12&amp;"_"&amp;BF$20,データシート1!$A$1:$BT$1,0),0)</f>
        <v>2157.7257385605772</v>
      </c>
      <c r="BG36" s="34">
        <f>VLOOKUP($AX36&amp;"_"&amp;$BC$14,データシート1!$A:$BT,MATCH($BC$12&amp;"_"&amp;BG$20,データシート1!$A$1:$BT$1,0),0)</f>
        <v>17.452153045270894</v>
      </c>
      <c r="BH36" s="34">
        <f>VLOOKUP($AX36&amp;"_"&amp;$BC$14,データシート1!$A:$BT,MATCH($BC$12&amp;"_"&amp;BH$20,データシート1!$A$1:$BT$1,0),0)</f>
        <v>17.156351749094153</v>
      </c>
      <c r="BI36" s="34">
        <f>VLOOKUP($AX36&amp;"_"&amp;$BC$14,データシート1!$A:$BT,MATCH($BC$12&amp;"_"&amp;BI$20,データシート1!$A$1:$BT$1,0),0)</f>
        <v>537.21111492004093</v>
      </c>
      <c r="BJ36" s="34">
        <f>VLOOKUP($AX36&amp;"_"&amp;$BC$14,データシート1!$A:$BT,MATCH($BC$12&amp;"_"&amp;BJ$20,データシート1!$A$1:$BT$1,0),0)</f>
        <v>510.31592560176239</v>
      </c>
      <c r="BK36" s="34">
        <f t="shared" si="1"/>
        <v>377.65800928483554</v>
      </c>
      <c r="BL36" s="34">
        <f t="shared" si="2"/>
        <v>351.78942619107931</v>
      </c>
      <c r="BM36" s="34">
        <f>VLOOKUP($AX36&amp;"_"&amp;$BC$14,データシート1!$A:$BT,MATCH($BC$12&amp;"_"&amp;BM$20,データシート1!$A$1:$BT$1,0),0)</f>
        <v>217.81372289744078</v>
      </c>
      <c r="BN36" s="34">
        <f>VLOOKUP($AX36&amp;"_"&amp;$BC$14,データシート1!$A:$BT,MATCH($BC$12&amp;"_"&amp;BN$20,データシート1!$A$1:$BT$1,0),0)</f>
        <v>133.97570329363856</v>
      </c>
      <c r="BO36" s="34">
        <f>VLOOKUP($AX36&amp;"_"&amp;$BC$14,データシート1!$A:$BT,MATCH($BC$12&amp;"_"&amp;BO$20,データシート1!$A$1:$BT$1,0),0)</f>
        <v>25.8685830937562</v>
      </c>
      <c r="BP36" s="34">
        <f>VLOOKUP($AX36&amp;"_"&amp;$BC$14,データシート1!$A:$BT,MATCH($BC$12&amp;"_"&amp;BP$20,データシート1!$A$1:$BT$1,0),0)</f>
        <v>0</v>
      </c>
      <c r="BQ36" s="34">
        <f>VLOOKUP($AX36&amp;"_"&amp;$BC$14,データシート1!$A:$BT,MATCH($BC$12&amp;"_"&amp;BQ$20,データシート1!$A$1:$BT$1,0),0)</f>
        <v>45.771809301717887</v>
      </c>
      <c r="BR36" s="35">
        <f t="shared" si="3"/>
        <v>3663.291102463299</v>
      </c>
      <c r="BT36" s="121" t="str">
        <f t="shared" si="4"/>
        <v>藤沢市</v>
      </c>
      <c r="BU36" s="33">
        <f t="shared" si="25"/>
        <v>3663.291102463299</v>
      </c>
      <c r="BV36" s="59">
        <f t="shared" si="16"/>
        <v>0.59846028667521267</v>
      </c>
      <c r="BW36" s="59">
        <f t="shared" si="5"/>
        <v>0.5890129062114835</v>
      </c>
      <c r="BX36" s="59">
        <f t="shared" si="5"/>
        <v>4.7640639406285731E-3</v>
      </c>
      <c r="BY36" s="59">
        <f t="shared" si="5"/>
        <v>4.6833165231007015E-3</v>
      </c>
      <c r="BZ36" s="59">
        <f t="shared" si="5"/>
        <v>0.14664712683051728</v>
      </c>
      <c r="CA36" s="59">
        <f t="shared" si="5"/>
        <v>0.13930531626564205</v>
      </c>
      <c r="CB36" s="59">
        <f t="shared" si="5"/>
        <v>0.10309254676236015</v>
      </c>
      <c r="CC36" s="59">
        <f t="shared" si="5"/>
        <v>9.6030977705955797E-2</v>
      </c>
      <c r="CD36" s="59">
        <f t="shared" si="5"/>
        <v>5.9458480586207514E-2</v>
      </c>
      <c r="CE36" s="59">
        <f t="shared" si="5"/>
        <v>3.6572497119748297E-2</v>
      </c>
      <c r="CF36" s="59">
        <f t="shared" si="5"/>
        <v>7.0615690564043475E-3</v>
      </c>
      <c r="CG36" s="59">
        <f t="shared" si="5"/>
        <v>0</v>
      </c>
      <c r="CH36" s="59">
        <f t="shared" si="5"/>
        <v>1.2494723466267709E-2</v>
      </c>
      <c r="CI36" s="122">
        <f t="shared" si="6"/>
        <v>1</v>
      </c>
      <c r="CK36" s="123" t="str">
        <f t="shared" si="7"/>
        <v>藤沢市</v>
      </c>
      <c r="CL36" s="124">
        <f t="shared" si="17"/>
        <v>2192.3342433549419</v>
      </c>
      <c r="CM36" s="65">
        <f t="shared" si="18"/>
        <v>0.13916263039029919</v>
      </c>
      <c r="CN36" s="66">
        <f t="shared" si="19"/>
        <v>2157.7257385605772</v>
      </c>
      <c r="CO36" s="65">
        <f t="shared" si="20"/>
        <v>0.14139470765340492</v>
      </c>
      <c r="CP36" s="66">
        <f t="shared" si="8"/>
        <v>17.452153045270894</v>
      </c>
      <c r="CQ36" s="65">
        <f t="shared" si="21"/>
        <v>0</v>
      </c>
      <c r="CR36" s="66">
        <f t="shared" si="9"/>
        <v>17.156351749094153</v>
      </c>
      <c r="CS36" s="65">
        <f t="shared" si="22"/>
        <v>0</v>
      </c>
      <c r="CT36" s="66">
        <f t="shared" si="10"/>
        <v>537.21111492004093</v>
      </c>
      <c r="CU36" s="67">
        <f t="shared" si="23"/>
        <v>0.34155287354266717</v>
      </c>
      <c r="CV36" s="16"/>
      <c r="CW36" s="959">
        <f t="shared" si="24"/>
        <v>305.09100000000001</v>
      </c>
      <c r="CX36" s="962">
        <f>VLOOKUP($AX36&amp;"_"&amp;$CW$14,データシート1!$A:$BT,MATCH($CW$12&amp;"_"&amp;CX$20,データシート1!$A$1:$BT$1,0),0)</f>
        <v>305.09100000000001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183.48599999999999</v>
      </c>
      <c r="DB36" s="962">
        <f>VLOOKUP($AX36&amp;"_"&amp;$CW$14,データシート1!$A:$BT,MATCH($CW$12&amp;"_"&amp;DB$20,データシート1!$A$1:$BT$1,0),0)</f>
        <v>0</v>
      </c>
      <c r="DC36" s="962">
        <f>VLOOKUP($AX36&amp;"_"&amp;$CW$14,データシート1!$A:$BT,MATCH($CW$12&amp;"_"&amp;DC$20,データシート1!$A$1:$BT$1,0),0)</f>
        <v>0</v>
      </c>
      <c r="DD36" s="961">
        <f t="shared" si="11"/>
        <v>488.577</v>
      </c>
      <c r="DE36" s="16"/>
      <c r="DF36" s="125">
        <f>VLOOKUP($AX36&amp;"_"&amp;$DF$14,データシート1!$A:$BT,MATCH($DF$12&amp;"_"&amp;DF$20,データシート1!$A$1:$BT$1,0),0)</f>
        <v>19</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17</v>
      </c>
      <c r="DJ36" s="64">
        <f>VLOOKUP($AX36&amp;"_"&amp;$DF$14,データシート1!$A:$BT,MATCH($DF$12&amp;"_"&amp;DJ$20,データシート1!$A$1:$BT$1,0),0)</f>
        <v>0</v>
      </c>
      <c r="DK36" s="64">
        <f>VLOOKUP($AX36&amp;"_"&amp;$DF$14,データシート1!$A:$BT,MATCH($DF$12&amp;"_"&amp;DK$20,データシート1!$A$1:$BT$1,0),0)</f>
        <v>0</v>
      </c>
      <c r="DL36" s="68">
        <f t="shared" si="12"/>
        <v>36</v>
      </c>
      <c r="DM36" s="16"/>
      <c r="DN36" s="126">
        <f t="shared" si="26"/>
        <v>0.62</v>
      </c>
      <c r="DO36" s="127">
        <f t="shared" si="27"/>
        <v>0</v>
      </c>
      <c r="DP36" s="127">
        <f t="shared" si="13"/>
        <v>0</v>
      </c>
      <c r="DQ36" s="127">
        <f t="shared" si="13"/>
        <v>0.38</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17201</v>
      </c>
      <c r="AY37" s="18" t="str">
        <f>IF(IFERROR(比較地域マスタ!$Z22,"")=0,"",IFERROR(比較地域マスタ!$Z22,""))</f>
        <v>金沢市</v>
      </c>
      <c r="BB37" s="110" t="str">
        <f t="shared" si="0"/>
        <v>17201</v>
      </c>
      <c r="BC37" s="1031" t="str">
        <f t="shared" si="0"/>
        <v>金沢市</v>
      </c>
      <c r="BD37" s="34">
        <f t="shared" si="14"/>
        <v>2894.9893742624031</v>
      </c>
      <c r="BE37" s="34">
        <f t="shared" si="15"/>
        <v>419.48856121495635</v>
      </c>
      <c r="BF37" s="34">
        <f>VLOOKUP($AX37&amp;"_"&amp;$BC$14,データシート1!$A:$BT,MATCH($BC$12&amp;"_"&amp;BF$20,データシート1!$A$1:$BT$1,0),0)</f>
        <v>332.54513678860565</v>
      </c>
      <c r="BG37" s="34">
        <f>VLOOKUP($AX37&amp;"_"&amp;$BC$14,データシート1!$A:$BT,MATCH($BC$12&amp;"_"&amp;BG$20,データシート1!$A$1:$BT$1,0),0)</f>
        <v>41.936291603609781</v>
      </c>
      <c r="BH37" s="34">
        <f>VLOOKUP($AX37&amp;"_"&amp;$BC$14,データシート1!$A:$BT,MATCH($BC$12&amp;"_"&amp;BH$20,データシート1!$A$1:$BT$1,0),0)</f>
        <v>45.007132822740907</v>
      </c>
      <c r="BI37" s="34">
        <f>VLOOKUP($AX37&amp;"_"&amp;$BC$14,データシート1!$A:$BT,MATCH($BC$12&amp;"_"&amp;BI$20,データシート1!$A$1:$BT$1,0),0)</f>
        <v>924.07737058207965</v>
      </c>
      <c r="BJ37" s="34">
        <f>VLOOKUP($AX37&amp;"_"&amp;$BC$14,データシート1!$A:$BT,MATCH($BC$12&amp;"_"&amp;BJ$20,データシート1!$A$1:$BT$1,0),0)</f>
        <v>796.52235178267028</v>
      </c>
      <c r="BK37" s="34">
        <f t="shared" si="1"/>
        <v>695.50664523359626</v>
      </c>
      <c r="BL37" s="34">
        <f t="shared" si="2"/>
        <v>655.19529964064122</v>
      </c>
      <c r="BM37" s="34">
        <f>VLOOKUP($AX37&amp;"_"&amp;$BC$14,データシート1!$A:$BT,MATCH($BC$12&amp;"_"&amp;BM$20,データシート1!$A$1:$BT$1,0),0)</f>
        <v>396.72762386258665</v>
      </c>
      <c r="BN37" s="34">
        <f>VLOOKUP($AX37&amp;"_"&amp;$BC$14,データシート1!$A:$BT,MATCH($BC$12&amp;"_"&amp;BN$20,データシート1!$A$1:$BT$1,0),0)</f>
        <v>258.46767577805451</v>
      </c>
      <c r="BO37" s="34">
        <f>VLOOKUP($AX37&amp;"_"&amp;$BC$14,データシート1!$A:$BT,MATCH($BC$12&amp;"_"&amp;BO$20,データシート1!$A$1:$BT$1,0),0)</f>
        <v>26.198411863444299</v>
      </c>
      <c r="BP37" s="34">
        <f>VLOOKUP($AX37&amp;"_"&amp;$BC$14,データシート1!$A:$BT,MATCH($BC$12&amp;"_"&amp;BP$20,データシート1!$A$1:$BT$1,0),0)</f>
        <v>14.112933729510729</v>
      </c>
      <c r="BQ37" s="34">
        <f>VLOOKUP($AX37&amp;"_"&amp;$BC$14,データシート1!$A:$BT,MATCH($BC$12&amp;"_"&amp;BQ$20,データシート1!$A$1:$BT$1,0),0)</f>
        <v>59.39444544909999</v>
      </c>
      <c r="BR37" s="35">
        <f t="shared" si="3"/>
        <v>2894.9893742624031</v>
      </c>
      <c r="BT37" s="121" t="str">
        <f t="shared" si="4"/>
        <v>金沢市</v>
      </c>
      <c r="BU37" s="33">
        <f t="shared" si="25"/>
        <v>2894.9893742624031</v>
      </c>
      <c r="BV37" s="59">
        <f t="shared" si="16"/>
        <v>0.14490158925776206</v>
      </c>
      <c r="BW37" s="59">
        <f t="shared" si="5"/>
        <v>0.11486920806862472</v>
      </c>
      <c r="BX37" s="59">
        <f t="shared" si="5"/>
        <v>1.4485818834583625E-2</v>
      </c>
      <c r="BY37" s="59">
        <f t="shared" si="5"/>
        <v>1.554656235455372E-2</v>
      </c>
      <c r="BZ37" s="59">
        <f t="shared" si="5"/>
        <v>0.31919888162543592</v>
      </c>
      <c r="CA37" s="59">
        <f t="shared" si="5"/>
        <v>0.27513826436258043</v>
      </c>
      <c r="CB37" s="59">
        <f t="shared" si="5"/>
        <v>0.24024497340713044</v>
      </c>
      <c r="CC37" s="59">
        <f t="shared" si="5"/>
        <v>0.22632045059148947</v>
      </c>
      <c r="CD37" s="59">
        <f t="shared" si="5"/>
        <v>0.13703940587473365</v>
      </c>
      <c r="CE37" s="59">
        <f t="shared" si="5"/>
        <v>8.9281044716755797E-2</v>
      </c>
      <c r="CF37" s="59">
        <f t="shared" si="5"/>
        <v>9.0495709919899917E-3</v>
      </c>
      <c r="CG37" s="59">
        <f t="shared" si="5"/>
        <v>4.8749518236509857E-3</v>
      </c>
      <c r="CH37" s="59">
        <f t="shared" si="5"/>
        <v>2.0516291347090952E-2</v>
      </c>
      <c r="CI37" s="122">
        <f t="shared" si="6"/>
        <v>1</v>
      </c>
      <c r="CK37" s="123" t="str">
        <f t="shared" si="7"/>
        <v>金沢市</v>
      </c>
      <c r="CL37" s="124">
        <f t="shared" si="17"/>
        <v>419.48856121495635</v>
      </c>
      <c r="CM37" s="65">
        <f t="shared" si="18"/>
        <v>0.19852746343976055</v>
      </c>
      <c r="CN37" s="66">
        <f t="shared" si="19"/>
        <v>332.54513678860565</v>
      </c>
      <c r="CO37" s="65">
        <f t="shared" si="20"/>
        <v>0.25043216931162021</v>
      </c>
      <c r="CP37" s="66">
        <f t="shared" si="8"/>
        <v>41.936291603609781</v>
      </c>
      <c r="CQ37" s="65">
        <f t="shared" si="21"/>
        <v>0</v>
      </c>
      <c r="CR37" s="66">
        <f t="shared" si="9"/>
        <v>45.007132822740907</v>
      </c>
      <c r="CS37" s="65">
        <f t="shared" si="22"/>
        <v>0</v>
      </c>
      <c r="CT37" s="66">
        <f t="shared" si="10"/>
        <v>924.07737058207965</v>
      </c>
      <c r="CU37" s="67">
        <f t="shared" si="23"/>
        <v>0.22860639890676349</v>
      </c>
      <c r="CV37" s="16"/>
      <c r="CW37" s="959">
        <f t="shared" si="24"/>
        <v>83.28</v>
      </c>
      <c r="CX37" s="962">
        <f>VLOOKUP($AX37&amp;"_"&amp;$CW$14,データシート1!$A:$BT,MATCH($CW$12&amp;"_"&amp;CX$20,データシート1!$A$1:$BT$1,0),0)</f>
        <v>83.28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211.25</v>
      </c>
      <c r="DB37" s="962">
        <f>VLOOKUP($AX37&amp;"_"&amp;$CW$14,データシート1!$A:$BT,MATCH($CW$12&amp;"_"&amp;DB$20,データシート1!$A$1:$BT$1,0),0)</f>
        <v>0</v>
      </c>
      <c r="DC37" s="962">
        <f>VLOOKUP($AX37&amp;"_"&amp;$CW$14,データシート1!$A:$BT,MATCH($CW$12&amp;"_"&amp;DC$20,データシート1!$A$1:$BT$1,0),0)</f>
        <v>0</v>
      </c>
      <c r="DD37" s="961">
        <f t="shared" si="11"/>
        <v>294.52999999999997</v>
      </c>
      <c r="DE37" s="16"/>
      <c r="DF37" s="125">
        <f>VLOOKUP($AX37&amp;"_"&amp;$DF$14,データシート1!$A:$BT,MATCH($DF$12&amp;"_"&amp;DF$20,データシート1!$A$1:$BT$1,0),0)</f>
        <v>11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25</v>
      </c>
      <c r="DJ37" s="64">
        <f>VLOOKUP($AX37&amp;"_"&amp;$DF$14,データシート1!$A:$BT,MATCH($DF$12&amp;"_"&amp;DJ$20,データシート1!$A$1:$BT$1,0),0)</f>
        <v>0</v>
      </c>
      <c r="DK37" s="64">
        <f>VLOOKUP($AX37&amp;"_"&amp;$DF$14,データシート1!$A:$BT,MATCH($DF$12&amp;"_"&amp;DK$20,データシート1!$A$1:$BT$1,0),0)</f>
        <v>0</v>
      </c>
      <c r="DL37" s="68">
        <f t="shared" si="12"/>
        <v>36</v>
      </c>
      <c r="DM37" s="16"/>
      <c r="DN37" s="126">
        <f t="shared" si="26"/>
        <v>0.28000000000000003</v>
      </c>
      <c r="DO37" s="127">
        <f t="shared" si="27"/>
        <v>0</v>
      </c>
      <c r="DP37" s="127">
        <f t="shared" ref="DP37:DP68" si="29">IF($DD37=0,0,ROUND(CZ37/$DD37,2))</f>
        <v>0</v>
      </c>
      <c r="DQ37" s="127">
        <f t="shared" ref="DQ37:DQ68" si="30">IF($DD37=0,0,ROUND(DA37/$DD37,2))</f>
        <v>0.72</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12217</v>
      </c>
      <c r="AY38" s="18" t="str">
        <f>IF(IFERROR(比較地域マスタ!$Z23,"")=0,"",IFERROR(比較地域マスタ!$Z23,""))</f>
        <v>柏市</v>
      </c>
      <c r="BB38" s="110" t="str">
        <f t="shared" si="0"/>
        <v>12217</v>
      </c>
      <c r="BC38" s="1031" t="str">
        <f t="shared" si="0"/>
        <v>柏市</v>
      </c>
      <c r="BD38" s="34">
        <f t="shared" si="14"/>
        <v>2465.1379665846734</v>
      </c>
      <c r="BE38" s="34">
        <f t="shared" si="15"/>
        <v>885.26401451583172</v>
      </c>
      <c r="BF38" s="34">
        <f>VLOOKUP($AX38&amp;"_"&amp;$BC$14,データシート1!$A:$BT,MATCH($BC$12&amp;"_"&amp;BF$20,データシート1!$A$1:$BT$1,0),0)</f>
        <v>852.70739142723039</v>
      </c>
      <c r="BG38" s="34">
        <f>VLOOKUP($AX38&amp;"_"&amp;$BC$14,データシート1!$A:$BT,MATCH($BC$12&amp;"_"&amp;BG$20,データシート1!$A$1:$BT$1,0),0)</f>
        <v>20.168659431573815</v>
      </c>
      <c r="BH38" s="34">
        <f>VLOOKUP($AX38&amp;"_"&amp;$BC$14,データシート1!$A:$BT,MATCH($BC$12&amp;"_"&amp;BH$20,データシート1!$A$1:$BT$1,0),0)</f>
        <v>12.387963657027495</v>
      </c>
      <c r="BI38" s="34">
        <f>VLOOKUP($AX38&amp;"_"&amp;$BC$14,データシート1!$A:$BT,MATCH($BC$12&amp;"_"&amp;BI$20,データシート1!$A$1:$BT$1,0),0)</f>
        <v>628.97814111153116</v>
      </c>
      <c r="BJ38" s="34">
        <f>VLOOKUP($AX38&amp;"_"&amp;$BC$14,データシート1!$A:$BT,MATCH($BC$12&amp;"_"&amp;BJ$20,データシート1!$A$1:$BT$1,0),0)</f>
        <v>481.23107990826782</v>
      </c>
      <c r="BK38" s="34">
        <f t="shared" si="1"/>
        <v>418.98455409500605</v>
      </c>
      <c r="BL38" s="34">
        <f t="shared" si="2"/>
        <v>393.80412144903602</v>
      </c>
      <c r="BM38" s="34">
        <f>VLOOKUP($AX38&amp;"_"&amp;$BC$14,データシート1!$A:$BT,MATCH($BC$12&amp;"_"&amp;BM$20,データシート1!$A$1:$BT$1,0),0)</f>
        <v>239.9037548972168</v>
      </c>
      <c r="BN38" s="34">
        <f>VLOOKUP($AX38&amp;"_"&amp;$BC$14,データシート1!$A:$BT,MATCH($BC$12&amp;"_"&amp;BN$20,データシート1!$A$1:$BT$1,0),0)</f>
        <v>153.90036655181922</v>
      </c>
      <c r="BO38" s="34">
        <f>VLOOKUP($AX38&amp;"_"&amp;$BC$14,データシート1!$A:$BT,MATCH($BC$12&amp;"_"&amp;BO$20,データシート1!$A$1:$BT$1,0),0)</f>
        <v>25.180432645970001</v>
      </c>
      <c r="BP38" s="34">
        <f>VLOOKUP($AX38&amp;"_"&amp;$BC$14,データシート1!$A:$BT,MATCH($BC$12&amp;"_"&amp;BP$20,データシート1!$A$1:$BT$1,0),0)</f>
        <v>0</v>
      </c>
      <c r="BQ38" s="34">
        <f>VLOOKUP($AX38&amp;"_"&amp;$BC$14,データシート1!$A:$BT,MATCH($BC$12&amp;"_"&amp;BQ$20,データシート1!$A$1:$BT$1,0),0)</f>
        <v>50.680176954036462</v>
      </c>
      <c r="BR38" s="35">
        <f t="shared" si="3"/>
        <v>2465.1379665846734</v>
      </c>
      <c r="BT38" s="121" t="str">
        <f t="shared" si="4"/>
        <v>柏市</v>
      </c>
      <c r="BU38" s="33">
        <f t="shared" si="25"/>
        <v>2465.1379665846734</v>
      </c>
      <c r="BV38" s="59">
        <f t="shared" si="16"/>
        <v>0.35911337479513211</v>
      </c>
      <c r="BW38" s="59">
        <f t="shared" si="5"/>
        <v>0.34590655897796024</v>
      </c>
      <c r="BX38" s="59">
        <f t="shared" si="5"/>
        <v>8.1815540164336086E-3</v>
      </c>
      <c r="BY38" s="59">
        <f t="shared" si="5"/>
        <v>5.0252618007382384E-3</v>
      </c>
      <c r="BZ38" s="59">
        <f t="shared" si="5"/>
        <v>0.2551492653301467</v>
      </c>
      <c r="CA38" s="59">
        <f t="shared" si="5"/>
        <v>0.19521466401938942</v>
      </c>
      <c r="CB38" s="59">
        <f t="shared" si="5"/>
        <v>0.16996393701870099</v>
      </c>
      <c r="CC38" s="59">
        <f t="shared" si="5"/>
        <v>0.15974932307526468</v>
      </c>
      <c r="CD38" s="59">
        <f t="shared" si="5"/>
        <v>9.7318591555178371E-2</v>
      </c>
      <c r="CE38" s="59">
        <f t="shared" si="5"/>
        <v>6.2430731520086297E-2</v>
      </c>
      <c r="CF38" s="59">
        <f t="shared" si="5"/>
        <v>1.0214613943436295E-2</v>
      </c>
      <c r="CG38" s="59">
        <f t="shared" si="5"/>
        <v>0</v>
      </c>
      <c r="CH38" s="59">
        <f t="shared" si="5"/>
        <v>2.0558758836630688E-2</v>
      </c>
      <c r="CI38" s="122">
        <f t="shared" si="6"/>
        <v>1</v>
      </c>
      <c r="CK38" s="123" t="str">
        <f t="shared" si="7"/>
        <v>柏市</v>
      </c>
      <c r="CL38" s="124">
        <f t="shared" si="17"/>
        <v>885.26401451583172</v>
      </c>
      <c r="CM38" s="65">
        <f t="shared" si="18"/>
        <v>0.22696618941400193</v>
      </c>
      <c r="CN38" s="66">
        <f t="shared" si="19"/>
        <v>852.70739142723039</v>
      </c>
      <c r="CO38" s="65">
        <f t="shared" si="20"/>
        <v>0.2356318263685965</v>
      </c>
      <c r="CP38" s="66">
        <f t="shared" si="8"/>
        <v>20.168659431573815</v>
      </c>
      <c r="CQ38" s="65">
        <f t="shared" si="21"/>
        <v>0</v>
      </c>
      <c r="CR38" s="66">
        <f t="shared" si="9"/>
        <v>12.387963657027495</v>
      </c>
      <c r="CS38" s="65">
        <f t="shared" si="22"/>
        <v>0</v>
      </c>
      <c r="CT38" s="66">
        <f t="shared" si="10"/>
        <v>628.97814111153116</v>
      </c>
      <c r="CU38" s="67">
        <f t="shared" si="23"/>
        <v>0.27352142905311849</v>
      </c>
      <c r="CV38" s="16"/>
      <c r="CW38" s="959">
        <f t="shared" si="24"/>
        <v>200.92500000000001</v>
      </c>
      <c r="CX38" s="962">
        <f>VLOOKUP($AX38&amp;"_"&amp;$CW$14,データシート1!$A:$BT,MATCH($CW$12&amp;"_"&amp;CX$20,データシート1!$A$1:$BT$1,0),0)</f>
        <v>200.92500000000001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172.03900000000002</v>
      </c>
      <c r="DB38" s="962">
        <f>VLOOKUP($AX38&amp;"_"&amp;$CW$14,データシート1!$A:$BT,MATCH($CW$12&amp;"_"&amp;DB$20,データシート1!$A$1:$BT$1,0),0)</f>
        <v>0</v>
      </c>
      <c r="DC38" s="962">
        <f>VLOOKUP($AX38&amp;"_"&amp;$CW$14,データシート1!$A:$BT,MATCH($CW$12&amp;"_"&amp;DC$20,データシート1!$A$1:$BT$1,0),0)</f>
        <v>0</v>
      </c>
      <c r="DD38" s="961">
        <f t="shared" si="11"/>
        <v>372.96400000000006</v>
      </c>
      <c r="DE38" s="16"/>
      <c r="DF38" s="125">
        <f>VLOOKUP($AX38&amp;"_"&amp;$DF$14,データシート1!$A:$BT,MATCH($DF$12&amp;"_"&amp;DF$20,データシート1!$A$1:$BT$1,0),0)</f>
        <v>15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22</v>
      </c>
      <c r="DJ38" s="64">
        <f>VLOOKUP($AX38&amp;"_"&amp;$DF$14,データシート1!$A:$BT,MATCH($DF$12&amp;"_"&amp;DJ$20,データシート1!$A$1:$BT$1,0),0)</f>
        <v>0</v>
      </c>
      <c r="DK38" s="64">
        <f>VLOOKUP($AX38&amp;"_"&amp;$DF$14,データシート1!$A:$BT,MATCH($DF$12&amp;"_"&amp;DK$20,データシート1!$A$1:$BT$1,0),0)</f>
        <v>0</v>
      </c>
      <c r="DL38" s="68">
        <f t="shared" si="12"/>
        <v>37</v>
      </c>
      <c r="DM38" s="16"/>
      <c r="DN38" s="126">
        <f t="shared" si="26"/>
        <v>0.54</v>
      </c>
      <c r="DO38" s="127">
        <f t="shared" si="27"/>
        <v>0</v>
      </c>
      <c r="DP38" s="127">
        <f t="shared" si="29"/>
        <v>0</v>
      </c>
      <c r="DQ38" s="127">
        <f t="shared" si="30"/>
        <v>0.46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13209</v>
      </c>
      <c r="AY39" s="18" t="str">
        <f>IF(IFERROR(比較地域マスタ!$Z24,"")=0,"",IFERROR(比較地域マスタ!$Z24,""))</f>
        <v>町田市</v>
      </c>
      <c r="BB39" s="110" t="str">
        <f t="shared" si="0"/>
        <v>13209</v>
      </c>
      <c r="BC39" s="1031" t="str">
        <f t="shared" si="0"/>
        <v>町田市</v>
      </c>
      <c r="BD39" s="34">
        <f t="shared" si="14"/>
        <v>1389.4360128929623</v>
      </c>
      <c r="BE39" s="34">
        <f t="shared" si="15"/>
        <v>91.31928726214656</v>
      </c>
      <c r="BF39" s="34">
        <f>VLOOKUP($AX39&amp;"_"&amp;$BC$14,データシート1!$A:$BT,MATCH($BC$12&amp;"_"&amp;BF$20,データシート1!$A$1:$BT$1,0),0)</f>
        <v>57.54897350885004</v>
      </c>
      <c r="BG39" s="34">
        <f>VLOOKUP($AX39&amp;"_"&amp;$BC$14,データシート1!$A:$BT,MATCH($BC$12&amp;"_"&amp;BG$20,データシート1!$A$1:$BT$1,0),0)</f>
        <v>15.799634505353842</v>
      </c>
      <c r="BH39" s="34">
        <f>VLOOKUP($AX39&amp;"_"&amp;$BC$14,データシート1!$A:$BT,MATCH($BC$12&amp;"_"&amp;BH$20,データシート1!$A$1:$BT$1,0),0)</f>
        <v>17.970679247942687</v>
      </c>
      <c r="BI39" s="34">
        <f>VLOOKUP($AX39&amp;"_"&amp;$BC$14,データシート1!$A:$BT,MATCH($BC$12&amp;"_"&amp;BI$20,データシート1!$A$1:$BT$1,0),0)</f>
        <v>437.15660387198523</v>
      </c>
      <c r="BJ39" s="34">
        <f>VLOOKUP($AX39&amp;"_"&amp;$BC$14,データシート1!$A:$BT,MATCH($BC$12&amp;"_"&amp;BJ$20,データシート1!$A$1:$BT$1,0),0)</f>
        <v>469.1721049501204</v>
      </c>
      <c r="BK39" s="34">
        <f t="shared" si="1"/>
        <v>350.46051041363103</v>
      </c>
      <c r="BL39" s="34">
        <f t="shared" si="2"/>
        <v>325.33157519638553</v>
      </c>
      <c r="BM39" s="34">
        <f>VLOOKUP($AX39&amp;"_"&amp;$BC$14,データシート1!$A:$BT,MATCH($BC$12&amp;"_"&amp;BM$20,データシート1!$A$1:$BT$1,0),0)</f>
        <v>213.17635200079181</v>
      </c>
      <c r="BN39" s="34">
        <f>VLOOKUP($AX39&amp;"_"&amp;$BC$14,データシート1!$A:$BT,MATCH($BC$12&amp;"_"&amp;BN$20,データシート1!$A$1:$BT$1,0),0)</f>
        <v>112.15522319559375</v>
      </c>
      <c r="BO39" s="34">
        <f>VLOOKUP($AX39&amp;"_"&amp;$BC$14,データシート1!$A:$BT,MATCH($BC$12&amp;"_"&amp;BO$20,データシート1!$A$1:$BT$1,0),0)</f>
        <v>25.128935217245498</v>
      </c>
      <c r="BP39" s="34">
        <f>VLOOKUP($AX39&amp;"_"&amp;$BC$14,データシート1!$A:$BT,MATCH($BC$12&amp;"_"&amp;BP$20,データシート1!$A$1:$BT$1,0),0)</f>
        <v>0</v>
      </c>
      <c r="BQ39" s="34">
        <f>VLOOKUP($AX39&amp;"_"&amp;$BC$14,データシート1!$A:$BT,MATCH($BC$12&amp;"_"&amp;BQ$20,データシート1!$A$1:$BT$1,0),0)</f>
        <v>41.327506395079219</v>
      </c>
      <c r="BR39" s="35">
        <f t="shared" si="3"/>
        <v>1389.4360128929623</v>
      </c>
      <c r="BT39" s="121" t="str">
        <f t="shared" si="4"/>
        <v>町田市</v>
      </c>
      <c r="BU39" s="33">
        <f t="shared" si="25"/>
        <v>1389.4360128929623</v>
      </c>
      <c r="BV39" s="59">
        <f t="shared" si="16"/>
        <v>6.5723996222042294E-2</v>
      </c>
      <c r="BW39" s="59">
        <f t="shared" si="5"/>
        <v>4.1418944791150616E-2</v>
      </c>
      <c r="BX39" s="59">
        <f t="shared" si="5"/>
        <v>1.1371257372591936E-2</v>
      </c>
      <c r="BY39" s="59">
        <f t="shared" si="5"/>
        <v>1.2933794058299749E-2</v>
      </c>
      <c r="BZ39" s="59">
        <f t="shared" si="5"/>
        <v>0.31462881328502201</v>
      </c>
      <c r="CA39" s="59">
        <f t="shared" si="5"/>
        <v>0.33767089710972098</v>
      </c>
      <c r="CB39" s="59">
        <f t="shared" si="5"/>
        <v>0.25223220584583295</v>
      </c>
      <c r="CC39" s="59">
        <f t="shared" si="5"/>
        <v>0.23414649697974113</v>
      </c>
      <c r="CD39" s="59">
        <f t="shared" si="5"/>
        <v>0.15342653423595567</v>
      </c>
      <c r="CE39" s="59">
        <f t="shared" si="5"/>
        <v>8.071996274378547E-2</v>
      </c>
      <c r="CF39" s="59">
        <f t="shared" si="5"/>
        <v>1.8085708866091808E-2</v>
      </c>
      <c r="CG39" s="59">
        <f t="shared" si="5"/>
        <v>0</v>
      </c>
      <c r="CH39" s="59">
        <f t="shared" si="5"/>
        <v>2.9744087537381947E-2</v>
      </c>
      <c r="CI39" s="122">
        <f t="shared" si="6"/>
        <v>1</v>
      </c>
      <c r="CK39" s="123" t="str">
        <f t="shared" si="7"/>
        <v>町田市</v>
      </c>
      <c r="CL39" s="124">
        <f t="shared" si="17"/>
        <v>91.31928726214656</v>
      </c>
      <c r="CM39" s="65">
        <f t="shared" si="18"/>
        <v>4.6047227547110367E-2</v>
      </c>
      <c r="CN39" s="66">
        <f t="shared" si="19"/>
        <v>57.54897350885004</v>
      </c>
      <c r="CO39" s="65">
        <f t="shared" si="20"/>
        <v>7.3068201630969901E-2</v>
      </c>
      <c r="CP39" s="66">
        <f t="shared" si="8"/>
        <v>15.799634505353842</v>
      </c>
      <c r="CQ39" s="65">
        <f t="shared" si="21"/>
        <v>0</v>
      </c>
      <c r="CR39" s="66">
        <f t="shared" si="9"/>
        <v>17.970679247942687</v>
      </c>
      <c r="CS39" s="65">
        <f t="shared" si="22"/>
        <v>0</v>
      </c>
      <c r="CT39" s="66">
        <f t="shared" si="10"/>
        <v>437.15660387198523</v>
      </c>
      <c r="CU39" s="67">
        <f t="shared" si="23"/>
        <v>0.23975847344328954</v>
      </c>
      <c r="CV39" s="16"/>
      <c r="CW39" s="959">
        <f t="shared" si="24"/>
        <v>4.2050000000000001</v>
      </c>
      <c r="CX39" s="962">
        <f>VLOOKUP($AX39&amp;"_"&amp;$CW$14,データシート1!$A:$BT,MATCH($CW$12&amp;"_"&amp;CX$20,データシート1!$A$1:$BT$1,0),0)</f>
        <v>4.2050000000000001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104.81200000000001</v>
      </c>
      <c r="DB39" s="962">
        <f>VLOOKUP($AX39&amp;"_"&amp;$CW$14,データシート1!$A:$BT,MATCH($CW$12&amp;"_"&amp;DB$20,データシート1!$A$1:$BT$1,0),0)</f>
        <v>0</v>
      </c>
      <c r="DC39" s="962">
        <f>VLOOKUP($AX39&amp;"_"&amp;$CW$14,データシート1!$A:$BT,MATCH($CW$12&amp;"_"&amp;DC$20,データシート1!$A$1:$BT$1,0),0)</f>
        <v>0</v>
      </c>
      <c r="DD39" s="961">
        <f t="shared" si="11"/>
        <v>109.01700000000001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14</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0.04</v>
      </c>
      <c r="DO39" s="127">
        <f t="shared" si="27"/>
        <v>0</v>
      </c>
      <c r="DP39" s="127">
        <f t="shared" si="29"/>
        <v>0</v>
      </c>
      <c r="DQ39" s="127">
        <f t="shared" si="30"/>
        <v>0.96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37201</v>
      </c>
      <c r="AY40" s="18" t="str">
        <f>IF(IFERROR(比較地域マスタ!$Z25,"")=0,"",IFERROR(比較地域マスタ!$Z25,""))</f>
        <v>高松市</v>
      </c>
      <c r="BB40" s="110" t="str">
        <f t="shared" si="0"/>
        <v>37201</v>
      </c>
      <c r="BC40" s="1031" t="str">
        <f t="shared" si="0"/>
        <v>高松市</v>
      </c>
      <c r="BD40" s="34">
        <f t="shared" si="14"/>
        <v>2771.8818876618589</v>
      </c>
      <c r="BE40" s="34">
        <f t="shared" si="15"/>
        <v>506.71724833369893</v>
      </c>
      <c r="BF40" s="34">
        <f>VLOOKUP($AX40&amp;"_"&amp;$BC$14,データシート1!$A:$BT,MATCH($BC$12&amp;"_"&amp;BF$20,データシート1!$A$1:$BT$1,0),0)</f>
        <v>434.67471180481044</v>
      </c>
      <c r="BG40" s="34">
        <f>VLOOKUP($AX40&amp;"_"&amp;$BC$14,データシート1!$A:$BT,MATCH($BC$12&amp;"_"&amp;BG$20,データシート1!$A$1:$BT$1,0),0)</f>
        <v>35.883976268560794</v>
      </c>
      <c r="BH40" s="34">
        <f>VLOOKUP($AX40&amp;"_"&amp;$BC$14,データシート1!$A:$BT,MATCH($BC$12&amp;"_"&amp;BH$20,データシート1!$A$1:$BT$1,0),0)</f>
        <v>36.15856026032769</v>
      </c>
      <c r="BI40" s="34">
        <f>VLOOKUP($AX40&amp;"_"&amp;$BC$14,データシート1!$A:$BT,MATCH($BC$12&amp;"_"&amp;BI$20,データシート1!$A$1:$BT$1,0),0)</f>
        <v>779.44457448516209</v>
      </c>
      <c r="BJ40" s="34">
        <f>VLOOKUP($AX40&amp;"_"&amp;$BC$14,データシート1!$A:$BT,MATCH($BC$12&amp;"_"&amp;BJ$20,データシート1!$A$1:$BT$1,0),0)</f>
        <v>685.18391370857091</v>
      </c>
      <c r="BK40" s="34">
        <f t="shared" si="1"/>
        <v>771.27673435314682</v>
      </c>
      <c r="BL40" s="34">
        <f t="shared" si="2"/>
        <v>620.86009475835158</v>
      </c>
      <c r="BM40" s="34">
        <f>VLOOKUP($AX40&amp;"_"&amp;$BC$14,データシート1!$A:$BT,MATCH($BC$12&amp;"_"&amp;BM$20,データシート1!$A$1:$BT$1,0),0)</f>
        <v>348.82896467744501</v>
      </c>
      <c r="BN40" s="34">
        <f>VLOOKUP($AX40&amp;"_"&amp;$BC$14,データシート1!$A:$BT,MATCH($BC$12&amp;"_"&amp;BN$20,データシート1!$A$1:$BT$1,0),0)</f>
        <v>272.03113008090651</v>
      </c>
      <c r="BO40" s="34">
        <f>VLOOKUP($AX40&amp;"_"&amp;$BC$14,データシート1!$A:$BT,MATCH($BC$12&amp;"_"&amp;BO$20,データシート1!$A$1:$BT$1,0),0)</f>
        <v>24.780305798975402</v>
      </c>
      <c r="BP40" s="34">
        <f>VLOOKUP($AX40&amp;"_"&amp;$BC$14,データシート1!$A:$BT,MATCH($BC$12&amp;"_"&amp;BP$20,データシート1!$A$1:$BT$1,0),0)</f>
        <v>125.63633379581984</v>
      </c>
      <c r="BQ40" s="34">
        <f>VLOOKUP($AX40&amp;"_"&amp;$BC$14,データシート1!$A:$BT,MATCH($BC$12&amp;"_"&amp;BQ$20,データシート1!$A$1:$BT$1,0),0)</f>
        <v>29.259416781279999</v>
      </c>
      <c r="BR40" s="35">
        <f t="shared" si="3"/>
        <v>2771.8818876618589</v>
      </c>
      <c r="BT40" s="121" t="str">
        <f t="shared" si="4"/>
        <v>高松市</v>
      </c>
      <c r="BU40" s="33">
        <f t="shared" si="25"/>
        <v>2771.8818876618589</v>
      </c>
      <c r="BV40" s="59">
        <f t="shared" si="16"/>
        <v>0.18280621933755109</v>
      </c>
      <c r="BW40" s="59">
        <f t="shared" si="5"/>
        <v>0.15681574086530353</v>
      </c>
      <c r="BX40" s="59">
        <f t="shared" si="5"/>
        <v>1.2945708988642978E-2</v>
      </c>
      <c r="BY40" s="59">
        <f t="shared" si="5"/>
        <v>1.3044769483604585E-2</v>
      </c>
      <c r="BZ40" s="59">
        <f t="shared" si="5"/>
        <v>0.28119689296813444</v>
      </c>
      <c r="CA40" s="59">
        <f t="shared" si="5"/>
        <v>0.24719087662372874</v>
      </c>
      <c r="CB40" s="59">
        <f t="shared" si="5"/>
        <v>0.27825021613880346</v>
      </c>
      <c r="CC40" s="59">
        <f t="shared" si="5"/>
        <v>0.22398504695380805</v>
      </c>
      <c r="CD40" s="59">
        <f t="shared" si="5"/>
        <v>0.12584553700868173</v>
      </c>
      <c r="CE40" s="59">
        <f t="shared" si="5"/>
        <v>9.8139509945126324E-2</v>
      </c>
      <c r="CF40" s="59">
        <f t="shared" si="5"/>
        <v>8.9398851766653437E-3</v>
      </c>
      <c r="CG40" s="59">
        <f t="shared" si="5"/>
        <v>4.532528400833008E-2</v>
      </c>
      <c r="CH40" s="59">
        <f t="shared" si="5"/>
        <v>1.0555794931782226E-2</v>
      </c>
      <c r="CI40" s="122">
        <f t="shared" si="6"/>
        <v>1</v>
      </c>
      <c r="CK40" s="123" t="str">
        <f t="shared" si="7"/>
        <v>高松市</v>
      </c>
      <c r="CL40" s="124">
        <f t="shared" si="17"/>
        <v>506.71724833369893</v>
      </c>
      <c r="CM40" s="65">
        <f t="shared" si="18"/>
        <v>0.12033535507329764</v>
      </c>
      <c r="CN40" s="66">
        <f t="shared" si="19"/>
        <v>434.67471180481044</v>
      </c>
      <c r="CO40" s="65">
        <f t="shared" si="20"/>
        <v>0.14027961218820825</v>
      </c>
      <c r="CP40" s="66">
        <f t="shared" si="8"/>
        <v>35.883976268560794</v>
      </c>
      <c r="CQ40" s="65">
        <f t="shared" si="21"/>
        <v>0</v>
      </c>
      <c r="CR40" s="66">
        <f t="shared" si="9"/>
        <v>36.15856026032769</v>
      </c>
      <c r="CS40" s="65">
        <f t="shared" si="22"/>
        <v>0</v>
      </c>
      <c r="CT40" s="66">
        <f t="shared" si="10"/>
        <v>779.44457448516209</v>
      </c>
      <c r="CU40" s="67">
        <f t="shared" si="23"/>
        <v>0.15645243291422953</v>
      </c>
      <c r="CV40" s="16"/>
      <c r="CW40" s="959">
        <f t="shared" si="24"/>
        <v>60.975999999999999</v>
      </c>
      <c r="CX40" s="962">
        <f>VLOOKUP($AX40&amp;"_"&amp;$CW$14,データシート1!$A:$BT,MATCH($CW$12&amp;"_"&amp;CX$20,データシート1!$A$1:$BT$1,0),0)</f>
        <v>60.975999999999999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121.946</v>
      </c>
      <c r="DB40" s="962">
        <f>VLOOKUP($AX40&amp;"_"&amp;$CW$14,データシート1!$A:$BT,MATCH($CW$12&amp;"_"&amp;DB$20,データシート1!$A$1:$BT$1,0),0)</f>
        <v>0.754</v>
      </c>
      <c r="DC40" s="962">
        <f>VLOOKUP($AX40&amp;"_"&amp;$CW$14,データシート1!$A:$BT,MATCH($CW$12&amp;"_"&amp;DC$20,データシート1!$A$1:$BT$1,0),0)</f>
        <v>0</v>
      </c>
      <c r="DD40" s="961">
        <f t="shared" si="11"/>
        <v>183.67599999999999</v>
      </c>
      <c r="DE40" s="16"/>
      <c r="DF40" s="125">
        <f>VLOOKUP($AX40&amp;"_"&amp;$DF$14,データシート1!$A:$BT,MATCH($DF$12&amp;"_"&amp;DF$20,データシート1!$A$1:$BT$1,0),0)</f>
        <v>6</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19</v>
      </c>
      <c r="DJ40" s="64">
        <f>VLOOKUP($AX40&amp;"_"&amp;$DF$14,データシート1!$A:$BT,MATCH($DF$12&amp;"_"&amp;DJ$20,データシート1!$A$1:$BT$1,0),0)</f>
        <v>1</v>
      </c>
      <c r="DK40" s="64">
        <f>VLOOKUP($AX40&amp;"_"&amp;$DF$14,データシート1!$A:$BT,MATCH($DF$12&amp;"_"&amp;DK$20,データシート1!$A$1:$BT$1,0),0)</f>
        <v>0</v>
      </c>
      <c r="DL40" s="68">
        <f t="shared" si="12"/>
        <v>26</v>
      </c>
      <c r="DM40" s="16"/>
      <c r="DN40" s="126">
        <f t="shared" si="26"/>
        <v>0.33</v>
      </c>
      <c r="DO40" s="127">
        <f t="shared" si="27"/>
        <v>0</v>
      </c>
      <c r="DP40" s="127">
        <f t="shared" si="29"/>
        <v>0</v>
      </c>
      <c r="DQ40" s="127">
        <f t="shared" si="30"/>
        <v>0.66</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23211</v>
      </c>
      <c r="AY41" s="18" t="str">
        <f>IF(IFERROR(比較地域マスタ!$Z26,"")=0,"",IFERROR(比較地域マスタ!$Z26,""))</f>
        <v>豊田市</v>
      </c>
      <c r="BB41" s="110" t="str">
        <f t="shared" si="0"/>
        <v>23211</v>
      </c>
      <c r="BC41" s="1031" t="str">
        <f t="shared" si="0"/>
        <v>豊田市</v>
      </c>
      <c r="BD41" s="34">
        <f t="shared" si="14"/>
        <v>11299.346079304963</v>
      </c>
      <c r="BE41" s="34">
        <f t="shared" si="15"/>
        <v>9608.8773514920686</v>
      </c>
      <c r="BF41" s="34">
        <f>VLOOKUP($AX41&amp;"_"&amp;$BC$14,データシート1!$A:$BT,MATCH($BC$12&amp;"_"&amp;BF$20,データシート1!$A$1:$BT$1,0),0)</f>
        <v>9542.8863495087298</v>
      </c>
      <c r="BG41" s="34">
        <f>VLOOKUP($AX41&amp;"_"&amp;$BC$14,データシート1!$A:$BT,MATCH($BC$12&amp;"_"&amp;BG$20,データシート1!$A$1:$BT$1,0),0)</f>
        <v>22.236316737175514</v>
      </c>
      <c r="BH41" s="34">
        <f>VLOOKUP($AX41&amp;"_"&amp;$BC$14,データシート1!$A:$BT,MATCH($BC$12&amp;"_"&amp;BH$20,データシート1!$A$1:$BT$1,0),0)</f>
        <v>43.754685246162943</v>
      </c>
      <c r="BI41" s="34">
        <f>VLOOKUP($AX41&amp;"_"&amp;$BC$14,データシート1!$A:$BT,MATCH($BC$12&amp;"_"&amp;BI$20,データシート1!$A$1:$BT$1,0),0)</f>
        <v>493.17443100149325</v>
      </c>
      <c r="BJ41" s="34">
        <f>VLOOKUP($AX41&amp;"_"&amp;$BC$14,データシート1!$A:$BT,MATCH($BC$12&amp;"_"&amp;BJ$20,データシート1!$A$1:$BT$1,0),0)</f>
        <v>465.17812820780085</v>
      </c>
      <c r="BK41" s="34">
        <f t="shared" si="1"/>
        <v>678.60614225858126</v>
      </c>
      <c r="BL41" s="34">
        <f t="shared" si="2"/>
        <v>654.12740586931363</v>
      </c>
      <c r="BM41" s="34">
        <f>VLOOKUP($AX41&amp;"_"&amp;$BC$14,データシート1!$A:$BT,MATCH($BC$12&amp;"_"&amp;BM$20,データシート1!$A$1:$BT$1,0),0)</f>
        <v>397.76464437669659</v>
      </c>
      <c r="BN41" s="34">
        <f>VLOOKUP($AX41&amp;"_"&amp;$BC$14,データシート1!$A:$BT,MATCH($BC$12&amp;"_"&amp;BN$20,データシート1!$A$1:$BT$1,0),0)</f>
        <v>256.36276149261704</v>
      </c>
      <c r="BO41" s="34">
        <f>VLOOKUP($AX41&amp;"_"&amp;$BC$14,データシート1!$A:$BT,MATCH($BC$12&amp;"_"&amp;BO$20,データシート1!$A$1:$BT$1,0),0)</f>
        <v>24.478736389267599</v>
      </c>
      <c r="BP41" s="34">
        <f>VLOOKUP($AX41&amp;"_"&amp;$BC$14,データシート1!$A:$BT,MATCH($BC$12&amp;"_"&amp;BP$20,データシート1!$A$1:$BT$1,0),0)</f>
        <v>0</v>
      </c>
      <c r="BQ41" s="34">
        <f>VLOOKUP($AX41&amp;"_"&amp;$BC$14,データシート1!$A:$BT,MATCH($BC$12&amp;"_"&amp;BQ$20,データシート1!$A$1:$BT$1,0),0)</f>
        <v>53.510026345020002</v>
      </c>
      <c r="BR41" s="35">
        <f t="shared" si="3"/>
        <v>11299.346079304963</v>
      </c>
      <c r="BT41" s="121" t="str">
        <f t="shared" si="4"/>
        <v>豊田市</v>
      </c>
      <c r="BU41" s="33">
        <f t="shared" si="25"/>
        <v>11299.346079304963</v>
      </c>
      <c r="BV41" s="59">
        <f t="shared" si="16"/>
        <v>0.85039233987982443</v>
      </c>
      <c r="BW41" s="59">
        <f t="shared" si="5"/>
        <v>0.84455209022996169</v>
      </c>
      <c r="BX41" s="59">
        <f t="shared" si="5"/>
        <v>1.9679295227448507E-3</v>
      </c>
      <c r="BY41" s="59">
        <f t="shared" si="5"/>
        <v>3.8723201271178647E-3</v>
      </c>
      <c r="BZ41" s="59">
        <f t="shared" si="5"/>
        <v>4.3646280726347041E-2</v>
      </c>
      <c r="CA41" s="59">
        <f t="shared" si="5"/>
        <v>4.1168588424757277E-2</v>
      </c>
      <c r="CB41" s="59">
        <f t="shared" si="5"/>
        <v>6.0057116358394003E-2</v>
      </c>
      <c r="CC41" s="59">
        <f t="shared" si="5"/>
        <v>5.7890731134199389E-2</v>
      </c>
      <c r="CD41" s="59">
        <f t="shared" si="5"/>
        <v>3.5202448140358542E-2</v>
      </c>
      <c r="CE41" s="59">
        <f t="shared" si="5"/>
        <v>2.2688282993840847E-2</v>
      </c>
      <c r="CF41" s="59">
        <f t="shared" si="5"/>
        <v>2.1663852241946124E-3</v>
      </c>
      <c r="CG41" s="59">
        <f t="shared" si="5"/>
        <v>0</v>
      </c>
      <c r="CH41" s="59">
        <f t="shared" si="5"/>
        <v>4.7356746106772462E-3</v>
      </c>
      <c r="CI41" s="122">
        <f t="shared" si="6"/>
        <v>1</v>
      </c>
      <c r="CK41" s="123" t="str">
        <f t="shared" si="7"/>
        <v>豊田市</v>
      </c>
      <c r="CL41" s="124">
        <f t="shared" si="17"/>
        <v>9608.8773514920686</v>
      </c>
      <c r="CM41" s="65">
        <f t="shared" si="18"/>
        <v>0.12992922631134807</v>
      </c>
      <c r="CN41" s="66">
        <f t="shared" si="19"/>
        <v>9542.8863495087298</v>
      </c>
      <c r="CO41" s="65">
        <f t="shared" si="20"/>
        <v>0.13082771336413029</v>
      </c>
      <c r="CP41" s="66">
        <f t="shared" si="8"/>
        <v>22.236316737175514</v>
      </c>
      <c r="CQ41" s="65">
        <f t="shared" si="21"/>
        <v>0</v>
      </c>
      <c r="CR41" s="66">
        <f t="shared" si="9"/>
        <v>43.754685246162943</v>
      </c>
      <c r="CS41" s="65">
        <f t="shared" si="22"/>
        <v>0</v>
      </c>
      <c r="CT41" s="66">
        <f t="shared" si="10"/>
        <v>493.17443100149325</v>
      </c>
      <c r="CU41" s="67">
        <f t="shared" si="23"/>
        <v>0.22688118638425764</v>
      </c>
      <c r="CV41" s="16"/>
      <c r="CW41" s="959">
        <f t="shared" si="24"/>
        <v>1248.4739999999999</v>
      </c>
      <c r="CX41" s="962">
        <f>VLOOKUP($AX41&amp;"_"&amp;$CW$14,データシート1!$A:$BT,MATCH($CW$12&amp;"_"&amp;CX$20,データシート1!$A$1:$BT$1,0),0)</f>
        <v>1248.4739999999999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111.892</v>
      </c>
      <c r="DB41" s="962">
        <f>VLOOKUP($AX41&amp;"_"&amp;$CW$14,データシート1!$A:$BT,MATCH($CW$12&amp;"_"&amp;DB$20,データシート1!$A$1:$BT$1,0),0)</f>
        <v>0</v>
      </c>
      <c r="DC41" s="962">
        <f>VLOOKUP($AX41&amp;"_"&amp;$CW$14,データシート1!$A:$BT,MATCH($CW$12&amp;"_"&amp;DC$20,データシート1!$A$1:$BT$1,0),0)</f>
        <v>0</v>
      </c>
      <c r="DD41" s="961">
        <f t="shared" si="11"/>
        <v>1360.366</v>
      </c>
      <c r="DE41" s="16"/>
      <c r="DF41" s="125">
        <f>VLOOKUP($AX41&amp;"_"&amp;$DF$14,データシート1!$A:$BT,MATCH($DF$12&amp;"_"&amp;DF$20,データシート1!$A$1:$BT$1,0),0)</f>
        <v>72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14</v>
      </c>
      <c r="DJ41" s="64">
        <f>VLOOKUP($AX41&amp;"_"&amp;$DF$14,データシート1!$A:$BT,MATCH($DF$12&amp;"_"&amp;DJ$20,データシート1!$A$1:$BT$1,0),0)</f>
        <v>0</v>
      </c>
      <c r="DK41" s="64">
        <f>VLOOKUP($AX41&amp;"_"&amp;$DF$14,データシート1!$A:$BT,MATCH($DF$12&amp;"_"&amp;DK$20,データシート1!$A$1:$BT$1,0),0)</f>
        <v>0</v>
      </c>
      <c r="DL41" s="68">
        <f t="shared" si="12"/>
        <v>86</v>
      </c>
      <c r="DM41" s="16"/>
      <c r="DN41" s="126">
        <f t="shared" si="26"/>
        <v>0.92</v>
      </c>
      <c r="DO41" s="127">
        <f t="shared" si="27"/>
        <v>0</v>
      </c>
      <c r="DP41" s="127">
        <f t="shared" si="29"/>
        <v>0</v>
      </c>
      <c r="DQ41" s="127">
        <f t="shared" si="30"/>
        <v>0.08</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13109</v>
      </c>
      <c r="AY42" s="18" t="str">
        <f>IF(IFERROR(比較地域マスタ!$Z27,"")=0,"",IFERROR(比較地域マスタ!$Z27,""))</f>
        <v>品川区</v>
      </c>
      <c r="BB42" s="110" t="str">
        <f t="shared" si="0"/>
        <v>13109</v>
      </c>
      <c r="BC42" s="1031" t="str">
        <f t="shared" si="0"/>
        <v>品川区</v>
      </c>
      <c r="BD42" s="34">
        <f t="shared" si="14"/>
        <v>2261.5381684619224</v>
      </c>
      <c r="BE42" s="34">
        <f t="shared" si="15"/>
        <v>114.79240973093631</v>
      </c>
      <c r="BF42" s="34">
        <f>VLOOKUP($AX42&amp;"_"&amp;$BC$14,データシート1!$A:$BT,MATCH($BC$12&amp;"_"&amp;BF$20,データシート1!$A$1:$BT$1,0),0)</f>
        <v>71.456385482282329</v>
      </c>
      <c r="BG42" s="34">
        <f>VLOOKUP($AX42&amp;"_"&amp;$BC$14,データシート1!$A:$BT,MATCH($BC$12&amp;"_"&amp;BG$20,データシート1!$A$1:$BT$1,0),0)</f>
        <v>39.503414930372372</v>
      </c>
      <c r="BH42" s="34">
        <f>VLOOKUP($AX42&amp;"_"&amp;$BC$14,データシート1!$A:$BT,MATCH($BC$12&amp;"_"&amp;BH$20,データシート1!$A$1:$BT$1,0),0)</f>
        <v>3.832609318281615</v>
      </c>
      <c r="BI42" s="34">
        <f>VLOOKUP($AX42&amp;"_"&amp;$BC$14,データシート1!$A:$BT,MATCH($BC$12&amp;"_"&amp;BI$20,データシート1!$A$1:$BT$1,0),0)</f>
        <v>1312.8333483294844</v>
      </c>
      <c r="BJ42" s="34">
        <f>VLOOKUP($AX42&amp;"_"&amp;$BC$14,データシート1!$A:$BT,MATCH($BC$12&amp;"_"&amp;BJ$20,データシート1!$A$1:$BT$1,0),0)</f>
        <v>524.35128401002248</v>
      </c>
      <c r="BK42" s="34">
        <f t="shared" si="1"/>
        <v>251.89944728667061</v>
      </c>
      <c r="BL42" s="34">
        <f t="shared" si="2"/>
        <v>175.19952043492574</v>
      </c>
      <c r="BM42" s="34">
        <f>VLOOKUP($AX42&amp;"_"&amp;$BC$14,データシート1!$A:$BT,MATCH($BC$12&amp;"_"&amp;BM$20,データシート1!$A$1:$BT$1,0),0)</f>
        <v>90.487175318346658</v>
      </c>
      <c r="BN42" s="34">
        <f>VLOOKUP($AX42&amp;"_"&amp;$BC$14,データシート1!$A:$BT,MATCH($BC$12&amp;"_"&amp;BN$20,データシート1!$A$1:$BT$1,0),0)</f>
        <v>84.712345116579087</v>
      </c>
      <c r="BO42" s="34">
        <f>VLOOKUP($AX42&amp;"_"&amp;$BC$14,データシート1!$A:$BT,MATCH($BC$12&amp;"_"&amp;BO$20,データシート1!$A$1:$BT$1,0),0)</f>
        <v>23.5708168692375</v>
      </c>
      <c r="BP42" s="34">
        <f>VLOOKUP($AX42&amp;"_"&amp;$BC$14,データシート1!$A:$BT,MATCH($BC$12&amp;"_"&amp;BP$20,データシート1!$A$1:$BT$1,0),0)</f>
        <v>53.129109982507373</v>
      </c>
      <c r="BQ42" s="34">
        <f>VLOOKUP($AX42&amp;"_"&amp;$BC$14,データシート1!$A:$BT,MATCH($BC$12&amp;"_"&amp;BQ$20,データシート1!$A$1:$BT$1,0),0)</f>
        <v>57.661679104808648</v>
      </c>
      <c r="BR42" s="35">
        <f t="shared" si="3"/>
        <v>2261.5381684619224</v>
      </c>
      <c r="BT42" s="121" t="str">
        <f t="shared" si="4"/>
        <v>品川区</v>
      </c>
      <c r="BU42" s="33">
        <f t="shared" si="25"/>
        <v>2261.5381684619224</v>
      </c>
      <c r="BV42" s="59">
        <f t="shared" si="16"/>
        <v>5.0758555098367811E-2</v>
      </c>
      <c r="BW42" s="59">
        <f t="shared" si="5"/>
        <v>3.1596365022165417E-2</v>
      </c>
      <c r="BX42" s="59">
        <f t="shared" si="5"/>
        <v>1.7467498661425971E-2</v>
      </c>
      <c r="BY42" s="59">
        <f t="shared" si="5"/>
        <v>1.6946914147764227E-3</v>
      </c>
      <c r="BZ42" s="59">
        <f t="shared" si="5"/>
        <v>0.58050461700690437</v>
      </c>
      <c r="CA42" s="59">
        <f t="shared" ref="CA42:CH68" si="32">BJ42/$BR42</f>
        <v>0.23185603998301521</v>
      </c>
      <c r="CB42" s="59">
        <f t="shared" si="32"/>
        <v>0.11138412377890046</v>
      </c>
      <c r="CC42" s="59">
        <f t="shared" si="32"/>
        <v>7.746918574187911E-2</v>
      </c>
      <c r="CD42" s="59">
        <f t="shared" si="32"/>
        <v>4.0011341210255673E-2</v>
      </c>
      <c r="CE42" s="59">
        <f t="shared" si="32"/>
        <v>3.745784453162343E-2</v>
      </c>
      <c r="CF42" s="59">
        <f t="shared" si="32"/>
        <v>1.0422471394886106E-2</v>
      </c>
      <c r="CG42" s="59">
        <f t="shared" si="32"/>
        <v>2.3492466642135255E-2</v>
      </c>
      <c r="CH42" s="59">
        <f t="shared" si="32"/>
        <v>2.5496664132812093E-2</v>
      </c>
      <c r="CI42" s="122">
        <f t="shared" si="6"/>
        <v>1</v>
      </c>
      <c r="CK42" s="123" t="str">
        <f t="shared" si="7"/>
        <v>品川区</v>
      </c>
      <c r="CL42" s="124">
        <f t="shared" si="17"/>
        <v>114.79240973093631</v>
      </c>
      <c r="CM42" s="65">
        <f t="shared" si="18"/>
        <v>0.19902012731982097</v>
      </c>
      <c r="CN42" s="66">
        <f t="shared" si="19"/>
        <v>71.456385482282329</v>
      </c>
      <c r="CO42" s="65">
        <f t="shared" si="20"/>
        <v>0.31971950226428236</v>
      </c>
      <c r="CP42" s="66">
        <f t="shared" si="8"/>
        <v>39.503414930372372</v>
      </c>
      <c r="CQ42" s="65">
        <f t="shared" si="21"/>
        <v>0</v>
      </c>
      <c r="CR42" s="66">
        <f t="shared" si="9"/>
        <v>3.832609318281615</v>
      </c>
      <c r="CS42" s="65">
        <f t="shared" si="22"/>
        <v>0</v>
      </c>
      <c r="CT42" s="66">
        <f t="shared" si="10"/>
        <v>1312.8333483294844</v>
      </c>
      <c r="CU42" s="67">
        <f t="shared" si="23"/>
        <v>0.27583470549463585</v>
      </c>
      <c r="CV42" s="16"/>
      <c r="CW42" s="959">
        <f t="shared" si="24"/>
        <v>22.846</v>
      </c>
      <c r="CX42" s="962">
        <f>VLOOKUP($AX42&amp;"_"&amp;$CW$14,データシート1!$A:$BT,MATCH($CW$12&amp;"_"&amp;CX$20,データシート1!$A$1:$BT$1,0),0)</f>
        <v>22.846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362.125</v>
      </c>
      <c r="DB42" s="962">
        <f>VLOOKUP($AX42&amp;"_"&amp;$CW$14,データシート1!$A:$BT,MATCH($CW$12&amp;"_"&amp;DB$20,データシート1!$A$1:$BT$1,0),0)</f>
        <v>58.070999999999998</v>
      </c>
      <c r="DC42" s="962">
        <f>VLOOKUP($AX42&amp;"_"&amp;$CW$14,データシート1!$A:$BT,MATCH($CW$12&amp;"_"&amp;DC$20,データシート1!$A$1:$BT$1,0),0)</f>
        <v>0</v>
      </c>
      <c r="DD42" s="961">
        <f t="shared" si="11"/>
        <v>443.04200000000003</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46</v>
      </c>
      <c r="DJ42" s="64">
        <f>VLOOKUP($AX42&amp;"_"&amp;$DF$14,データシート1!$A:$BT,MATCH($DF$12&amp;"_"&amp;DJ$20,データシート1!$A$1:$BT$1,0),0)</f>
        <v>4</v>
      </c>
      <c r="DK42" s="64">
        <f>VLOOKUP($AX42&amp;"_"&amp;$DF$14,データシート1!$A:$BT,MATCH($DF$12&amp;"_"&amp;DK$20,データシート1!$A$1:$BT$1,0),0)</f>
        <v>0</v>
      </c>
      <c r="DL42" s="68">
        <f t="shared" si="12"/>
        <v>53</v>
      </c>
      <c r="DM42" s="16"/>
      <c r="DN42" s="126">
        <f t="shared" si="26"/>
        <v>0.05</v>
      </c>
      <c r="DO42" s="127">
        <f t="shared" si="27"/>
        <v>0</v>
      </c>
      <c r="DP42" s="127">
        <f t="shared" si="29"/>
        <v>0</v>
      </c>
      <c r="DQ42" s="127">
        <f t="shared" si="30"/>
        <v>0.82</v>
      </c>
      <c r="DR42" s="127">
        <f t="shared" si="31"/>
        <v>0.13</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27203</v>
      </c>
      <c r="AY43" s="18" t="str">
        <f>IF(IFERROR(比較地域マスタ!$Z28,"")=0,"",IFERROR(比較地域マスタ!$Z28,""))</f>
        <v>豊中市</v>
      </c>
      <c r="AZ43" s="23"/>
      <c r="BB43" s="110" t="str">
        <f t="shared" si="0"/>
        <v>27203</v>
      </c>
      <c r="BC43" s="1031" t="str">
        <f t="shared" si="0"/>
        <v>豊中市</v>
      </c>
      <c r="BD43" s="34">
        <f t="shared" si="14"/>
        <v>1217.0433513407156</v>
      </c>
      <c r="BE43" s="34">
        <f t="shared" si="15"/>
        <v>170.36899031413944</v>
      </c>
      <c r="BF43" s="34">
        <f>VLOOKUP($AX43&amp;"_"&amp;$BC$14,データシート1!$A:$BT,MATCH($BC$12&amp;"_"&amp;BF$20,データシート1!$A$1:$BT$1,0),0)</f>
        <v>152.61013907437047</v>
      </c>
      <c r="BG43" s="34">
        <f>VLOOKUP($AX43&amp;"_"&amp;$BC$14,データシート1!$A:$BT,MATCH($BC$12&amp;"_"&amp;BG$20,データシート1!$A$1:$BT$1,0),0)</f>
        <v>12.470289806839848</v>
      </c>
      <c r="BH43" s="34">
        <f>VLOOKUP($AX43&amp;"_"&amp;$BC$14,データシート1!$A:$BT,MATCH($BC$12&amp;"_"&amp;BH$20,データシート1!$A$1:$BT$1,0),0)</f>
        <v>5.2885614329291259</v>
      </c>
      <c r="BI43" s="34">
        <f>VLOOKUP($AX43&amp;"_"&amp;$BC$14,データシート1!$A:$BT,MATCH($BC$12&amp;"_"&amp;BI$20,データシート1!$A$1:$BT$1,0),0)</f>
        <v>335.81615076746925</v>
      </c>
      <c r="BJ43" s="34">
        <f>VLOOKUP($AX43&amp;"_"&amp;$BC$14,データシート1!$A:$BT,MATCH($BC$12&amp;"_"&amp;BJ$20,データシート1!$A$1:$BT$1,0),0)</f>
        <v>381.45644800594562</v>
      </c>
      <c r="BK43" s="34">
        <f t="shared" si="1"/>
        <v>285.62050864370167</v>
      </c>
      <c r="BL43" s="34">
        <f t="shared" si="2"/>
        <v>261.75174236541505</v>
      </c>
      <c r="BM43" s="34">
        <f>VLOOKUP($AX43&amp;"_"&amp;$BC$14,データシート1!$A:$BT,MATCH($BC$12&amp;"_"&amp;BM$20,データシート1!$A$1:$BT$1,0),0)</f>
        <v>163.09492093405049</v>
      </c>
      <c r="BN43" s="34">
        <f>VLOOKUP($AX43&amp;"_"&amp;$BC$14,データシート1!$A:$BT,MATCH($BC$12&amp;"_"&amp;BN$20,データシート1!$A$1:$BT$1,0),0)</f>
        <v>98.656821431364563</v>
      </c>
      <c r="BO43" s="34">
        <f>VLOOKUP($AX43&amp;"_"&amp;$BC$14,データシート1!$A:$BT,MATCH($BC$12&amp;"_"&amp;BO$20,データシート1!$A$1:$BT$1,0),0)</f>
        <v>23.8687662782866</v>
      </c>
      <c r="BP43" s="34">
        <f>VLOOKUP($AX43&amp;"_"&amp;$BC$14,データシート1!$A:$BT,MATCH($BC$12&amp;"_"&amp;BP$20,データシート1!$A$1:$BT$1,0),0)</f>
        <v>0</v>
      </c>
      <c r="BQ43" s="34">
        <f>VLOOKUP($AX43&amp;"_"&amp;$BC$14,データシート1!$A:$BT,MATCH($BC$12&amp;"_"&amp;BQ$20,データシート1!$A$1:$BT$1,0),0)</f>
        <v>43.781253609459853</v>
      </c>
      <c r="BR43" s="35">
        <f t="shared" si="3"/>
        <v>1217.0433513407156</v>
      </c>
      <c r="BT43" s="121" t="str">
        <f t="shared" si="4"/>
        <v>豊中市</v>
      </c>
      <c r="BU43" s="33">
        <f t="shared" si="25"/>
        <v>1217.0433513407156</v>
      </c>
      <c r="BV43" s="59">
        <f t="shared" si="16"/>
        <v>0.13998596691437332</v>
      </c>
      <c r="BW43" s="59">
        <f t="shared" si="16"/>
        <v>0.125394168503737</v>
      </c>
      <c r="BX43" s="59">
        <f t="shared" si="16"/>
        <v>1.0246380946991217E-2</v>
      </c>
      <c r="BY43" s="59">
        <f t="shared" si="16"/>
        <v>4.3454174636451178E-3</v>
      </c>
      <c r="BZ43" s="59">
        <f t="shared" si="16"/>
        <v>0.27592784628216283</v>
      </c>
      <c r="CA43" s="59">
        <f t="shared" si="32"/>
        <v>0.31342880891278585</v>
      </c>
      <c r="CB43" s="59">
        <f t="shared" si="32"/>
        <v>0.23468392340261116</v>
      </c>
      <c r="CC43" s="59">
        <f t="shared" si="32"/>
        <v>0.21507183131731905</v>
      </c>
      <c r="CD43" s="59">
        <f t="shared" si="32"/>
        <v>0.13400913020426294</v>
      </c>
      <c r="CE43" s="59">
        <f t="shared" si="32"/>
        <v>8.1062701113056107E-2</v>
      </c>
      <c r="CF43" s="59">
        <f t="shared" si="32"/>
        <v>1.9612092085292084E-2</v>
      </c>
      <c r="CG43" s="59">
        <f t="shared" si="32"/>
        <v>0</v>
      </c>
      <c r="CH43" s="59">
        <f t="shared" si="32"/>
        <v>3.5973454488067068E-2</v>
      </c>
      <c r="CI43" s="122">
        <f t="shared" si="6"/>
        <v>1</v>
      </c>
      <c r="CJ43" s="23"/>
      <c r="CK43" s="123" t="str">
        <f t="shared" si="7"/>
        <v>豊中市</v>
      </c>
      <c r="CL43" s="124">
        <f t="shared" si="17"/>
        <v>170.36899031413944</v>
      </c>
      <c r="CM43" s="65">
        <f t="shared" si="18"/>
        <v>0.27300155922882119</v>
      </c>
      <c r="CN43" s="66">
        <f t="shared" si="19"/>
        <v>152.61013907437047</v>
      </c>
      <c r="CO43" s="65">
        <f t="shared" si="20"/>
        <v>0.30477005185962192</v>
      </c>
      <c r="CP43" s="66">
        <f t="shared" si="8"/>
        <v>12.470289806839848</v>
      </c>
      <c r="CQ43" s="65">
        <f t="shared" si="21"/>
        <v>0</v>
      </c>
      <c r="CR43" s="66">
        <f t="shared" si="9"/>
        <v>5.2885614329291259</v>
      </c>
      <c r="CS43" s="65">
        <f t="shared" si="22"/>
        <v>0</v>
      </c>
      <c r="CT43" s="66">
        <f t="shared" si="10"/>
        <v>335.81615076746925</v>
      </c>
      <c r="CU43" s="67">
        <f t="shared" si="23"/>
        <v>0.49856148853284571</v>
      </c>
      <c r="CV43" s="16"/>
      <c r="CW43" s="959">
        <f t="shared" si="24"/>
        <v>46.511000000000003</v>
      </c>
      <c r="CX43" s="962">
        <f>VLOOKUP($AX43&amp;"_"&amp;$CW$14,データシート1!$A:$BT,MATCH($CW$12&amp;"_"&amp;CX$20,データシート1!$A$1:$BT$1,0),0)</f>
        <v>46.511000000000003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167.42500000000001</v>
      </c>
      <c r="DB43" s="962">
        <f>VLOOKUP($AX43&amp;"_"&amp;$CW$14,データシート1!$A:$BT,MATCH($CW$12&amp;"_"&amp;DB$20,データシート1!$A$1:$BT$1,0),0)</f>
        <v>4.4210000000000003</v>
      </c>
      <c r="DC43" s="962">
        <f>VLOOKUP($AX43&amp;"_"&amp;$CW$14,データシート1!$A:$BT,MATCH($CW$12&amp;"_"&amp;DC$20,データシート1!$A$1:$BT$1,0),0)</f>
        <v>0</v>
      </c>
      <c r="DD43" s="961">
        <f t="shared" si="11"/>
        <v>218.357</v>
      </c>
      <c r="DE43" s="16"/>
      <c r="DF43" s="125">
        <f>VLOOKUP($AX43&amp;"_"&amp;$DF$14,データシート1!$A:$BT,MATCH($DF$12&amp;"_"&amp;DF$20,データシート1!$A$1:$BT$1,0),0)</f>
        <v>7</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20</v>
      </c>
      <c r="DJ43" s="64">
        <f>VLOOKUP($AX43&amp;"_"&amp;$DF$14,データシート1!$A:$BT,MATCH($DF$12&amp;"_"&amp;DJ$20,データシート1!$A$1:$BT$1,0),0)</f>
        <v>1</v>
      </c>
      <c r="DK43" s="64">
        <f>VLOOKUP($AX43&amp;"_"&amp;$DF$14,データシート1!$A:$BT,MATCH($DF$12&amp;"_"&amp;DK$20,データシート1!$A$1:$BT$1,0),0)</f>
        <v>0</v>
      </c>
      <c r="DL43" s="68">
        <f t="shared" si="12"/>
        <v>28</v>
      </c>
      <c r="DM43" s="16"/>
      <c r="DN43" s="126">
        <f t="shared" si="26"/>
        <v>0.21</v>
      </c>
      <c r="DO43" s="127">
        <f t="shared" si="27"/>
        <v>0</v>
      </c>
      <c r="DP43" s="127">
        <f t="shared" si="29"/>
        <v>0</v>
      </c>
      <c r="DQ43" s="127">
        <f t="shared" si="30"/>
        <v>0.77</v>
      </c>
      <c r="DR43" s="127">
        <f t="shared" si="31"/>
        <v>0.02</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16201</v>
      </c>
      <c r="AY44" s="18" t="str">
        <f>IF(IFERROR(比較地域マスタ!$Z29,"")=0,"",IFERROR(比較地域マスタ!$Z29,""))</f>
        <v>富山市</v>
      </c>
      <c r="BB44" s="110" t="str">
        <f t="shared" si="0"/>
        <v>16201</v>
      </c>
      <c r="BC44" s="1031" t="str">
        <f t="shared" si="0"/>
        <v>富山市</v>
      </c>
      <c r="BD44" s="34">
        <f t="shared" si="14"/>
        <v>3552.8602665519848</v>
      </c>
      <c r="BE44" s="34">
        <f t="shared" si="15"/>
        <v>1254.1804814497689</v>
      </c>
      <c r="BF44" s="34">
        <f>VLOOKUP($AX44&amp;"_"&amp;$BC$14,データシート1!$A:$BT,MATCH($BC$12&amp;"_"&amp;BF$20,データシート1!$A$1:$BT$1,0),0)</f>
        <v>1163.9412729730948</v>
      </c>
      <c r="BG44" s="34">
        <f>VLOOKUP($AX44&amp;"_"&amp;$BC$14,データシート1!$A:$BT,MATCH($BC$12&amp;"_"&amp;BG$20,データシート1!$A$1:$BT$1,0),0)</f>
        <v>38.846976308659805</v>
      </c>
      <c r="BH44" s="34">
        <f>VLOOKUP($AX44&amp;"_"&amp;$BC$14,データシート1!$A:$BT,MATCH($BC$12&amp;"_"&amp;BH$20,データシート1!$A$1:$BT$1,0),0)</f>
        <v>51.392232168014267</v>
      </c>
      <c r="BI44" s="34">
        <f>VLOOKUP($AX44&amp;"_"&amp;$BC$14,データシート1!$A:$BT,MATCH($BC$12&amp;"_"&amp;BI$20,データシート1!$A$1:$BT$1,0),0)</f>
        <v>710.79533752251814</v>
      </c>
      <c r="BJ44" s="34">
        <f>VLOOKUP($AX44&amp;"_"&amp;$BC$14,データシート1!$A:$BT,MATCH($BC$12&amp;"_"&amp;BJ$20,データシート1!$A$1:$BT$1,0),0)</f>
        <v>860.94944107335004</v>
      </c>
      <c r="BK44" s="34">
        <f t="shared" si="1"/>
        <v>676.47451363716038</v>
      </c>
      <c r="BL44" s="34">
        <f t="shared" si="2"/>
        <v>649.54665593577511</v>
      </c>
      <c r="BM44" s="34">
        <f>VLOOKUP($AX44&amp;"_"&amp;$BC$14,データシート1!$A:$BT,MATCH($BC$12&amp;"_"&amp;BM$20,データシート1!$A$1:$BT$1,0),0)</f>
        <v>387.38492528592633</v>
      </c>
      <c r="BN44" s="34">
        <f>VLOOKUP($AX44&amp;"_"&amp;$BC$14,データシート1!$A:$BT,MATCH($BC$12&amp;"_"&amp;BN$20,データシート1!$A$1:$BT$1,0),0)</f>
        <v>262.16173064984872</v>
      </c>
      <c r="BO44" s="34">
        <f>VLOOKUP($AX44&amp;"_"&amp;$BC$14,データシート1!$A:$BT,MATCH($BC$12&amp;"_"&amp;BO$20,データシート1!$A$1:$BT$1,0),0)</f>
        <v>24.010063078188399</v>
      </c>
      <c r="BP44" s="34">
        <f>VLOOKUP($AX44&amp;"_"&amp;$BC$14,データシート1!$A:$BT,MATCH($BC$12&amp;"_"&amp;BP$20,データシート1!$A$1:$BT$1,0),0)</f>
        <v>2.9177946231968273</v>
      </c>
      <c r="BQ44" s="34">
        <f>VLOOKUP($AX44&amp;"_"&amp;$BC$14,データシート1!$A:$BT,MATCH($BC$12&amp;"_"&amp;BQ$20,データシート1!$A$1:$BT$1,0),0)</f>
        <v>50.460492869187497</v>
      </c>
      <c r="BR44" s="35">
        <f t="shared" si="3"/>
        <v>3552.8602665519848</v>
      </c>
      <c r="BT44" s="121" t="str">
        <f t="shared" si="4"/>
        <v>富山市</v>
      </c>
      <c r="BU44" s="33">
        <f t="shared" si="25"/>
        <v>3552.8602665519848</v>
      </c>
      <c r="BV44" s="59">
        <f t="shared" si="16"/>
        <v>0.35300585650865984</v>
      </c>
      <c r="BW44" s="59">
        <f t="shared" si="16"/>
        <v>0.32760682538823521</v>
      </c>
      <c r="BX44" s="59">
        <f t="shared" si="16"/>
        <v>1.0934000606322861E-2</v>
      </c>
      <c r="BY44" s="59">
        <f t="shared" si="16"/>
        <v>1.4465030514101787E-2</v>
      </c>
      <c r="BZ44" s="59">
        <f t="shared" si="16"/>
        <v>0.20006284632531801</v>
      </c>
      <c r="CA44" s="59">
        <f t="shared" si="32"/>
        <v>0.24232572532577895</v>
      </c>
      <c r="CB44" s="59">
        <f t="shared" si="32"/>
        <v>0.19040279180291886</v>
      </c>
      <c r="CC44" s="59">
        <f t="shared" si="32"/>
        <v>0.18282358640750981</v>
      </c>
      <c r="CD44" s="59">
        <f t="shared" si="32"/>
        <v>0.10903466396720396</v>
      </c>
      <c r="CE44" s="59">
        <f t="shared" si="32"/>
        <v>7.378892244030584E-2</v>
      </c>
      <c r="CF44" s="59">
        <f t="shared" si="32"/>
        <v>6.7579531073114572E-3</v>
      </c>
      <c r="CG44" s="59">
        <f t="shared" si="32"/>
        <v>8.2125228809758893E-4</v>
      </c>
      <c r="CH44" s="59">
        <f t="shared" si="32"/>
        <v>1.4202780037324378E-2</v>
      </c>
      <c r="CI44" s="122">
        <f t="shared" si="6"/>
        <v>1</v>
      </c>
      <c r="CK44" s="123" t="str">
        <f t="shared" si="7"/>
        <v>富山市</v>
      </c>
      <c r="CL44" s="124">
        <f t="shared" si="17"/>
        <v>1254.1804814497689</v>
      </c>
      <c r="CM44" s="65">
        <f t="shared" si="18"/>
        <v>0.86319235230687896</v>
      </c>
      <c r="CN44" s="66">
        <f t="shared" si="19"/>
        <v>1163.9412729730948</v>
      </c>
      <c r="CO44" s="65">
        <f t="shared" si="20"/>
        <v>0.92599259518217458</v>
      </c>
      <c r="CP44" s="66">
        <f t="shared" si="8"/>
        <v>38.846976308659805</v>
      </c>
      <c r="CQ44" s="65">
        <f t="shared" si="21"/>
        <v>0</v>
      </c>
      <c r="CR44" s="66">
        <f t="shared" si="9"/>
        <v>51.392232168014267</v>
      </c>
      <c r="CS44" s="65">
        <f t="shared" si="22"/>
        <v>9.3360412606989296E-2</v>
      </c>
      <c r="CT44" s="66">
        <f t="shared" si="10"/>
        <v>710.79533752251814</v>
      </c>
      <c r="CU44" s="67">
        <f t="shared" si="23"/>
        <v>0.26891847752721715</v>
      </c>
      <c r="CV44" s="16"/>
      <c r="CW44" s="959">
        <f t="shared" si="24"/>
        <v>1082.5989999999999</v>
      </c>
      <c r="CX44" s="962">
        <f>VLOOKUP($AX44&amp;"_"&amp;$CW$14,データシート1!$A:$BT,MATCH($CW$12&amp;"_"&amp;CX$20,データシート1!$A$1:$BT$1,0),0)</f>
        <v>1077.8009999999999</v>
      </c>
      <c r="CY44" s="962">
        <f>VLOOKUP($AX44&amp;"_"&amp;$CW$14,データシート1!$A:$BT,MATCH($CW$12&amp;"_"&amp;CY$20,データシート1!$A$1:$BT$1,0),0)</f>
        <v>0</v>
      </c>
      <c r="CZ44" s="962">
        <f>VLOOKUP($AX44&amp;"_"&amp;$CW$14,データシート1!$A:$BT,MATCH($CW$12&amp;"_"&amp;CZ$20,データシート1!$A$1:$BT$1,0),0)</f>
        <v>4.798</v>
      </c>
      <c r="DA44" s="962">
        <f>VLOOKUP($AX44&amp;"_"&amp;$CW$14,データシート1!$A:$BT,MATCH($CW$12&amp;"_"&amp;DA$20,データシート1!$A$1:$BT$1,0),0)</f>
        <v>191.14600000000002</v>
      </c>
      <c r="DB44" s="962">
        <f>VLOOKUP($AX44&amp;"_"&amp;$CW$14,データシート1!$A:$BT,MATCH($CW$12&amp;"_"&amp;DB$20,データシート1!$A$1:$BT$1,0),0)</f>
        <v>36.799999999999997</v>
      </c>
      <c r="DC44" s="962">
        <f>VLOOKUP($AX44&amp;"_"&amp;$CW$14,データシート1!$A:$BT,MATCH($CW$12&amp;"_"&amp;DC$20,データシート1!$A$1:$BT$1,0),0)</f>
        <v>0</v>
      </c>
      <c r="DD44" s="961">
        <f t="shared" si="11"/>
        <v>1310.5449999999998</v>
      </c>
      <c r="DE44" s="16"/>
      <c r="DF44" s="125">
        <f>VLOOKUP($AX44&amp;"_"&amp;$DF$14,データシート1!$A:$BT,MATCH($DF$12&amp;"_"&amp;DF$20,データシート1!$A$1:$BT$1,0),0)</f>
        <v>61</v>
      </c>
      <c r="DG44" s="64">
        <f>VLOOKUP($AX44&amp;"_"&amp;$DF$14,データシート1!$A:$BT,MATCH($DF$12&amp;"_"&amp;DG$20,データシート1!$A$1:$BT$1,0),0)</f>
        <v>0</v>
      </c>
      <c r="DH44" s="64">
        <f>VLOOKUP($AX44&amp;"_"&amp;$DF$14,データシート1!$A:$BT,MATCH($DF$12&amp;"_"&amp;DH$20,データシート1!$A$1:$BT$1,0),0)</f>
        <v>1</v>
      </c>
      <c r="DI44" s="64">
        <f>VLOOKUP($AX44&amp;"_"&amp;$DF$14,データシート1!$A:$BT,MATCH($DF$12&amp;"_"&amp;DI$20,データシート1!$A$1:$BT$1,0),0)</f>
        <v>18</v>
      </c>
      <c r="DJ44" s="64">
        <f>VLOOKUP($AX44&amp;"_"&amp;$DF$14,データシート1!$A:$BT,MATCH($DF$12&amp;"_"&amp;DJ$20,データシート1!$A$1:$BT$1,0),0)</f>
        <v>1</v>
      </c>
      <c r="DK44" s="64">
        <f>VLOOKUP($AX44&amp;"_"&amp;$DF$14,データシート1!$A:$BT,MATCH($DF$12&amp;"_"&amp;DK$20,データシート1!$A$1:$BT$1,0),0)</f>
        <v>0</v>
      </c>
      <c r="DL44" s="68">
        <f t="shared" si="12"/>
        <v>81</v>
      </c>
      <c r="DM44" s="16"/>
      <c r="DN44" s="126">
        <f t="shared" si="26"/>
        <v>0.82</v>
      </c>
      <c r="DO44" s="127">
        <f t="shared" si="27"/>
        <v>0</v>
      </c>
      <c r="DP44" s="127">
        <f t="shared" si="29"/>
        <v>0</v>
      </c>
      <c r="DQ44" s="127">
        <f t="shared" si="30"/>
        <v>0.15</v>
      </c>
      <c r="DR44" s="127">
        <f t="shared" si="31"/>
        <v>0.03</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21201</v>
      </c>
      <c r="AY45" s="18" t="str">
        <f>IF(IFERROR(比較地域マスタ!$Z30,"")=0,"",IFERROR(比較地域マスタ!$Z30,""))</f>
        <v>岐阜市</v>
      </c>
      <c r="BB45" s="110" t="str">
        <f t="shared" si="0"/>
        <v>21201</v>
      </c>
      <c r="BC45" s="1031" t="str">
        <f t="shared" si="0"/>
        <v>岐阜市</v>
      </c>
      <c r="BD45" s="34">
        <f t="shared" si="14"/>
        <v>2209.7730680645027</v>
      </c>
      <c r="BE45" s="34">
        <f t="shared" si="15"/>
        <v>244.75985939008231</v>
      </c>
      <c r="BF45" s="34">
        <f>VLOOKUP($AX45&amp;"_"&amp;$BC$14,データシート1!$A:$BT,MATCH($BC$12&amp;"_"&amp;BF$20,データシート1!$A$1:$BT$1,0),0)</f>
        <v>199.04173896238004</v>
      </c>
      <c r="BG45" s="34">
        <f>VLOOKUP($AX45&amp;"_"&amp;$BC$14,データシート1!$A:$BT,MATCH($BC$12&amp;"_"&amp;BG$20,データシート1!$A$1:$BT$1,0),0)</f>
        <v>31.901943171821451</v>
      </c>
      <c r="BH45" s="34">
        <f>VLOOKUP($AX45&amp;"_"&amp;$BC$14,データシート1!$A:$BT,MATCH($BC$12&amp;"_"&amp;BH$20,データシート1!$A$1:$BT$1,0),0)</f>
        <v>13.816177255880822</v>
      </c>
      <c r="BI45" s="34">
        <f>VLOOKUP($AX45&amp;"_"&amp;$BC$14,データシート1!$A:$BT,MATCH($BC$12&amp;"_"&amp;BI$20,データシート1!$A$1:$BT$1,0),0)</f>
        <v>745.43024824054271</v>
      </c>
      <c r="BJ45" s="34">
        <f>VLOOKUP($AX45&amp;"_"&amp;$BC$14,データシート1!$A:$BT,MATCH($BC$12&amp;"_"&amp;BJ$20,データシート1!$A$1:$BT$1,0),0)</f>
        <v>569.77870309646107</v>
      </c>
      <c r="BK45" s="34">
        <f t="shared" si="1"/>
        <v>591.89424356326629</v>
      </c>
      <c r="BL45" s="34">
        <f t="shared" si="2"/>
        <v>568.28810249405342</v>
      </c>
      <c r="BM45" s="34">
        <f>VLOOKUP($AX45&amp;"_"&amp;$BC$14,データシート1!$A:$BT,MATCH($BC$12&amp;"_"&amp;BM$20,データシート1!$A$1:$BT$1,0),0)</f>
        <v>346.50076527944987</v>
      </c>
      <c r="BN45" s="34">
        <f>VLOOKUP($AX45&amp;"_"&amp;$BC$14,データシート1!$A:$BT,MATCH($BC$12&amp;"_"&amp;BN$20,データシート1!$A$1:$BT$1,0),0)</f>
        <v>221.7873372146035</v>
      </c>
      <c r="BO45" s="34">
        <f>VLOOKUP($AX45&amp;"_"&amp;$BC$14,データシート1!$A:$BT,MATCH($BC$12&amp;"_"&amp;BO$20,データシート1!$A$1:$BT$1,0),0)</f>
        <v>23.606141069212899</v>
      </c>
      <c r="BP45" s="34">
        <f>VLOOKUP($AX45&amp;"_"&amp;$BC$14,データシート1!$A:$BT,MATCH($BC$12&amp;"_"&amp;BP$20,データシート1!$A$1:$BT$1,0),0)</f>
        <v>0</v>
      </c>
      <c r="BQ45" s="34">
        <f>VLOOKUP($AX45&amp;"_"&amp;$BC$14,データシート1!$A:$BT,MATCH($BC$12&amp;"_"&amp;BQ$20,データシート1!$A$1:$BT$1,0),0)</f>
        <v>57.910013774150009</v>
      </c>
      <c r="BR45" s="35">
        <f t="shared" si="3"/>
        <v>2209.7730680645027</v>
      </c>
      <c r="BT45" s="121" t="str">
        <f t="shared" si="4"/>
        <v>岐阜市</v>
      </c>
      <c r="BU45" s="33">
        <f t="shared" si="25"/>
        <v>2209.7730680645027</v>
      </c>
      <c r="BV45" s="59">
        <f t="shared" si="16"/>
        <v>0.11076244114263856</v>
      </c>
      <c r="BW45" s="59">
        <f t="shared" si="16"/>
        <v>9.0073384384540822E-2</v>
      </c>
      <c r="BX45" s="59">
        <f t="shared" si="16"/>
        <v>1.4436750828791547E-2</v>
      </c>
      <c r="BY45" s="59">
        <f t="shared" si="16"/>
        <v>6.2523059293061907E-3</v>
      </c>
      <c r="BZ45" s="59">
        <f t="shared" si="16"/>
        <v>0.33733339364727194</v>
      </c>
      <c r="CA45" s="59">
        <f t="shared" si="32"/>
        <v>0.25784489427030582</v>
      </c>
      <c r="CB45" s="59">
        <f t="shared" si="32"/>
        <v>0.26785295382466351</v>
      </c>
      <c r="CC45" s="59">
        <f t="shared" si="32"/>
        <v>0.25717034509421638</v>
      </c>
      <c r="CD45" s="59">
        <f t="shared" si="32"/>
        <v>0.15680377785712774</v>
      </c>
      <c r="CE45" s="59">
        <f t="shared" si="32"/>
        <v>0.10036656723708862</v>
      </c>
      <c r="CF45" s="59">
        <f t="shared" si="32"/>
        <v>1.0682608730447176E-2</v>
      </c>
      <c r="CG45" s="59">
        <f t="shared" si="32"/>
        <v>0</v>
      </c>
      <c r="CH45" s="59">
        <f t="shared" si="32"/>
        <v>2.620631711512E-2</v>
      </c>
      <c r="CI45" s="122">
        <f t="shared" si="6"/>
        <v>1</v>
      </c>
      <c r="CK45" s="123" t="str">
        <f t="shared" si="7"/>
        <v>岐阜市</v>
      </c>
      <c r="CL45" s="124">
        <f t="shared" si="17"/>
        <v>244.75985939008231</v>
      </c>
      <c r="CM45" s="65">
        <f t="shared" si="18"/>
        <v>0.39086065925349373</v>
      </c>
      <c r="CN45" s="66">
        <f t="shared" si="19"/>
        <v>199.04173896238004</v>
      </c>
      <c r="CO45" s="65">
        <f t="shared" si="20"/>
        <v>0.48063788278136771</v>
      </c>
      <c r="CP45" s="66">
        <f t="shared" si="8"/>
        <v>31.901943171821451</v>
      </c>
      <c r="CQ45" s="65">
        <f t="shared" si="21"/>
        <v>0</v>
      </c>
      <c r="CR45" s="66">
        <f t="shared" si="9"/>
        <v>13.816177255880822</v>
      </c>
      <c r="CS45" s="65">
        <f t="shared" si="22"/>
        <v>0</v>
      </c>
      <c r="CT45" s="66">
        <f t="shared" si="10"/>
        <v>745.43024824054271</v>
      </c>
      <c r="CU45" s="67">
        <f t="shared" si="23"/>
        <v>0.11633147461439922</v>
      </c>
      <c r="CV45" s="16"/>
      <c r="CW45" s="959">
        <f t="shared" si="24"/>
        <v>95.667000000000002</v>
      </c>
      <c r="CX45" s="962">
        <f>VLOOKUP($AX45&amp;"_"&amp;$CW$14,データシート1!$A:$BT,MATCH($CW$12&amp;"_"&amp;CX$20,データシート1!$A$1:$BT$1,0),0)</f>
        <v>95.667000000000002</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86.716999999999999</v>
      </c>
      <c r="DB45" s="962">
        <f>VLOOKUP($AX45&amp;"_"&amp;$CW$14,データシート1!$A:$BT,MATCH($CW$12&amp;"_"&amp;DB$20,データシート1!$A$1:$BT$1,0),0)</f>
        <v>0</v>
      </c>
      <c r="DC45" s="962">
        <f>VLOOKUP($AX45&amp;"_"&amp;$CW$14,データシート1!$A:$BT,MATCH($CW$12&amp;"_"&amp;DC$20,データシート1!$A$1:$BT$1,0),0)</f>
        <v>0</v>
      </c>
      <c r="DD45" s="961">
        <f t="shared" si="11"/>
        <v>182.38400000000001</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14</v>
      </c>
      <c r="DJ45" s="64">
        <f>VLOOKUP($AX45&amp;"_"&amp;$DF$14,データシート1!$A:$BT,MATCH($DF$12&amp;"_"&amp;DJ$20,データシート1!$A$1:$BT$1,0),0)</f>
        <v>0</v>
      </c>
      <c r="DK45" s="64">
        <f>VLOOKUP($AX45&amp;"_"&amp;$DF$14,データシート1!$A:$BT,MATCH($DF$12&amp;"_"&amp;DK$20,データシート1!$A$1:$BT$1,0),0)</f>
        <v>0</v>
      </c>
      <c r="DL45" s="68">
        <f t="shared" si="12"/>
        <v>22</v>
      </c>
      <c r="DM45" s="16"/>
      <c r="DN45" s="126">
        <f t="shared" si="26"/>
        <v>0.52</v>
      </c>
      <c r="DO45" s="127">
        <f t="shared" si="27"/>
        <v>0</v>
      </c>
      <c r="DP45" s="127">
        <f t="shared" si="29"/>
        <v>0</v>
      </c>
      <c r="DQ45" s="127">
        <f t="shared" si="30"/>
        <v>0.48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45201</v>
      </c>
      <c r="AY46" s="18" t="str">
        <f>IF(IFERROR(比較地域マスタ!$Z31,"")=0,"",IFERROR(比較地域マスタ!$Z31,""))</f>
        <v>宮崎市</v>
      </c>
      <c r="BB46" s="110" t="str">
        <f t="shared" si="0"/>
        <v>45201</v>
      </c>
      <c r="BC46" s="1031" t="str">
        <f t="shared" si="0"/>
        <v>宮崎市</v>
      </c>
      <c r="BD46" s="34">
        <f t="shared" si="14"/>
        <v>2029.9062619402389</v>
      </c>
      <c r="BE46" s="34">
        <f t="shared" si="15"/>
        <v>387.43950585700082</v>
      </c>
      <c r="BF46" s="34">
        <f>VLOOKUP($AX46&amp;"_"&amp;$BC$14,データシート1!$A:$BT,MATCH($BC$12&amp;"_"&amp;BF$20,データシート1!$A$1:$BT$1,0),0)</f>
        <v>290.00648923715124</v>
      </c>
      <c r="BG46" s="34">
        <f>VLOOKUP($AX46&amp;"_"&amp;$BC$14,データシート1!$A:$BT,MATCH($BC$12&amp;"_"&amp;BG$20,データシート1!$A$1:$BT$1,0),0)</f>
        <v>22.687493327685477</v>
      </c>
      <c r="BH46" s="34">
        <f>VLOOKUP($AX46&amp;"_"&amp;$BC$14,データシート1!$A:$BT,MATCH($BC$12&amp;"_"&amp;BH$20,データシート1!$A$1:$BT$1,0),0)</f>
        <v>74.745523292164094</v>
      </c>
      <c r="BI46" s="34">
        <f>VLOOKUP($AX46&amp;"_"&amp;$BC$14,データシート1!$A:$BT,MATCH($BC$12&amp;"_"&amp;BI$20,データシート1!$A$1:$BT$1,0),0)</f>
        <v>551.5092298500748</v>
      </c>
      <c r="BJ46" s="34">
        <f>VLOOKUP($AX46&amp;"_"&amp;$BC$14,データシート1!$A:$BT,MATCH($BC$12&amp;"_"&amp;BJ$20,データシート1!$A$1:$BT$1,0),0)</f>
        <v>357.67540496629778</v>
      </c>
      <c r="BK46" s="34">
        <f t="shared" si="1"/>
        <v>683.27561867003362</v>
      </c>
      <c r="BL46" s="34">
        <f t="shared" si="2"/>
        <v>624.8591417487313</v>
      </c>
      <c r="BM46" s="34">
        <f>VLOOKUP($AX46&amp;"_"&amp;$BC$14,データシート1!$A:$BT,MATCH($BC$12&amp;"_"&amp;BM$20,データシート1!$A$1:$BT$1,0),0)</f>
        <v>348.98526527917852</v>
      </c>
      <c r="BN46" s="34">
        <f>VLOOKUP($AX46&amp;"_"&amp;$BC$14,データシート1!$A:$BT,MATCH($BC$12&amp;"_"&amp;BN$20,データシート1!$A$1:$BT$1,0),0)</f>
        <v>275.87387646955278</v>
      </c>
      <c r="BO46" s="34">
        <f>VLOOKUP($AX46&amp;"_"&amp;$BC$14,データシート1!$A:$BT,MATCH($BC$12&amp;"_"&amp;BO$20,データシート1!$A$1:$BT$1,0),0)</f>
        <v>23.4084423235652</v>
      </c>
      <c r="BP46" s="34">
        <f>VLOOKUP($AX46&amp;"_"&amp;$BC$14,データシート1!$A:$BT,MATCH($BC$12&amp;"_"&amp;BP$20,データシート1!$A$1:$BT$1,0),0)</f>
        <v>35.008034597737115</v>
      </c>
      <c r="BQ46" s="34">
        <f>VLOOKUP($AX46&amp;"_"&amp;$BC$14,データシート1!$A:$BT,MATCH($BC$12&amp;"_"&amp;BQ$20,データシート1!$A$1:$BT$1,0),0)</f>
        <v>50.006502596832007</v>
      </c>
      <c r="BR46" s="35">
        <f t="shared" si="3"/>
        <v>2029.9062619402389</v>
      </c>
      <c r="BT46" s="121" t="str">
        <f t="shared" si="4"/>
        <v>宮崎市</v>
      </c>
      <c r="BU46" s="33">
        <f t="shared" si="25"/>
        <v>2029.9062619402389</v>
      </c>
      <c r="BV46" s="59">
        <f t="shared" si="16"/>
        <v>0.19086571292542137</v>
      </c>
      <c r="BW46" s="59">
        <f t="shared" si="16"/>
        <v>0.14286693660423277</v>
      </c>
      <c r="BX46" s="59">
        <f t="shared" si="16"/>
        <v>1.1176621183482709E-2</v>
      </c>
      <c r="BY46" s="59">
        <f t="shared" si="16"/>
        <v>3.6822155137705877E-2</v>
      </c>
      <c r="BZ46" s="59">
        <f t="shared" si="16"/>
        <v>0.27169196932420292</v>
      </c>
      <c r="CA46" s="59">
        <f t="shared" si="32"/>
        <v>0.17620291718516204</v>
      </c>
      <c r="CB46" s="59">
        <f t="shared" si="32"/>
        <v>0.33660451789381668</v>
      </c>
      <c r="CC46" s="59">
        <f t="shared" si="32"/>
        <v>0.30782659941719387</v>
      </c>
      <c r="CD46" s="59">
        <f t="shared" si="32"/>
        <v>0.17192186251280836</v>
      </c>
      <c r="CE46" s="59">
        <f t="shared" si="32"/>
        <v>0.13590473690438548</v>
      </c>
      <c r="CF46" s="59">
        <f t="shared" si="32"/>
        <v>1.153178487226833E-2</v>
      </c>
      <c r="CG46" s="59">
        <f t="shared" si="32"/>
        <v>1.7246133604354466E-2</v>
      </c>
      <c r="CH46" s="59">
        <f t="shared" si="32"/>
        <v>2.4634882671397077E-2</v>
      </c>
      <c r="CI46" s="122">
        <f t="shared" si="6"/>
        <v>1</v>
      </c>
      <c r="CK46" s="123" t="str">
        <f t="shared" si="7"/>
        <v>宮崎市</v>
      </c>
      <c r="CL46" s="124">
        <f t="shared" si="17"/>
        <v>387.43950585700082</v>
      </c>
      <c r="CM46" s="65">
        <f t="shared" si="18"/>
        <v>0.42119865819834867</v>
      </c>
      <c r="CN46" s="66">
        <f t="shared" si="19"/>
        <v>290.00648923715124</v>
      </c>
      <c r="CO46" s="65">
        <f t="shared" si="20"/>
        <v>0.56270809811622202</v>
      </c>
      <c r="CP46" s="66">
        <f t="shared" si="8"/>
        <v>22.687493327685477</v>
      </c>
      <c r="CQ46" s="65">
        <f t="shared" si="21"/>
        <v>0</v>
      </c>
      <c r="CR46" s="66">
        <f t="shared" si="9"/>
        <v>74.745523292164094</v>
      </c>
      <c r="CS46" s="65">
        <f t="shared" si="22"/>
        <v>0</v>
      </c>
      <c r="CT46" s="66">
        <f t="shared" si="10"/>
        <v>551.5092298500748</v>
      </c>
      <c r="CU46" s="67">
        <f t="shared" si="23"/>
        <v>0.10993832327426784</v>
      </c>
      <c r="CV46" s="16"/>
      <c r="CW46" s="959">
        <f t="shared" si="24"/>
        <v>163.18899999999999</v>
      </c>
      <c r="CX46" s="962">
        <f>VLOOKUP($AX46&amp;"_"&amp;$CW$14,データシート1!$A:$BT,MATCH($CW$12&amp;"_"&amp;CX$20,データシート1!$A$1:$BT$1,0),0)</f>
        <v>163.18899999999999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60.632000000000005</v>
      </c>
      <c r="DB46" s="962">
        <f>VLOOKUP($AX46&amp;"_"&amp;$CW$14,データシート1!$A:$BT,MATCH($CW$12&amp;"_"&amp;DB$20,データシート1!$A$1:$BT$1,0),0)</f>
        <v>0</v>
      </c>
      <c r="DC46" s="962">
        <f>VLOOKUP($AX46&amp;"_"&amp;$CW$14,データシート1!$A:$BT,MATCH($CW$12&amp;"_"&amp;DC$20,データシート1!$A$1:$BT$1,0),0)</f>
        <v>0</v>
      </c>
      <c r="DD46" s="961">
        <f t="shared" si="11"/>
        <v>223.821</v>
      </c>
      <c r="DE46" s="16"/>
      <c r="DF46" s="125">
        <f>VLOOKUP($AX46&amp;"_"&amp;$DF$14,データシート1!$A:$BT,MATCH($DF$12&amp;"_"&amp;DF$20,データシート1!$A$1:$BT$1,0),0)</f>
        <v>14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14</v>
      </c>
      <c r="DJ46" s="64">
        <f>VLOOKUP($AX46&amp;"_"&amp;$DF$14,データシート1!$A:$BT,MATCH($DF$12&amp;"_"&amp;DJ$20,データシート1!$A$1:$BT$1,0),0)</f>
        <v>0</v>
      </c>
      <c r="DK46" s="64">
        <f>VLOOKUP($AX46&amp;"_"&amp;$DF$14,データシート1!$A:$BT,MATCH($DF$12&amp;"_"&amp;DK$20,データシート1!$A$1:$BT$1,0),0)</f>
        <v>0</v>
      </c>
      <c r="DL46" s="68">
        <f t="shared" si="12"/>
        <v>28</v>
      </c>
      <c r="DM46" s="16"/>
      <c r="DN46" s="126">
        <f t="shared" si="26"/>
        <v>0.73</v>
      </c>
      <c r="DO46" s="127">
        <f t="shared" si="27"/>
        <v>0</v>
      </c>
      <c r="DP46" s="127">
        <f t="shared" si="29"/>
        <v>0</v>
      </c>
      <c r="DQ46" s="127">
        <f t="shared" si="30"/>
        <v>0.27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42201</v>
      </c>
      <c r="AY47" s="18" t="str">
        <f>IF(IFERROR(比較地域マスタ!$Z32,"")=0,"",IFERROR(比較地域マスタ!$Z32,""))</f>
        <v>長崎市</v>
      </c>
      <c r="BB47" s="110" t="str">
        <f t="shared" si="0"/>
        <v>42201</v>
      </c>
      <c r="BC47" s="1031" t="str">
        <f t="shared" si="0"/>
        <v>長崎市</v>
      </c>
      <c r="BD47" s="34">
        <f t="shared" si="14"/>
        <v>1621.5845915070963</v>
      </c>
      <c r="BE47" s="34">
        <f t="shared" si="15"/>
        <v>221.35844177553616</v>
      </c>
      <c r="BF47" s="34">
        <f>VLOOKUP($AX47&amp;"_"&amp;$BC$14,データシート1!$A:$BT,MATCH($BC$12&amp;"_"&amp;BF$20,データシート1!$A$1:$BT$1,0),0)</f>
        <v>137.16946135744445</v>
      </c>
      <c r="BG47" s="34">
        <f>VLOOKUP($AX47&amp;"_"&amp;$BC$14,データシート1!$A:$BT,MATCH($BC$12&amp;"_"&amp;BG$20,データシート1!$A$1:$BT$1,0),0)</f>
        <v>24.579834256049054</v>
      </c>
      <c r="BH47" s="34">
        <f>VLOOKUP($AX47&amp;"_"&amp;$BC$14,データシート1!$A:$BT,MATCH($BC$12&amp;"_"&amp;BH$20,データシート1!$A$1:$BT$1,0),0)</f>
        <v>59.609146162042663</v>
      </c>
      <c r="BI47" s="34">
        <f>VLOOKUP($AX47&amp;"_"&amp;$BC$14,データシート1!$A:$BT,MATCH($BC$12&amp;"_"&amp;BI$20,データシート1!$A$1:$BT$1,0),0)</f>
        <v>507.43502813980024</v>
      </c>
      <c r="BJ47" s="34">
        <f>VLOOKUP($AX47&amp;"_"&amp;$BC$14,データシート1!$A:$BT,MATCH($BC$12&amp;"_"&amp;BJ$20,データシート1!$A$1:$BT$1,0),0)</f>
        <v>395.41335580647615</v>
      </c>
      <c r="BK47" s="34">
        <f t="shared" si="1"/>
        <v>461.49956447825781</v>
      </c>
      <c r="BL47" s="34">
        <f t="shared" si="2"/>
        <v>399.48077838870995</v>
      </c>
      <c r="BM47" s="34">
        <f>VLOOKUP($AX47&amp;"_"&amp;$BC$14,データシート1!$A:$BT,MATCH($BC$12&amp;"_"&amp;BM$20,データシート1!$A$1:$BT$1,0),0)</f>
        <v>245.7616296230542</v>
      </c>
      <c r="BN47" s="34">
        <f>VLOOKUP($AX47&amp;"_"&amp;$BC$14,データシート1!$A:$BT,MATCH($BC$12&amp;"_"&amp;BN$20,データシート1!$A$1:$BT$1,0),0)</f>
        <v>153.71914876565572</v>
      </c>
      <c r="BO47" s="34">
        <f>VLOOKUP($AX47&amp;"_"&amp;$BC$14,データシート1!$A:$BT,MATCH($BC$12&amp;"_"&amp;BO$20,データシート1!$A$1:$BT$1,0),0)</f>
        <v>23.711938507817099</v>
      </c>
      <c r="BP47" s="34">
        <f>VLOOKUP($AX47&amp;"_"&amp;$BC$14,データシート1!$A:$BT,MATCH($BC$12&amp;"_"&amp;BP$20,データシート1!$A$1:$BT$1,0),0)</f>
        <v>38.3068475817308</v>
      </c>
      <c r="BQ47" s="34">
        <f>VLOOKUP($AX47&amp;"_"&amp;$BC$14,データシート1!$A:$BT,MATCH($BC$12&amp;"_"&amp;BQ$20,データシート1!$A$1:$BT$1,0),0)</f>
        <v>35.878201307026067</v>
      </c>
      <c r="BR47" s="35">
        <f t="shared" si="3"/>
        <v>1621.5845915070963</v>
      </c>
      <c r="BT47" s="121" t="str">
        <f t="shared" si="4"/>
        <v>長崎市</v>
      </c>
      <c r="BU47" s="33">
        <f t="shared" si="25"/>
        <v>1621.5845915070963</v>
      </c>
      <c r="BV47" s="59">
        <f t="shared" si="16"/>
        <v>0.13650748960916448</v>
      </c>
      <c r="BW47" s="59">
        <f t="shared" si="16"/>
        <v>8.4589766131139374E-2</v>
      </c>
      <c r="BX47" s="59">
        <f t="shared" si="16"/>
        <v>1.5157910592382123E-2</v>
      </c>
      <c r="BY47" s="59">
        <f t="shared" si="16"/>
        <v>3.6759812885642978E-2</v>
      </c>
      <c r="BZ47" s="59">
        <f t="shared" si="16"/>
        <v>0.31292541307893873</v>
      </c>
      <c r="CA47" s="59">
        <f t="shared" si="32"/>
        <v>0.24384380431179359</v>
      </c>
      <c r="CB47" s="59">
        <f t="shared" si="32"/>
        <v>0.28459789695543503</v>
      </c>
      <c r="CC47" s="59">
        <f t="shared" si="32"/>
        <v>0.24635210551515763</v>
      </c>
      <c r="CD47" s="59">
        <f t="shared" si="32"/>
        <v>0.15155646576207535</v>
      </c>
      <c r="CE47" s="59">
        <f t="shared" si="32"/>
        <v>9.4795639753082236E-2</v>
      </c>
      <c r="CF47" s="59">
        <f t="shared" si="32"/>
        <v>1.4622695992553362E-2</v>
      </c>
      <c r="CG47" s="59">
        <f t="shared" si="32"/>
        <v>2.362309544772408E-2</v>
      </c>
      <c r="CH47" s="59">
        <f t="shared" si="32"/>
        <v>2.2125396044668236E-2</v>
      </c>
      <c r="CI47" s="122">
        <f t="shared" si="6"/>
        <v>1</v>
      </c>
      <c r="CK47" s="123" t="str">
        <f t="shared" si="7"/>
        <v>長崎市</v>
      </c>
      <c r="CL47" s="124">
        <f t="shared" si="17"/>
        <v>221.35844177553616</v>
      </c>
      <c r="CM47" s="65">
        <f t="shared" si="18"/>
        <v>0.17184345758348193</v>
      </c>
      <c r="CN47" s="66">
        <f t="shared" si="19"/>
        <v>137.16946135744445</v>
      </c>
      <c r="CO47" s="65">
        <f t="shared" si="20"/>
        <v>0.27731391246682585</v>
      </c>
      <c r="CP47" s="66">
        <f t="shared" si="8"/>
        <v>24.579834256049054</v>
      </c>
      <c r="CQ47" s="65">
        <f t="shared" si="21"/>
        <v>0</v>
      </c>
      <c r="CR47" s="66">
        <f t="shared" si="9"/>
        <v>59.609146162042663</v>
      </c>
      <c r="CS47" s="65">
        <f t="shared" si="22"/>
        <v>0</v>
      </c>
      <c r="CT47" s="66">
        <f t="shared" si="10"/>
        <v>507.43502813980024</v>
      </c>
      <c r="CU47" s="67">
        <f t="shared" si="23"/>
        <v>0.10483706691478885</v>
      </c>
      <c r="CV47" s="16"/>
      <c r="CW47" s="959">
        <f t="shared" si="24"/>
        <v>38.039000000000001</v>
      </c>
      <c r="CX47" s="962">
        <f>VLOOKUP($AX47&amp;"_"&amp;$CW$14,データシート1!$A:$BT,MATCH($CW$12&amp;"_"&amp;CX$20,データシート1!$A$1:$BT$1,0),0)</f>
        <v>38.039000000000001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53.198</v>
      </c>
      <c r="DB47" s="962">
        <f>VLOOKUP($AX47&amp;"_"&amp;$CW$14,データシート1!$A:$BT,MATCH($CW$12&amp;"_"&amp;DB$20,データシート1!$A$1:$BT$1,0),0)</f>
        <v>0</v>
      </c>
      <c r="DC47" s="962">
        <f>VLOOKUP($AX47&amp;"_"&amp;$CW$14,データシート1!$A:$BT,MATCH($CW$12&amp;"_"&amp;DC$20,データシート1!$A$1:$BT$1,0),0)</f>
        <v>0</v>
      </c>
      <c r="DD47" s="961">
        <f t="shared" si="11"/>
        <v>91.236999999999995</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12</v>
      </c>
      <c r="DJ47" s="64">
        <f>VLOOKUP($AX47&amp;"_"&amp;$DF$14,データシート1!$A:$BT,MATCH($DF$12&amp;"_"&amp;DJ$20,データシート1!$A$1:$BT$1,0),0)</f>
        <v>0</v>
      </c>
      <c r="DK47" s="64">
        <f>VLOOKUP($AX47&amp;"_"&amp;$DF$14,データシート1!$A:$BT,MATCH($DF$12&amp;"_"&amp;DK$20,データシート1!$A$1:$BT$1,0),0)</f>
        <v>0</v>
      </c>
      <c r="DL47" s="68">
        <f t="shared" si="12"/>
        <v>15</v>
      </c>
      <c r="DM47" s="16"/>
      <c r="DN47" s="126">
        <f t="shared" si="26"/>
        <v>0.42</v>
      </c>
      <c r="DO47" s="127">
        <f t="shared" si="27"/>
        <v>0</v>
      </c>
      <c r="DP47" s="127">
        <f t="shared" si="29"/>
        <v>0</v>
      </c>
      <c r="DQ47" s="127">
        <f t="shared" si="30"/>
        <v>0.57999999999999996</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27210</v>
      </c>
      <c r="AY48" s="18" t="str">
        <f>IF(IFERROR(比較地域マスタ!$Z33,"")=0,"",IFERROR(比較地域マスタ!$Z33,""))</f>
        <v>枚方市</v>
      </c>
      <c r="BB48" s="110" t="str">
        <f t="shared" si="0"/>
        <v>27210</v>
      </c>
      <c r="BC48" s="1031" t="str">
        <f t="shared" si="0"/>
        <v>枚方市</v>
      </c>
      <c r="BD48" s="34">
        <f t="shared" si="14"/>
        <v>1469.2081122667912</v>
      </c>
      <c r="BE48" s="34">
        <f t="shared" si="15"/>
        <v>456.83343106234071</v>
      </c>
      <c r="BF48" s="34">
        <f>VLOOKUP($AX48&amp;"_"&amp;$BC$14,データシート1!$A:$BT,MATCH($BC$12&amp;"_"&amp;BF$20,データシート1!$A$1:$BT$1,0),0)</f>
        <v>444.33766844985649</v>
      </c>
      <c r="BG48" s="34">
        <f>VLOOKUP($AX48&amp;"_"&amp;$BC$14,データシート1!$A:$BT,MATCH($BC$12&amp;"_"&amp;BG$20,データシート1!$A$1:$BT$1,0),0)</f>
        <v>9.3226257527267631</v>
      </c>
      <c r="BH48" s="34">
        <f>VLOOKUP($AX48&amp;"_"&amp;$BC$14,データシート1!$A:$BT,MATCH($BC$12&amp;"_"&amp;BH$20,データシート1!$A$1:$BT$1,0),0)</f>
        <v>3.1731368597574758</v>
      </c>
      <c r="BI48" s="34">
        <f>VLOOKUP($AX48&amp;"_"&amp;$BC$14,データシート1!$A:$BT,MATCH($BC$12&amp;"_"&amp;BI$20,データシート1!$A$1:$BT$1,0),0)</f>
        <v>294.57259849034182</v>
      </c>
      <c r="BJ48" s="34">
        <f>VLOOKUP($AX48&amp;"_"&amp;$BC$14,データシート1!$A:$BT,MATCH($BC$12&amp;"_"&amp;BJ$20,データシート1!$A$1:$BT$1,0),0)</f>
        <v>356.99021183041015</v>
      </c>
      <c r="BK48" s="34">
        <f t="shared" si="1"/>
        <v>321.67024865074279</v>
      </c>
      <c r="BL48" s="34">
        <f t="shared" si="2"/>
        <v>298.45080539382309</v>
      </c>
      <c r="BM48" s="34">
        <f>VLOOKUP($AX48&amp;"_"&amp;$BC$14,データシート1!$A:$BT,MATCH($BC$12&amp;"_"&amp;BM$20,データシート1!$A$1:$BT$1,0),0)</f>
        <v>197.03389768089153</v>
      </c>
      <c r="BN48" s="34">
        <f>VLOOKUP($AX48&amp;"_"&amp;$BC$14,データシート1!$A:$BT,MATCH($BC$12&amp;"_"&amp;BN$20,データシート1!$A$1:$BT$1,0),0)</f>
        <v>101.41690771293155</v>
      </c>
      <c r="BO48" s="34">
        <f>VLOOKUP($AX48&amp;"_"&amp;$BC$14,データシート1!$A:$BT,MATCH($BC$12&amp;"_"&amp;BO$20,データシート1!$A$1:$BT$1,0),0)</f>
        <v>23.2194432569197</v>
      </c>
      <c r="BP48" s="34">
        <f>VLOOKUP($AX48&amp;"_"&amp;$BC$14,データシート1!$A:$BT,MATCH($BC$12&amp;"_"&amp;BP$20,データシート1!$A$1:$BT$1,0),0)</f>
        <v>0</v>
      </c>
      <c r="BQ48" s="34">
        <f>VLOOKUP($AX48&amp;"_"&amp;$BC$14,データシート1!$A:$BT,MATCH($BC$12&amp;"_"&amp;BQ$20,データシート1!$A$1:$BT$1,0),0)</f>
        <v>39.141622232955598</v>
      </c>
      <c r="BR48" s="35">
        <f t="shared" si="3"/>
        <v>1469.2081122667912</v>
      </c>
      <c r="BT48" s="121" t="str">
        <f t="shared" si="4"/>
        <v>枚方市</v>
      </c>
      <c r="BU48" s="33">
        <f t="shared" si="25"/>
        <v>1469.2081122667912</v>
      </c>
      <c r="BV48" s="59">
        <f t="shared" si="16"/>
        <v>0.31093854386463193</v>
      </c>
      <c r="BW48" s="59">
        <f t="shared" si="16"/>
        <v>0.3024334433903329</v>
      </c>
      <c r="BX48" s="59">
        <f t="shared" si="16"/>
        <v>6.3453405102311894E-3</v>
      </c>
      <c r="BY48" s="59">
        <f t="shared" si="16"/>
        <v>2.1597599640678206E-3</v>
      </c>
      <c r="BZ48" s="59">
        <f t="shared" si="16"/>
        <v>0.20049753062951428</v>
      </c>
      <c r="CA48" s="59">
        <f t="shared" si="32"/>
        <v>0.242981378097363</v>
      </c>
      <c r="CB48" s="59">
        <f t="shared" si="32"/>
        <v>0.21894124186018052</v>
      </c>
      <c r="CC48" s="59">
        <f t="shared" si="32"/>
        <v>0.20313718859975086</v>
      </c>
      <c r="CD48" s="59">
        <f t="shared" si="32"/>
        <v>0.13410890944298873</v>
      </c>
      <c r="CE48" s="59">
        <f t="shared" si="32"/>
        <v>6.9028279156762115E-2</v>
      </c>
      <c r="CF48" s="59">
        <f t="shared" si="32"/>
        <v>1.5804053260429669E-2</v>
      </c>
      <c r="CG48" s="59">
        <f t="shared" si="32"/>
        <v>0</v>
      </c>
      <c r="CH48" s="59">
        <f t="shared" si="32"/>
        <v>2.6641305548310186E-2</v>
      </c>
      <c r="CI48" s="122">
        <f t="shared" si="6"/>
        <v>1</v>
      </c>
      <c r="CK48" s="123" t="str">
        <f t="shared" si="7"/>
        <v>枚方市</v>
      </c>
      <c r="CL48" s="124">
        <f t="shared" si="17"/>
        <v>456.83343106234071</v>
      </c>
      <c r="CM48" s="65">
        <f t="shared" si="18"/>
        <v>0.51621003185254866</v>
      </c>
      <c r="CN48" s="66">
        <f t="shared" si="19"/>
        <v>444.33766844985649</v>
      </c>
      <c r="CO48" s="65">
        <f t="shared" si="20"/>
        <v>0.53072700503358861</v>
      </c>
      <c r="CP48" s="66">
        <f t="shared" si="8"/>
        <v>9.3226257527267631</v>
      </c>
      <c r="CQ48" s="65">
        <f t="shared" si="21"/>
        <v>0</v>
      </c>
      <c r="CR48" s="66">
        <f t="shared" si="9"/>
        <v>3.1731368597574758</v>
      </c>
      <c r="CS48" s="65">
        <f t="shared" si="22"/>
        <v>0</v>
      </c>
      <c r="CT48" s="66">
        <f t="shared" si="10"/>
        <v>294.57259849034182</v>
      </c>
      <c r="CU48" s="67">
        <f t="shared" si="23"/>
        <v>0.48312368743512346</v>
      </c>
      <c r="CV48" s="16"/>
      <c r="CW48" s="959">
        <f t="shared" si="24"/>
        <v>235.822</v>
      </c>
      <c r="CX48" s="962">
        <f>VLOOKUP($AX48&amp;"_"&amp;$CW$14,データシート1!$A:$BT,MATCH($CW$12&amp;"_"&amp;CX$20,データシート1!$A$1:$BT$1,0),0)</f>
        <v>235.822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142.31500000000003</v>
      </c>
      <c r="DB48" s="962">
        <f>VLOOKUP($AX48&amp;"_"&amp;$CW$14,データシート1!$A:$BT,MATCH($CW$12&amp;"_"&amp;DB$20,データシート1!$A$1:$BT$1,0),0)</f>
        <v>0</v>
      </c>
      <c r="DC48" s="962">
        <f>VLOOKUP($AX48&amp;"_"&amp;$CW$14,データシート1!$A:$BT,MATCH($CW$12&amp;"_"&amp;DC$20,データシート1!$A$1:$BT$1,0),0)</f>
        <v>0</v>
      </c>
      <c r="DD48" s="961">
        <f t="shared" si="11"/>
        <v>378.13700000000006</v>
      </c>
      <c r="DE48" s="16"/>
      <c r="DF48" s="125">
        <f>VLOOKUP($AX48&amp;"_"&amp;$DF$14,データシート1!$A:$BT,MATCH($DF$12&amp;"_"&amp;DF$20,データシート1!$A$1:$BT$1,0),0)</f>
        <v>19</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18</v>
      </c>
      <c r="DJ48" s="64">
        <f>VLOOKUP($AX48&amp;"_"&amp;$DF$14,データシート1!$A:$BT,MATCH($DF$12&amp;"_"&amp;DJ$20,データシート1!$A$1:$BT$1,0),0)</f>
        <v>0</v>
      </c>
      <c r="DK48" s="64">
        <f>VLOOKUP($AX48&amp;"_"&amp;$DF$14,データシート1!$A:$BT,MATCH($DF$12&amp;"_"&amp;DK$20,データシート1!$A$1:$BT$1,0),0)</f>
        <v>0</v>
      </c>
      <c r="DL48" s="68">
        <f t="shared" si="12"/>
        <v>37</v>
      </c>
      <c r="DM48" s="16"/>
      <c r="DN48" s="126">
        <f t="shared" si="26"/>
        <v>0.62</v>
      </c>
      <c r="DO48" s="127">
        <f t="shared" si="27"/>
        <v>0</v>
      </c>
      <c r="DP48" s="127">
        <f t="shared" si="29"/>
        <v>0</v>
      </c>
      <c r="DQ48" s="127">
        <f t="shared" si="30"/>
        <v>0.38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23202</v>
      </c>
      <c r="AY49" s="18" t="str">
        <f>IF(IFERROR(比較地域マスタ!$Z34,"")=0,"",IFERROR(比較地域マスタ!$Z34,""))</f>
        <v>岡崎市</v>
      </c>
      <c r="BB49" s="110" t="str">
        <f t="shared" si="0"/>
        <v>23202</v>
      </c>
      <c r="BC49" s="1031" t="str">
        <f t="shared" si="0"/>
        <v>岡崎市</v>
      </c>
      <c r="BD49" s="34">
        <f t="shared" si="14"/>
        <v>3180.8634593537649</v>
      </c>
      <c r="BE49" s="34">
        <f t="shared" si="15"/>
        <v>1697.3008067064627</v>
      </c>
      <c r="BF49" s="34">
        <f>VLOOKUP($AX49&amp;"_"&amp;$BC$14,データシート1!$A:$BT,MATCH($BC$12&amp;"_"&amp;BF$20,データシート1!$A$1:$BT$1,0),0)</f>
        <v>1645.5961163133745</v>
      </c>
      <c r="BG49" s="34">
        <f>VLOOKUP($AX49&amp;"_"&amp;$BC$14,データシート1!$A:$BT,MATCH($BC$12&amp;"_"&amp;BG$20,データシート1!$A$1:$BT$1,0),0)</f>
        <v>20.190634284966702</v>
      </c>
      <c r="BH49" s="34">
        <f>VLOOKUP($AX49&amp;"_"&amp;$BC$14,データシート1!$A:$BT,MATCH($BC$12&amp;"_"&amp;BH$20,データシート1!$A$1:$BT$1,0),0)</f>
        <v>31.514056108121434</v>
      </c>
      <c r="BI49" s="34">
        <f>VLOOKUP($AX49&amp;"_"&amp;$BC$14,データシート1!$A:$BT,MATCH($BC$12&amp;"_"&amp;BI$20,データシート1!$A$1:$BT$1,0),0)</f>
        <v>453.97106997380621</v>
      </c>
      <c r="BJ49" s="34">
        <f>VLOOKUP($AX49&amp;"_"&amp;$BC$14,データシート1!$A:$BT,MATCH($BC$12&amp;"_"&amp;BJ$20,データシート1!$A$1:$BT$1,0),0)</f>
        <v>423.91694977202997</v>
      </c>
      <c r="BK49" s="34">
        <f t="shared" si="1"/>
        <v>554.64075383182603</v>
      </c>
      <c r="BL49" s="34">
        <f t="shared" si="2"/>
        <v>532.14099006068716</v>
      </c>
      <c r="BM49" s="34">
        <f>VLOOKUP($AX49&amp;"_"&amp;$BC$14,データシート1!$A:$BT,MATCH($BC$12&amp;"_"&amp;BM$20,データシート1!$A$1:$BT$1,0),0)</f>
        <v>335.23624886930133</v>
      </c>
      <c r="BN49" s="34">
        <f>VLOOKUP($AX49&amp;"_"&amp;$BC$14,データシート1!$A:$BT,MATCH($BC$12&amp;"_"&amp;BN$20,データシート1!$A$1:$BT$1,0),0)</f>
        <v>196.90474119138585</v>
      </c>
      <c r="BO49" s="34">
        <f>VLOOKUP($AX49&amp;"_"&amp;$BC$14,データシート1!$A:$BT,MATCH($BC$12&amp;"_"&amp;BO$20,データシート1!$A$1:$BT$1,0),0)</f>
        <v>22.499763771138898</v>
      </c>
      <c r="BP49" s="34">
        <f>VLOOKUP($AX49&amp;"_"&amp;$BC$14,データシート1!$A:$BT,MATCH($BC$12&amp;"_"&amp;BP$20,データシート1!$A$1:$BT$1,0),0)</f>
        <v>0</v>
      </c>
      <c r="BQ49" s="34">
        <f>VLOOKUP($AX49&amp;"_"&amp;$BC$14,データシート1!$A:$BT,MATCH($BC$12&amp;"_"&amp;BQ$20,データシート1!$A$1:$BT$1,0),0)</f>
        <v>51.033879069640001</v>
      </c>
      <c r="BR49" s="35">
        <f t="shared" si="3"/>
        <v>3180.8634593537649</v>
      </c>
      <c r="BT49" s="121" t="str">
        <f t="shared" si="4"/>
        <v>岡崎市</v>
      </c>
      <c r="BU49" s="33">
        <f t="shared" si="25"/>
        <v>3180.8634593537649</v>
      </c>
      <c r="BV49" s="59">
        <f t="shared" si="16"/>
        <v>0.53359750532998107</v>
      </c>
      <c r="BW49" s="59">
        <f t="shared" si="16"/>
        <v>0.51734258239669917</v>
      </c>
      <c r="BX49" s="59">
        <f t="shared" si="16"/>
        <v>6.3475325310155565E-3</v>
      </c>
      <c r="BY49" s="59">
        <f t="shared" si="16"/>
        <v>9.9073904022664132E-3</v>
      </c>
      <c r="BZ49" s="59">
        <f t="shared" si="16"/>
        <v>0.14271944576521889</v>
      </c>
      <c r="CA49" s="59">
        <f t="shared" si="32"/>
        <v>0.13327103008003821</v>
      </c>
      <c r="CB49" s="59">
        <f t="shared" si="32"/>
        <v>0.1743679855860612</v>
      </c>
      <c r="CC49" s="59">
        <f t="shared" si="32"/>
        <v>0.16729450882145025</v>
      </c>
      <c r="CD49" s="59">
        <f t="shared" si="32"/>
        <v>0.10539158726964315</v>
      </c>
      <c r="CE49" s="59">
        <f t="shared" si="32"/>
        <v>6.19029215518071E-2</v>
      </c>
      <c r="CF49" s="59">
        <f t="shared" si="32"/>
        <v>7.0734767646109609E-3</v>
      </c>
      <c r="CG49" s="59">
        <f t="shared" si="32"/>
        <v>0</v>
      </c>
      <c r="CH49" s="59">
        <f t="shared" si="32"/>
        <v>1.6044033238700607E-2</v>
      </c>
      <c r="CI49" s="122">
        <f t="shared" si="6"/>
        <v>1</v>
      </c>
      <c r="CK49" s="123" t="str">
        <f t="shared" si="7"/>
        <v>岡崎市</v>
      </c>
      <c r="CL49" s="124">
        <f t="shared" si="17"/>
        <v>1697.3008067064627</v>
      </c>
      <c r="CM49" s="65">
        <f t="shared" si="18"/>
        <v>0.3221255759967101</v>
      </c>
      <c r="CN49" s="66">
        <f t="shared" si="19"/>
        <v>1645.5961163133745</v>
      </c>
      <c r="CO49" s="65">
        <f t="shared" si="20"/>
        <v>0.33224677342145742</v>
      </c>
      <c r="CP49" s="66">
        <f t="shared" si="8"/>
        <v>20.190634284966702</v>
      </c>
      <c r="CQ49" s="65">
        <f t="shared" si="21"/>
        <v>0</v>
      </c>
      <c r="CR49" s="66">
        <f t="shared" si="9"/>
        <v>31.514056108121434</v>
      </c>
      <c r="CS49" s="65">
        <f t="shared" si="22"/>
        <v>0</v>
      </c>
      <c r="CT49" s="66">
        <f t="shared" si="10"/>
        <v>453.97106997380621</v>
      </c>
      <c r="CU49" s="67">
        <f t="shared" si="23"/>
        <v>0.18605150324859554</v>
      </c>
      <c r="CV49" s="16"/>
      <c r="CW49" s="959">
        <f t="shared" si="24"/>
        <v>546.74400000000003</v>
      </c>
      <c r="CX49" s="962">
        <f>VLOOKUP($AX49&amp;"_"&amp;$CW$14,データシート1!$A:$BT,MATCH($CW$12&amp;"_"&amp;CX$20,データシート1!$A$1:$BT$1,0),0)</f>
        <v>546.74400000000003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84.462000000000003</v>
      </c>
      <c r="DB49" s="962">
        <f>VLOOKUP($AX49&amp;"_"&amp;$CW$14,データシート1!$A:$BT,MATCH($CW$12&amp;"_"&amp;DB$20,データシート1!$A$1:$BT$1,0),0)</f>
        <v>0</v>
      </c>
      <c r="DC49" s="962">
        <f>VLOOKUP($AX49&amp;"_"&amp;$CW$14,データシート1!$A:$BT,MATCH($CW$12&amp;"_"&amp;DC$20,データシート1!$A$1:$BT$1,0),0)</f>
        <v>0</v>
      </c>
      <c r="DD49" s="961">
        <f t="shared" si="11"/>
        <v>631.20600000000002</v>
      </c>
      <c r="DE49" s="16"/>
      <c r="DF49" s="125">
        <f>VLOOKUP($AX49&amp;"_"&amp;$DF$14,データシート1!$A:$BT,MATCH($DF$12&amp;"_"&amp;DF$20,データシート1!$A$1:$BT$1,0),0)</f>
        <v>30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9</v>
      </c>
      <c r="DJ49" s="64">
        <f>VLOOKUP($AX49&amp;"_"&amp;$DF$14,データシート1!$A:$BT,MATCH($DF$12&amp;"_"&amp;DJ$20,データシート1!$A$1:$BT$1,0),0)</f>
        <v>0</v>
      </c>
      <c r="DK49" s="64">
        <f>VLOOKUP($AX49&amp;"_"&amp;$DF$14,データシート1!$A:$BT,MATCH($DF$12&amp;"_"&amp;DK$20,データシート1!$A$1:$BT$1,0),0)</f>
        <v>0</v>
      </c>
      <c r="DL49" s="68">
        <f t="shared" si="12"/>
        <v>39</v>
      </c>
      <c r="DM49" s="16"/>
      <c r="DN49" s="126">
        <f t="shared" si="26"/>
        <v>0.87</v>
      </c>
      <c r="DO49" s="127">
        <f t="shared" si="27"/>
        <v>0</v>
      </c>
      <c r="DP49" s="127">
        <f t="shared" si="29"/>
        <v>0</v>
      </c>
      <c r="DQ49" s="127">
        <f t="shared" si="30"/>
        <v>0.13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松山市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愛媛県</v>
      </c>
      <c r="AY4" s="1038" t="str">
        <f>年度マスタ!$J4</f>
        <v>松山市</v>
      </c>
      <c r="AZ4" s="1038" t="str">
        <f>年度マスタ!$K4</f>
        <v>38201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13115</v>
      </c>
      <c r="AY13" s="18" t="str">
        <f>IF(IFERROR(比較地域マスタ!$Z6,"")=0,"",IFERROR(比較地域マスタ!$Z6,""))</f>
        <v>杉並区</v>
      </c>
      <c r="BC13" s="844" t="str">
        <f t="shared" ref="BC13:BC59" si="0">AX13</f>
        <v>13115</v>
      </c>
      <c r="BD13" s="1031" t="str">
        <f>AY13</f>
        <v>杉並区</v>
      </c>
      <c r="BE13" s="34">
        <f>VLOOKUP($BC13&amp;"_"&amp;$AZ$7,データシート1!$A:$BT,MATCH("cb_"&amp;BE$12,データシート1!$A$1:$BT$1,0),0)</f>
        <v>25324.599999999955</v>
      </c>
      <c r="BF13" s="34">
        <f>VLOOKUP($BC13&amp;"_"&amp;$AZ$7,データシート1!$A:$BT,MATCH("cb_"&amp;BF$12,データシート1!$A$1:$BT$1,0),0)</f>
        <v>4095.9999999999995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12100</v>
      </c>
      <c r="BK13" s="34">
        <f>SUM(BE13:BJ13)</f>
        <v>41520.599999999955</v>
      </c>
      <c r="BL13" s="36"/>
      <c r="BM13" s="844" t="str">
        <f>AX13</f>
        <v>13115</v>
      </c>
      <c r="BN13" s="1031" t="str">
        <f>AY13</f>
        <v>杉並区</v>
      </c>
      <c r="BO13" s="34">
        <f>BE13*VLOOKUP(BO$12,別紙!$B$4:$E$10,MATCH("設備利用率",別紙!$B$4:$E$4,0),0)/100*8760/10^3</f>
        <v>30392.558951999948</v>
      </c>
      <c r="BP13" s="34">
        <f>BF13*VLOOKUP(BP$12,別紙!$B$4:$E$10,MATCH("設備利用率",別紙!$B$4:$E$4,0),0)/100*8760/10^3</f>
        <v>5418.0249599999988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84796.800000000003</v>
      </c>
      <c r="BU13" s="34">
        <f>SUM(BO13:BT13)</f>
        <v>120607.38391199995</v>
      </c>
      <c r="BV13" s="36"/>
      <c r="BW13" s="33" t="str">
        <f>AX13</f>
        <v>13115</v>
      </c>
      <c r="BX13" s="33" t="str">
        <f>AY13</f>
        <v>杉並区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2120140.5172384065</v>
      </c>
      <c r="BZ13" s="36"/>
      <c r="CA13" s="33" t="str">
        <f>AX13</f>
        <v>13115</v>
      </c>
      <c r="CB13" s="33" t="str">
        <f>AY13</f>
        <v>杉並区</v>
      </c>
      <c r="CC13" s="223">
        <f>BO13/$BY13</f>
        <v>1.4335162554031014E-2</v>
      </c>
      <c r="CD13" s="223">
        <f t="shared" ref="CD13:CH28" si="1">BP13/$BY13</f>
        <v>2.5555027678341143E-3</v>
      </c>
      <c r="CE13" s="223">
        <f t="shared" si="1"/>
        <v>0</v>
      </c>
      <c r="CF13" s="223">
        <f t="shared" si="1"/>
        <v>0</v>
      </c>
      <c r="CG13" s="223">
        <f t="shared" si="1"/>
        <v>0</v>
      </c>
      <c r="CH13" s="223">
        <f t="shared" si="1"/>
        <v>3.9995839573148791E-2</v>
      </c>
      <c r="CI13" s="223">
        <f>BU13/BY13</f>
        <v>5.6886504895013915E-2</v>
      </c>
      <c r="CK13" s="18" t="str">
        <f>AX13</f>
        <v>13115</v>
      </c>
      <c r="CL13" s="18" t="str">
        <f>AY13</f>
        <v>杉並区</v>
      </c>
      <c r="CM13" s="18">
        <f>VLOOKUP($CK13&amp;"_"&amp;$AZ$7,データシート1!$A:$BT,MATCH("ca_太陽光発電（10kW未満）",データシート1!$A$1:$BT$1,0),0)</f>
        <v>6486</v>
      </c>
      <c r="CN13" s="18">
        <f>VLOOKUP($CK13&amp;"_"&amp;$AZ$5,データシート1!$A:$BT,MATCH("ab_家庭",データシート1!$A$1:$BT$1,0),0)</f>
        <v>325953</v>
      </c>
      <c r="CO13" s="223">
        <f>CM13/CN13</f>
        <v>1.9898574334336547E-2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13201</v>
      </c>
      <c r="AY14" s="18" t="str">
        <f>IF(IFERROR(比較地域マスタ!$Z7,"")=0,"",IFERROR(比較地域マスタ!$Z7,""))</f>
        <v>八王子市</v>
      </c>
      <c r="BC14" s="844" t="str">
        <f t="shared" si="0"/>
        <v>13201</v>
      </c>
      <c r="BD14" s="1031" t="str">
        <f t="shared" ref="BD14:BD60" si="2">AY14</f>
        <v>八王子市</v>
      </c>
      <c r="BE14" s="34">
        <f>VLOOKUP($BC14&amp;"_"&amp;$AZ$7,データシート1!$A:$BT,MATCH("cb_"&amp;BE$12,データシート1!$A$1:$BT$1,0),0)</f>
        <v>48562.900000000205</v>
      </c>
      <c r="BF14" s="34">
        <f>VLOOKUP($BC14&amp;"_"&amp;$AZ$7,データシート1!$A:$BT,MATCH("cb_"&amp;BF$12,データシート1!$A$1:$BT$1,0),0)</f>
        <v>16359.500000000004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2466.703</v>
      </c>
      <c r="BK14" s="34">
        <f t="shared" ref="BK14:BK60" si="3">SUM(BE14:BJ14)</f>
        <v>67389.103000000207</v>
      </c>
      <c r="BL14" s="36"/>
      <c r="BM14" s="844" t="str">
        <f t="shared" ref="BM14:BM60" si="4">AX14</f>
        <v>13201</v>
      </c>
      <c r="BN14" s="1031" t="str">
        <f t="shared" ref="BN14:BN60" si="5">AY14</f>
        <v>八王子市</v>
      </c>
      <c r="BO14" s="34">
        <f>BE14*VLOOKUP(BO$12,別紙!$B$4:$E$10,MATCH("設備利用率",別紙!$B$4:$E$4,0),0)/100*8760/10^3</f>
        <v>58281.307548000244</v>
      </c>
      <c r="BP14" s="34">
        <f>BF14*VLOOKUP(BP$12,別紙!$B$4:$E$10,MATCH("設備利用率",別紙!$B$4:$E$4,0),0)/100*8760/10^3</f>
        <v>21639.692220000001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17286.654623999999</v>
      </c>
      <c r="BU14" s="34">
        <f t="shared" ref="BU14:BU60" si="6">SUM(BO14:BT14)</f>
        <v>97207.654392000244</v>
      </c>
      <c r="BV14" s="36"/>
      <c r="BW14" s="33" t="str">
        <f t="shared" ref="BW14:BW60" si="7">AX14</f>
        <v>13201</v>
      </c>
      <c r="BX14" s="33" t="str">
        <f t="shared" ref="BX14:BX60" si="8">AY14</f>
        <v>八王子市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2532284.9627018333</v>
      </c>
      <c r="BZ14" s="36"/>
      <c r="CA14" s="33" t="str">
        <f t="shared" ref="CA14:CA60" si="9">AX14</f>
        <v>13201</v>
      </c>
      <c r="CB14" s="33" t="str">
        <f t="shared" ref="CB14:CB60" si="10">AY14</f>
        <v>八王子市</v>
      </c>
      <c r="CC14" s="223">
        <f t="shared" ref="CC14:CC60" si="11">BO14/$BY14</f>
        <v>2.3015303730199752E-2</v>
      </c>
      <c r="CD14" s="223">
        <f t="shared" si="1"/>
        <v>8.5455201680427906E-3</v>
      </c>
      <c r="CE14" s="223">
        <f t="shared" si="1"/>
        <v>0</v>
      </c>
      <c r="CF14" s="223">
        <f t="shared" si="1"/>
        <v>0</v>
      </c>
      <c r="CG14" s="223">
        <f t="shared" si="1"/>
        <v>0</v>
      </c>
      <c r="CH14" s="223">
        <f t="shared" si="1"/>
        <v>6.8265044726861712E-3</v>
      </c>
      <c r="CI14" s="223">
        <f t="shared" ref="CI14:CI60" si="12">BU14/BY14</f>
        <v>3.838732837092871E-2</v>
      </c>
      <c r="CK14" s="18" t="str">
        <f t="shared" ref="CK14:CK60" si="13">AX14</f>
        <v>13201</v>
      </c>
      <c r="CL14" s="18" t="str">
        <f t="shared" ref="CL14:CL60" si="14">AY14</f>
        <v>八王子市</v>
      </c>
      <c r="CM14" s="18">
        <f>VLOOKUP($CK14&amp;"_"&amp;$AZ$7,データシート1!$A:$BT,MATCH("ca_太陽光発電（10kW未満）",データシート1!$A$1:$BT$1,0),0)</f>
        <v>12062</v>
      </c>
      <c r="CN14" s="18">
        <f>VLOOKUP($CK14&amp;"_"&amp;$AZ$5,データシート1!$A:$BT,MATCH("ab_家庭",データシート1!$A$1:$BT$1,0),0)</f>
        <v>279627</v>
      </c>
      <c r="CO14" s="223">
        <f t="shared" ref="CO14:CO60" si="15">CM14/CN14</f>
        <v>4.3136034789201326E-2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13108</v>
      </c>
      <c r="AY15" s="18" t="str">
        <f>IF(IFERROR(比較地域マスタ!$Z8,"")=0,"",IFERROR(比較地域マスタ!$Z8,""))</f>
        <v>江東区</v>
      </c>
      <c r="BC15" s="844" t="str">
        <f t="shared" si="0"/>
        <v>13108</v>
      </c>
      <c r="BD15" s="1031" t="str">
        <f t="shared" si="2"/>
        <v>江東区</v>
      </c>
      <c r="BE15" s="34">
        <f>VLOOKUP($BC15&amp;"_"&amp;$AZ$7,データシート1!$A:$BT,MATCH("cb_"&amp;BE$12,データシート1!$A$1:$BT$1,0),0)</f>
        <v>4705.7999999999938</v>
      </c>
      <c r="BF15" s="34">
        <f>VLOOKUP($BC15&amp;"_"&amp;$AZ$7,データシート1!$A:$BT,MATCH("cb_"&amp;BF$12,データシート1!$A$1:$BT$1,0),0)</f>
        <v>4554.2999999999993</v>
      </c>
      <c r="BG15" s="34">
        <f>VLOOKUP($BC15&amp;"_"&amp;$AZ$7,データシート1!$A:$BT,MATCH("cb_"&amp;BG$12,データシート1!$A$1:$BT$1,0),0)</f>
        <v>1950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27500</v>
      </c>
      <c r="BK15" s="34">
        <f t="shared" si="3"/>
        <v>38710.099999999991</v>
      </c>
      <c r="BL15" s="36"/>
      <c r="BM15" s="844" t="str">
        <f t="shared" si="4"/>
        <v>13108</v>
      </c>
      <c r="BN15" s="1031" t="str">
        <f t="shared" si="5"/>
        <v>江東区</v>
      </c>
      <c r="BO15" s="34">
        <f>BE15*VLOOKUP(BO$12,別紙!$B$4:$E$10,MATCH("設備利用率",別紙!$B$4:$E$4,0),0)/100*8760/10^3</f>
        <v>5647.5246959999922</v>
      </c>
      <c r="BP15" s="34">
        <f>BF15*VLOOKUP(BP$12,別紙!$B$4:$E$10,MATCH("設備利用率",別紙!$B$4:$E$4,0),0)/100*8760/10^3</f>
        <v>6024.2458679999991</v>
      </c>
      <c r="BQ15" s="34">
        <f>BG15*VLOOKUP(BQ$12,別紙!$B$4:$E$10,MATCH("設備利用率",別紙!$B$4:$E$4,0),0)/100*8760/10^3</f>
        <v>4236.3360000000002</v>
      </c>
      <c r="BR15" s="34">
        <f>BH15*VLOOKUP(BR$12,別紙!$B$4:$E$10,MATCH("設備利用率",別紙!$B$4:$E$4,0),0)/100*8760/10^3</f>
        <v>0</v>
      </c>
      <c r="BS15" s="34">
        <f>BI15*VLOOKUP(BS$12,別紙!$B$4:$E$10,MATCH("設備利用率",別紙!$B$4:$E$4,0),0)/100*8760/10^3</f>
        <v>0</v>
      </c>
      <c r="BT15" s="34">
        <f>BJ15*VLOOKUP(BT$12,別紙!$B$4:$E$10,MATCH("設備利用率",別紙!$B$4:$E$4,0),0)/100*8760/10^3</f>
        <v>192720</v>
      </c>
      <c r="BU15" s="34">
        <f t="shared" si="6"/>
        <v>208628.10656399999</v>
      </c>
      <c r="BV15" s="36"/>
      <c r="BW15" s="33" t="str">
        <f t="shared" si="7"/>
        <v>13108</v>
      </c>
      <c r="BX15" s="33" t="str">
        <f t="shared" si="8"/>
        <v>江東区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3319817.5476448764</v>
      </c>
      <c r="BZ15" s="36"/>
      <c r="CA15" s="33" t="str">
        <f t="shared" si="9"/>
        <v>13108</v>
      </c>
      <c r="CB15" s="33" t="str">
        <f t="shared" si="10"/>
        <v>江東区</v>
      </c>
      <c r="CC15" s="223">
        <f t="shared" si="11"/>
        <v>1.7011551433019031E-3</v>
      </c>
      <c r="CD15" s="223">
        <f t="shared" si="1"/>
        <v>1.8146316119913521E-3</v>
      </c>
      <c r="CE15" s="223">
        <f t="shared" si="1"/>
        <v>1.276074946650401E-3</v>
      </c>
      <c r="CF15" s="223">
        <f t="shared" si="1"/>
        <v>0</v>
      </c>
      <c r="CG15" s="223">
        <f t="shared" si="1"/>
        <v>0</v>
      </c>
      <c r="CH15" s="223">
        <f t="shared" si="1"/>
        <v>5.8051383015526918E-2</v>
      </c>
      <c r="CI15" s="223">
        <f t="shared" si="12"/>
        <v>6.2843244717470575E-2</v>
      </c>
      <c r="CK15" s="18" t="str">
        <f t="shared" si="13"/>
        <v>13108</v>
      </c>
      <c r="CL15" s="18" t="str">
        <f t="shared" si="14"/>
        <v>江東区</v>
      </c>
      <c r="CM15" s="18">
        <f>VLOOKUP($CK15&amp;"_"&amp;$AZ$7,データシート1!$A:$BT,MATCH("ca_太陽光発電（10kW未満）",データシート1!$A$1:$BT$1,0),0)</f>
        <v>1223</v>
      </c>
      <c r="CN15" s="18">
        <f>VLOOKUP($CK15&amp;"_"&amp;$AZ$5,データシート1!$A:$BT,MATCH("ab_家庭",データシート1!$A$1:$BT$1,0),0)</f>
        <v>283280</v>
      </c>
      <c r="CO15" s="223">
        <f t="shared" si="15"/>
        <v>4.3172832533182716E-3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28201</v>
      </c>
      <c r="AY16" s="18" t="str">
        <f>IF(IFERROR(比較地域マスタ!$Z9,"")=0,"",IFERROR(比較地域マスタ!$Z9,""))</f>
        <v>姫路市</v>
      </c>
      <c r="BC16" s="844" t="str">
        <f t="shared" si="0"/>
        <v>28201</v>
      </c>
      <c r="BD16" s="1031" t="str">
        <f t="shared" si="2"/>
        <v>姫路市</v>
      </c>
      <c r="BE16" s="34">
        <f>VLOOKUP($BC16&amp;"_"&amp;$AZ$7,データシート1!$A:$BT,MATCH("cb_"&amp;BE$12,データシート1!$A$1:$BT$1,0),0)</f>
        <v>89738.300000001531</v>
      </c>
      <c r="BF16" s="34">
        <f>VLOOKUP($BC16&amp;"_"&amp;$AZ$7,データシート1!$A:$BT,MATCH("cb_"&amp;BF$12,データシート1!$A$1:$BT$1,0),0)</f>
        <v>305950.50000000099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81753.350000000006</v>
      </c>
      <c r="BK16" s="34">
        <f t="shared" si="3"/>
        <v>477442.15000000247</v>
      </c>
      <c r="BL16" s="36"/>
      <c r="BM16" s="844" t="str">
        <f t="shared" si="4"/>
        <v>28201</v>
      </c>
      <c r="BN16" s="1031" t="str">
        <f t="shared" si="5"/>
        <v>姫路市</v>
      </c>
      <c r="BO16" s="34">
        <f>BE16*VLOOKUP(BO$12,別紙!$B$4:$E$10,MATCH("設備利用率",別紙!$B$4:$E$4,0),0)/100*8760/10^3</f>
        <v>107696.72859600183</v>
      </c>
      <c r="BP16" s="34">
        <f>BF16*VLOOKUP(BP$12,別紙!$B$4:$E$10,MATCH("設備利用率",別紙!$B$4:$E$4,0),0)/100*8760/10^3</f>
        <v>404699.08338000131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572927.47679999995</v>
      </c>
      <c r="BU16" s="34">
        <f t="shared" si="6"/>
        <v>1085323.2887760031</v>
      </c>
      <c r="BV16" s="36"/>
      <c r="BW16" s="33" t="str">
        <f t="shared" si="7"/>
        <v>28201</v>
      </c>
      <c r="BX16" s="33" t="str">
        <f t="shared" si="8"/>
        <v>姫路市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4169170.260919095</v>
      </c>
      <c r="BZ16" s="36"/>
      <c r="CA16" s="33" t="str">
        <f t="shared" si="9"/>
        <v>28201</v>
      </c>
      <c r="CB16" s="33" t="str">
        <f t="shared" si="10"/>
        <v>姫路市</v>
      </c>
      <c r="CC16" s="223">
        <f t="shared" si="11"/>
        <v>2.5831693563951513E-2</v>
      </c>
      <c r="CD16" s="223">
        <f t="shared" si="1"/>
        <v>9.7069454604328212E-2</v>
      </c>
      <c r="CE16" s="223">
        <f t="shared" si="1"/>
        <v>0</v>
      </c>
      <c r="CF16" s="223">
        <f t="shared" si="1"/>
        <v>0</v>
      </c>
      <c r="CG16" s="223">
        <f t="shared" si="1"/>
        <v>0</v>
      </c>
      <c r="CH16" s="223">
        <f t="shared" si="1"/>
        <v>0.13742002387633309</v>
      </c>
      <c r="CI16" s="223">
        <f t="shared" si="12"/>
        <v>0.2603211720446128</v>
      </c>
      <c r="CK16" s="18" t="str">
        <f t="shared" si="13"/>
        <v>28201</v>
      </c>
      <c r="CL16" s="18" t="str">
        <f t="shared" si="14"/>
        <v>姫路市</v>
      </c>
      <c r="CM16" s="18">
        <f>VLOOKUP($CK16&amp;"_"&amp;$AZ$7,データシート1!$A:$BT,MATCH("ca_太陽光発電（10kW未満）",データシート1!$A$1:$BT$1,0),0)</f>
        <v>19843</v>
      </c>
      <c r="CN16" s="18">
        <f>VLOOKUP($CK16&amp;"_"&amp;$AZ$5,データシート1!$A:$BT,MATCH("ab_家庭",データシート1!$A$1:$BT$1,0),0)</f>
        <v>245657</v>
      </c>
      <c r="CO16" s="223">
        <f t="shared" si="15"/>
        <v>8.0775227247747883E-2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09201</v>
      </c>
      <c r="AY17" s="18" t="str">
        <f>IF(IFERROR(比較地域マスタ!$Z10,"")=0,"",IFERROR(比較地域マスタ!$Z10,""))</f>
        <v>宇都宮市</v>
      </c>
      <c r="BC17" s="844" t="str">
        <f t="shared" si="0"/>
        <v>09201</v>
      </c>
      <c r="BD17" s="1031" t="str">
        <f t="shared" si="2"/>
        <v>宇都宮市</v>
      </c>
      <c r="BE17" s="34">
        <f>VLOOKUP($BC17&amp;"_"&amp;$AZ$7,データシート1!$A:$BT,MATCH("cb_"&amp;BE$12,データシート1!$A$1:$BT$1,0),0)</f>
        <v>102356.00000000122</v>
      </c>
      <c r="BF17" s="34">
        <f>VLOOKUP($BC17&amp;"_"&amp;$AZ$7,データシート1!$A:$BT,MATCH("cb_"&amp;BF$12,データシート1!$A$1:$BT$1,0),0)</f>
        <v>267827.00000000012</v>
      </c>
      <c r="BG17" s="34">
        <f>VLOOKUP($BC17&amp;"_"&amp;$AZ$7,データシート1!$A:$BT,MATCH("cb_"&amp;BG$12,データシート1!$A$1:$BT$1,0),0)</f>
        <v>0</v>
      </c>
      <c r="BH17" s="34">
        <f>VLOOKUP($BC17&amp;"_"&amp;$AZ$7,データシート1!$A:$BT,MATCH("cb_"&amp;BH$12,データシート1!$A$1:$BT$1,0),0)</f>
        <v>45</v>
      </c>
      <c r="BI17" s="34">
        <f>VLOOKUP($BC17&amp;"_"&amp;$AZ$7,データシート1!$A:$BT,MATCH("cb_"&amp;BI$12,データシート1!$A$1:$BT$1,0),0)</f>
        <v>0</v>
      </c>
      <c r="BJ17" s="34">
        <f>VLOOKUP($BC17&amp;"_"&amp;$AZ$7,データシート1!$A:$BT,MATCH("cb_"&amp;BJ$12,データシート1!$A$1:$BT$1,0),0)</f>
        <v>7423.9449999999997</v>
      </c>
      <c r="BK17" s="34">
        <f t="shared" si="3"/>
        <v>377651.94500000135</v>
      </c>
      <c r="BL17" s="36"/>
      <c r="BM17" s="844" t="str">
        <f t="shared" si="4"/>
        <v>09201</v>
      </c>
      <c r="BN17" s="1031" t="str">
        <f t="shared" si="5"/>
        <v>宇都宮市</v>
      </c>
      <c r="BO17" s="34">
        <f>BE17*VLOOKUP(BO$12,別紙!$B$4:$E$10,MATCH("設備利用率",別紙!$B$4:$E$4,0),0)/100*8760/10^3</f>
        <v>122839.48272000146</v>
      </c>
      <c r="BP17" s="34">
        <f>BF17*VLOOKUP(BP$12,別紙!$B$4:$E$10,MATCH("設備利用率",別紙!$B$4:$E$4,0),0)/100*8760/10^3</f>
        <v>354270.84252000018</v>
      </c>
      <c r="BQ17" s="34">
        <f>BG17*VLOOKUP(BQ$12,別紙!$B$4:$E$10,MATCH("設備利用率",別紙!$B$4:$E$4,0),0)/100*8760/10^3</f>
        <v>0</v>
      </c>
      <c r="BR17" s="34">
        <f>BH17*VLOOKUP(BR$12,別紙!$B$4:$E$10,MATCH("設備利用率",別紙!$B$4:$E$4,0),0)/100*8760/10^3</f>
        <v>236.52</v>
      </c>
      <c r="BS17" s="34">
        <f>BI17*VLOOKUP(BS$12,別紙!$B$4:$E$10,MATCH("設備利用率",別紙!$B$4:$E$4,0),0)/100*8760/10^3</f>
        <v>0</v>
      </c>
      <c r="BT17" s="34">
        <f>BJ17*VLOOKUP(BT$12,別紙!$B$4:$E$10,MATCH("設備利用率",別紙!$B$4:$E$4,0),0)/100*8760/10^3</f>
        <v>52027.006560000002</v>
      </c>
      <c r="BU17" s="34">
        <f t="shared" si="6"/>
        <v>529373.85180000169</v>
      </c>
      <c r="BV17" s="36"/>
      <c r="BW17" s="33" t="str">
        <f t="shared" si="7"/>
        <v>09201</v>
      </c>
      <c r="BX17" s="33" t="str">
        <f t="shared" si="8"/>
        <v>宇都宮市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4140134.1033490915</v>
      </c>
      <c r="BZ17" s="36"/>
      <c r="CA17" s="33" t="str">
        <f t="shared" si="9"/>
        <v>09201</v>
      </c>
      <c r="CB17" s="33" t="str">
        <f t="shared" si="10"/>
        <v>宇都宮市</v>
      </c>
      <c r="CC17" s="223">
        <f t="shared" si="11"/>
        <v>2.9670411550348701E-2</v>
      </c>
      <c r="CD17" s="223">
        <f t="shared" si="1"/>
        <v>8.5569895485612113E-2</v>
      </c>
      <c r="CE17" s="223">
        <f t="shared" si="1"/>
        <v>0</v>
      </c>
      <c r="CF17" s="223">
        <f t="shared" si="1"/>
        <v>5.7128584267034045E-5</v>
      </c>
      <c r="CG17" s="223">
        <f t="shared" si="1"/>
        <v>0</v>
      </c>
      <c r="CH17" s="223">
        <f t="shared" si="1"/>
        <v>1.2566502741520772E-2</v>
      </c>
      <c r="CI17" s="223">
        <f t="shared" si="12"/>
        <v>0.12786393836174864</v>
      </c>
      <c r="CK17" s="18" t="str">
        <f t="shared" si="13"/>
        <v>09201</v>
      </c>
      <c r="CL17" s="18" t="str">
        <f t="shared" si="14"/>
        <v>宇都宮市</v>
      </c>
      <c r="CM17" s="18">
        <f>VLOOKUP($CK17&amp;"_"&amp;$AZ$7,データシート1!$A:$BT,MATCH("ca_太陽光発電（10kW未満）",データシート1!$A$1:$BT$1,0),0)</f>
        <v>22227</v>
      </c>
      <c r="CN17" s="18">
        <f>VLOOKUP($CK17&amp;"_"&amp;$AZ$5,データシート1!$A:$BT,MATCH("ab_家庭",データシート1!$A$1:$BT$1,0),0)</f>
        <v>242360</v>
      </c>
      <c r="CO17" s="223">
        <f t="shared" si="15"/>
        <v>9.1710678329757392E-2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38201</v>
      </c>
      <c r="AY18" s="18" t="str">
        <f>IF(IFERROR(比較地域マスタ!$Z11,"")=0,"",IFERROR(比較地域マスタ!$Z11,""))</f>
        <v>松山市</v>
      </c>
      <c r="BC18" s="844" t="str">
        <f t="shared" si="0"/>
        <v>38201</v>
      </c>
      <c r="BD18" s="1031" t="str">
        <f t="shared" si="2"/>
        <v>松山市</v>
      </c>
      <c r="BE18" s="34">
        <f>VLOOKUP($BC18&amp;"_"&amp;$AZ$7,データシート1!$A:$BT,MATCH("cb_"&amp;BE$12,データシート1!$A$1:$BT$1,0),0)</f>
        <v>92826.528000001708</v>
      </c>
      <c r="BF18" s="34">
        <f>VLOOKUP($BC18&amp;"_"&amp;$AZ$7,データシート1!$A:$BT,MATCH("cb_"&amp;BF$12,データシート1!$A$1:$BT$1,0),0)</f>
        <v>129805.66799999989</v>
      </c>
      <c r="BG18" s="34">
        <f>VLOOKUP($BC18&amp;"_"&amp;$AZ$7,データシート1!$A:$BT,MATCH("cb_"&amp;BG$12,データシート1!$A$1:$BT$1,0),0)</f>
        <v>0</v>
      </c>
      <c r="BH18" s="34">
        <f>VLOOKUP($BC18&amp;"_"&amp;$AZ$7,データシート1!$A:$BT,MATCH("cb_"&amp;BH$12,データシート1!$A$1:$BT$1,0),0)</f>
        <v>605</v>
      </c>
      <c r="BI18" s="34">
        <f>VLOOKUP($BC18&amp;"_"&amp;$AZ$7,データシート1!$A:$BT,MATCH("cb_"&amp;BI$12,データシート1!$A$1:$BT$1,0),0)</f>
        <v>0</v>
      </c>
      <c r="BJ18" s="34">
        <f>VLOOKUP($BC18&amp;"_"&amp;$AZ$7,データシート1!$A:$BT,MATCH("cb_"&amp;BJ$12,データシート1!$A$1:$BT$1,0),0)</f>
        <v>17375.655999999999</v>
      </c>
      <c r="BK18" s="34">
        <f t="shared" si="3"/>
        <v>240612.85200000159</v>
      </c>
      <c r="BL18" s="36"/>
      <c r="BM18" s="844" t="str">
        <f t="shared" si="4"/>
        <v>38201</v>
      </c>
      <c r="BN18" s="1031" t="str">
        <f t="shared" si="5"/>
        <v>松山市</v>
      </c>
      <c r="BO18" s="34">
        <f>BE18*VLOOKUP(BO$12,別紙!$B$4:$E$10,MATCH("設備利用率",別紙!$B$4:$E$4,0),0)/100*8760/10^3</f>
        <v>111402.97278336204</v>
      </c>
      <c r="BP18" s="34">
        <f>BF18*VLOOKUP(BP$12,別紙!$B$4:$E$10,MATCH("設備利用率",別紙!$B$4:$E$4,0),0)/100*8760/10^3</f>
        <v>171701.74540367984</v>
      </c>
      <c r="BQ18" s="34">
        <f>BG18*VLOOKUP(BQ$12,別紙!$B$4:$E$10,MATCH("設備利用率",別紙!$B$4:$E$4,0),0)/100*8760/10^3</f>
        <v>0</v>
      </c>
      <c r="BR18" s="34">
        <f>BH18*VLOOKUP(BR$12,別紙!$B$4:$E$10,MATCH("設備利用率",別紙!$B$4:$E$4,0),0)/100*8760/10^3</f>
        <v>3179.88</v>
      </c>
      <c r="BS18" s="34">
        <f>BI18*VLOOKUP(BS$12,別紙!$B$4:$E$10,MATCH("設備利用率",別紙!$B$4:$E$4,0),0)/100*8760/10^3</f>
        <v>0</v>
      </c>
      <c r="BT18" s="34">
        <f>BJ18*VLOOKUP(BT$12,別紙!$B$4:$E$10,MATCH("設備利用率",別紙!$B$4:$E$4,0),0)/100*8760/10^3</f>
        <v>121768.59724799999</v>
      </c>
      <c r="BU18" s="34">
        <f t="shared" si="6"/>
        <v>408053.19543504185</v>
      </c>
      <c r="BV18" s="36"/>
      <c r="BW18" s="33" t="str">
        <f t="shared" si="7"/>
        <v>38201</v>
      </c>
      <c r="BX18" s="33" t="str">
        <f t="shared" si="8"/>
        <v>松山市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3031907.3184788451</v>
      </c>
      <c r="BZ18" s="36"/>
      <c r="CA18" s="33" t="str">
        <f t="shared" si="9"/>
        <v>38201</v>
      </c>
      <c r="CB18" s="33" t="str">
        <f t="shared" si="10"/>
        <v>松山市</v>
      </c>
      <c r="CC18" s="223">
        <f t="shared" si="11"/>
        <v>3.6743528439798959E-2</v>
      </c>
      <c r="CD18" s="223">
        <f t="shared" si="1"/>
        <v>5.6631594362134156E-2</v>
      </c>
      <c r="CE18" s="223">
        <f t="shared" si="1"/>
        <v>0</v>
      </c>
      <c r="CF18" s="223">
        <f t="shared" si="1"/>
        <v>1.0488051467204464E-3</v>
      </c>
      <c r="CG18" s="223">
        <f t="shared" si="1"/>
        <v>0</v>
      </c>
      <c r="CH18" s="223">
        <f t="shared" si="1"/>
        <v>4.0162374524394494E-2</v>
      </c>
      <c r="CI18" s="223">
        <f t="shared" si="12"/>
        <v>0.13458630247304804</v>
      </c>
      <c r="CK18" s="18" t="str">
        <f t="shared" si="13"/>
        <v>38201</v>
      </c>
      <c r="CL18" s="18" t="str">
        <f t="shared" si="14"/>
        <v>松山市</v>
      </c>
      <c r="CM18" s="18">
        <f>VLOOKUP($CK18&amp;"_"&amp;$AZ$7,データシート1!$A:$BT,MATCH("ca_太陽光発電（10kW未満）",データシート1!$A$1:$BT$1,0),0)</f>
        <v>19641</v>
      </c>
      <c r="CN18" s="18">
        <f>VLOOKUP($CK18&amp;"_"&amp;$AZ$5,データシート1!$A:$BT,MATCH("ab_家庭",データシート1!$A$1:$BT$1,0),0)</f>
        <v>254249</v>
      </c>
      <c r="CO18" s="223">
        <f t="shared" si="15"/>
        <v>7.7251041302030685E-2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12207</v>
      </c>
      <c r="AY19" s="18" t="str">
        <f>IF(IFERROR(比較地域マスタ!$Z12,"")=0,"",IFERROR(比較地域マスタ!$Z12,""))</f>
        <v>松戸市</v>
      </c>
      <c r="BC19" s="844" t="str">
        <f t="shared" si="0"/>
        <v>12207</v>
      </c>
      <c r="BD19" s="1031" t="str">
        <f t="shared" si="2"/>
        <v>松戸市</v>
      </c>
      <c r="BE19" s="34">
        <f>VLOOKUP($BC19&amp;"_"&amp;$AZ$7,データシート1!$A:$BT,MATCH("cb_"&amp;BE$12,データシート1!$A$1:$BT$1,0),0)</f>
        <v>35688.400000000242</v>
      </c>
      <c r="BF19" s="34">
        <f>VLOOKUP($BC19&amp;"_"&amp;$AZ$7,データシート1!$A:$BT,MATCH("cb_"&amp;BF$12,データシート1!$A$1:$BT$1,0),0)</f>
        <v>13573.499999999995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49261.900000000234</v>
      </c>
      <c r="BL19" s="36"/>
      <c r="BM19" s="844" t="str">
        <f t="shared" si="4"/>
        <v>12207</v>
      </c>
      <c r="BN19" s="1031" t="str">
        <f t="shared" si="5"/>
        <v>松戸市</v>
      </c>
      <c r="BO19" s="34">
        <f>BE19*VLOOKUP(BO$12,別紙!$B$4:$E$10,MATCH("設備利用率",別紙!$B$4:$E$4,0),0)/100*8760/10^3</f>
        <v>42830.362608000287</v>
      </c>
      <c r="BP19" s="34">
        <f>BF19*VLOOKUP(BP$12,別紙!$B$4:$E$10,MATCH("設備利用率",別紙!$B$4:$E$4,0),0)/100*8760/10^3</f>
        <v>17954.482859999993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60784.845468000276</v>
      </c>
      <c r="BV19" s="36"/>
      <c r="BW19" s="33" t="str">
        <f t="shared" si="7"/>
        <v>12207</v>
      </c>
      <c r="BX19" s="33" t="str">
        <f t="shared" si="8"/>
        <v>松戸市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2230289.2526442008</v>
      </c>
      <c r="BZ19" s="36"/>
      <c r="CA19" s="33" t="str">
        <f t="shared" si="9"/>
        <v>12207</v>
      </c>
      <c r="CB19" s="33" t="str">
        <f t="shared" si="10"/>
        <v>松戸市</v>
      </c>
      <c r="CC19" s="223">
        <f t="shared" si="11"/>
        <v>1.9203949692723123E-2</v>
      </c>
      <c r="CD19" s="223">
        <f t="shared" si="1"/>
        <v>8.0502934041911389E-3</v>
      </c>
      <c r="CE19" s="223">
        <f t="shared" si="1"/>
        <v>0</v>
      </c>
      <c r="CF19" s="223">
        <f t="shared" si="1"/>
        <v>0</v>
      </c>
      <c r="CG19" s="223">
        <f t="shared" si="1"/>
        <v>0</v>
      </c>
      <c r="CH19" s="223">
        <f t="shared" si="1"/>
        <v>0</v>
      </c>
      <c r="CI19" s="223">
        <f t="shared" si="12"/>
        <v>2.7254243096914262E-2</v>
      </c>
      <c r="CK19" s="18" t="str">
        <f t="shared" si="13"/>
        <v>12207</v>
      </c>
      <c r="CL19" s="18" t="str">
        <f t="shared" si="14"/>
        <v>松戸市</v>
      </c>
      <c r="CM19" s="18">
        <f>VLOOKUP($CK19&amp;"_"&amp;$AZ$7,データシート1!$A:$BT,MATCH("ca_太陽光発電（10kW未満）",データシート1!$A$1:$BT$1,0),0)</f>
        <v>8756</v>
      </c>
      <c r="CN19" s="18">
        <f>VLOOKUP($CK19&amp;"_"&amp;$AZ$5,データシート1!$A:$BT,MATCH("ab_家庭",データシート1!$A$1:$BT$1,0),0)</f>
        <v>247529</v>
      </c>
      <c r="CO19" s="223">
        <f t="shared" si="15"/>
        <v>3.5373632988457915E-2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12203</v>
      </c>
      <c r="AY20" s="18" t="str">
        <f>IF(IFERROR(比較地域マスタ!$Z13,"")=0,"",IFERROR(比較地域マスタ!$Z13,""))</f>
        <v>市川市</v>
      </c>
      <c r="BC20" s="844" t="str">
        <f t="shared" si="0"/>
        <v>12203</v>
      </c>
      <c r="BD20" s="1031" t="str">
        <f t="shared" si="2"/>
        <v>市川市</v>
      </c>
      <c r="BE20" s="34">
        <f>VLOOKUP($BC20&amp;"_"&amp;$AZ$7,データシート1!$A:$BT,MATCH("cb_"&amp;BE$12,データシート1!$A$1:$BT$1,0),0)</f>
        <v>24848.199999999972</v>
      </c>
      <c r="BF20" s="34">
        <f>VLOOKUP($BC20&amp;"_"&amp;$AZ$7,データシート1!$A:$BT,MATCH("cb_"&amp;BF$12,データシート1!$A$1:$BT$1,0),0)</f>
        <v>27164.400000000005</v>
      </c>
      <c r="BG20" s="34">
        <f>VLOOKUP($BC20&amp;"_"&amp;$AZ$7,データシート1!$A:$BT,MATCH("cb_"&amp;BG$12,データシート1!$A$1:$BT$1,0),0)</f>
        <v>0</v>
      </c>
      <c r="BH20" s="34">
        <f>VLOOKUP($BC20&amp;"_"&amp;$AZ$7,データシート1!$A:$BT,MATCH("cb_"&amp;BH$12,データシート1!$A$1:$BT$1,0),0)</f>
        <v>300</v>
      </c>
      <c r="BI20" s="34">
        <f>VLOOKUP($BC20&amp;"_"&amp;$AZ$7,データシート1!$A:$BT,MATCH("cb_"&amp;BI$12,データシート1!$A$1:$BT$1,0),0)</f>
        <v>0</v>
      </c>
      <c r="BJ20" s="34">
        <f>VLOOKUP($BC20&amp;"_"&amp;$AZ$7,データシート1!$A:$BT,MATCH("cb_"&amp;BJ$12,データシート1!$A$1:$BT$1,0),0)</f>
        <v>0</v>
      </c>
      <c r="BK20" s="34">
        <f t="shared" si="3"/>
        <v>52312.599999999977</v>
      </c>
      <c r="BL20" s="36"/>
      <c r="BM20" s="844" t="str">
        <f t="shared" si="4"/>
        <v>12203</v>
      </c>
      <c r="BN20" s="1031" t="str">
        <f t="shared" si="5"/>
        <v>市川市</v>
      </c>
      <c r="BO20" s="34">
        <f>BE20*VLOOKUP(BO$12,別紙!$B$4:$E$10,MATCH("設備利用率",別紙!$B$4:$E$4,0),0)/100*8760/10^3</f>
        <v>29820.821783999967</v>
      </c>
      <c r="BP20" s="34">
        <f>BF20*VLOOKUP(BP$12,別紙!$B$4:$E$10,MATCH("設備利用率",別紙!$B$4:$E$4,0),0)/100*8760/10^3</f>
        <v>35931.981744000004</v>
      </c>
      <c r="BQ20" s="34">
        <f>BG20*VLOOKUP(BQ$12,別紙!$B$4:$E$10,MATCH("設備利用率",別紙!$B$4:$E$4,0),0)/100*8760/10^3</f>
        <v>0</v>
      </c>
      <c r="BR20" s="34">
        <f>BH20*VLOOKUP(BR$12,別紙!$B$4:$E$10,MATCH("設備利用率",別紙!$B$4:$E$4,0),0)/100*8760/10^3</f>
        <v>1576.8</v>
      </c>
      <c r="BS20" s="34">
        <f>BI20*VLOOKUP(BS$12,別紙!$B$4:$E$10,MATCH("設備利用率",別紙!$B$4:$E$4,0),0)/100*8760/10^3</f>
        <v>0</v>
      </c>
      <c r="BT20" s="34">
        <f>BJ20*VLOOKUP(BT$12,別紙!$B$4:$E$10,MATCH("設備利用率",別紙!$B$4:$E$4,0),0)/100*8760/10^3</f>
        <v>0</v>
      </c>
      <c r="BU20" s="34">
        <f t="shared" si="6"/>
        <v>67329.603527999978</v>
      </c>
      <c r="BV20" s="36"/>
      <c r="BW20" s="33" t="str">
        <f t="shared" si="7"/>
        <v>12203</v>
      </c>
      <c r="BX20" s="33" t="str">
        <f t="shared" si="8"/>
        <v>市川市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2318302.0974398223</v>
      </c>
      <c r="BZ20" s="36"/>
      <c r="CA20" s="33" t="str">
        <f t="shared" si="9"/>
        <v>12203</v>
      </c>
      <c r="CB20" s="33" t="str">
        <f t="shared" si="10"/>
        <v>市川市</v>
      </c>
      <c r="CC20" s="223">
        <f t="shared" si="11"/>
        <v>1.2863216496647303E-2</v>
      </c>
      <c r="CD20" s="223">
        <f t="shared" si="1"/>
        <v>1.5499266374162747E-2</v>
      </c>
      <c r="CE20" s="223">
        <f t="shared" si="1"/>
        <v>0</v>
      </c>
      <c r="CF20" s="223">
        <f t="shared" si="1"/>
        <v>6.8015294544283606E-4</v>
      </c>
      <c r="CG20" s="223">
        <f t="shared" si="1"/>
        <v>0</v>
      </c>
      <c r="CH20" s="223">
        <f t="shared" si="1"/>
        <v>0</v>
      </c>
      <c r="CI20" s="223">
        <f t="shared" si="12"/>
        <v>2.9042635816252889E-2</v>
      </c>
      <c r="CK20" s="18" t="str">
        <f t="shared" si="13"/>
        <v>12203</v>
      </c>
      <c r="CL20" s="18" t="str">
        <f t="shared" si="14"/>
        <v>市川市</v>
      </c>
      <c r="CM20" s="18">
        <f>VLOOKUP($CK20&amp;"_"&amp;$AZ$7,データシート1!$A:$BT,MATCH("ca_太陽光発電（10kW未満）",データシート1!$A$1:$BT$1,0),0)</f>
        <v>6228</v>
      </c>
      <c r="CN20" s="18">
        <f>VLOOKUP($CK20&amp;"_"&amp;$AZ$5,データシート1!$A:$BT,MATCH("ab_家庭",データシート1!$A$1:$BT$1,0),0)</f>
        <v>252997</v>
      </c>
      <c r="CO20" s="223">
        <f t="shared" si="15"/>
        <v>2.4616892690427158E-2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28204</v>
      </c>
      <c r="AY21" s="18" t="str">
        <f>IF(IFERROR(比較地域マスタ!$Z14,"")=0,"",IFERROR(比較地域マスタ!$Z14,""))</f>
        <v>西宮市</v>
      </c>
      <c r="BC21" s="844" t="str">
        <f t="shared" si="0"/>
        <v>28204</v>
      </c>
      <c r="BD21" s="1031" t="str">
        <f t="shared" si="2"/>
        <v>西宮市</v>
      </c>
      <c r="BE21" s="34">
        <f>VLOOKUP($BC21&amp;"_"&amp;$AZ$7,データシート1!$A:$BT,MATCH("cb_"&amp;BE$12,データシート1!$A$1:$BT$1,0),0)</f>
        <v>29956.399999999925</v>
      </c>
      <c r="BF21" s="34">
        <f>VLOOKUP($BC21&amp;"_"&amp;$AZ$7,データシート1!$A:$BT,MATCH("cb_"&amp;BF$12,データシート1!$A$1:$BT$1,0),0)</f>
        <v>46647.4</v>
      </c>
      <c r="BG21" s="34">
        <f>VLOOKUP($BC21&amp;"_"&amp;$AZ$7,データシート1!$A:$BT,MATCH("cb_"&amp;BG$12,データシート1!$A$1:$BT$1,0),0)</f>
        <v>0</v>
      </c>
      <c r="BH21" s="34">
        <f>VLOOKUP($BC21&amp;"_"&amp;$AZ$7,データシート1!$A:$BT,MATCH("cb_"&amp;BH$12,データシート1!$A$1:$BT$1,0),0)</f>
        <v>5.5</v>
      </c>
      <c r="BI21" s="34">
        <f>VLOOKUP($BC21&amp;"_"&amp;$AZ$7,データシート1!$A:$BT,MATCH("cb_"&amp;BI$12,データシート1!$A$1:$BT$1,0),0)</f>
        <v>0</v>
      </c>
      <c r="BJ21" s="34">
        <f>VLOOKUP($BC21&amp;"_"&amp;$AZ$7,データシート1!$A:$BT,MATCH("cb_"&amp;BJ$12,データシート1!$A$1:$BT$1,0),0)</f>
        <v>5778.7920000000004</v>
      </c>
      <c r="BK21" s="34">
        <f t="shared" si="3"/>
        <v>82388.091999999931</v>
      </c>
      <c r="BL21" s="36"/>
      <c r="BM21" s="844" t="str">
        <f t="shared" si="4"/>
        <v>28204</v>
      </c>
      <c r="BN21" s="1031" t="str">
        <f t="shared" si="5"/>
        <v>西宮市</v>
      </c>
      <c r="BO21" s="34">
        <f>BE21*VLOOKUP(BO$12,別紙!$B$4:$E$10,MATCH("設備利用率",別紙!$B$4:$E$4,0),0)/100*8760/10^3</f>
        <v>35951.274767999908</v>
      </c>
      <c r="BP21" s="34">
        <f>BF21*VLOOKUP(BP$12,別紙!$B$4:$E$10,MATCH("設備利用率",別紙!$B$4:$E$4,0),0)/100*8760/10^3</f>
        <v>61703.314823999994</v>
      </c>
      <c r="BQ21" s="34">
        <f>BG21*VLOOKUP(BQ$12,別紙!$B$4:$E$10,MATCH("設備利用率",別紙!$B$4:$E$4,0),0)/100*8760/10^3</f>
        <v>0</v>
      </c>
      <c r="BR21" s="34">
        <f>BH21*VLOOKUP(BR$12,別紙!$B$4:$E$10,MATCH("設備利用率",別紙!$B$4:$E$4,0),0)/100*8760/10^3</f>
        <v>28.908000000000001</v>
      </c>
      <c r="BS21" s="34">
        <f>BI21*VLOOKUP(BS$12,別紙!$B$4:$E$10,MATCH("設備利用率",別紙!$B$4:$E$4,0),0)/100*8760/10^3</f>
        <v>0</v>
      </c>
      <c r="BT21" s="34">
        <f>BJ21*VLOOKUP(BT$12,別紙!$B$4:$E$10,MATCH("設備利用率",別紙!$B$4:$E$4,0),0)/100*8760/10^3</f>
        <v>40497.774336000002</v>
      </c>
      <c r="BU21" s="34">
        <f t="shared" si="6"/>
        <v>138181.27192799991</v>
      </c>
      <c r="BV21" s="36"/>
      <c r="BW21" s="33" t="str">
        <f t="shared" si="7"/>
        <v>28204</v>
      </c>
      <c r="BX21" s="33" t="str">
        <f t="shared" si="8"/>
        <v>西宮市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2078671.4558030094</v>
      </c>
      <c r="BZ21" s="36"/>
      <c r="CA21" s="33" t="str">
        <f t="shared" si="9"/>
        <v>28204</v>
      </c>
      <c r="CB21" s="33" t="str">
        <f t="shared" si="10"/>
        <v>西宮市</v>
      </c>
      <c r="CC21" s="223">
        <f t="shared" si="11"/>
        <v>1.7295313632962554E-2</v>
      </c>
      <c r="CD21" s="223">
        <f t="shared" si="1"/>
        <v>2.9684015072099716E-2</v>
      </c>
      <c r="CE21" s="223">
        <f t="shared" si="1"/>
        <v>0</v>
      </c>
      <c r="CF21" s="223">
        <f t="shared" si="1"/>
        <v>1.3906959620433418E-5</v>
      </c>
      <c r="CG21" s="223">
        <f t="shared" si="1"/>
        <v>0</v>
      </c>
      <c r="CH21" s="223">
        <f t="shared" si="1"/>
        <v>1.9482527757305135E-2</v>
      </c>
      <c r="CI21" s="223">
        <f t="shared" si="12"/>
        <v>6.6475763421987841E-2</v>
      </c>
      <c r="CK21" s="18" t="str">
        <f t="shared" si="13"/>
        <v>28204</v>
      </c>
      <c r="CL21" s="18" t="str">
        <f t="shared" si="14"/>
        <v>西宮市</v>
      </c>
      <c r="CM21" s="18">
        <f>VLOOKUP($CK21&amp;"_"&amp;$AZ$7,データシート1!$A:$BT,MATCH("ca_太陽光発電（10kW未満）",データシート1!$A$1:$BT$1,0),0)</f>
        <v>7274</v>
      </c>
      <c r="CN21" s="18">
        <f>VLOOKUP($CK21&amp;"_"&amp;$AZ$5,データシート1!$A:$BT,MATCH("ab_家庭",データシート1!$A$1:$BT$1,0),0)</f>
        <v>227117</v>
      </c>
      <c r="CO21" s="223">
        <f t="shared" si="15"/>
        <v>3.2027545274021761E-2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27227</v>
      </c>
      <c r="AY22" s="18" t="str">
        <f>IF(IFERROR(比較地域マスタ!$Z15,"")=0,"",IFERROR(比較地域マスタ!$Z15,""))</f>
        <v>東大阪市</v>
      </c>
      <c r="BC22" s="844" t="str">
        <f t="shared" si="0"/>
        <v>27227</v>
      </c>
      <c r="BD22" s="1031" t="str">
        <f t="shared" si="2"/>
        <v>東大阪市</v>
      </c>
      <c r="BE22" s="34">
        <f>VLOOKUP($BC22&amp;"_"&amp;$AZ$7,データシート1!$A:$BT,MATCH("cb_"&amp;BE$12,データシート1!$A$1:$BT$1,0),0)</f>
        <v>27109.200000000135</v>
      </c>
      <c r="BF22" s="34">
        <f>VLOOKUP($BC22&amp;"_"&amp;$AZ$7,データシート1!$A:$BT,MATCH("cb_"&amp;BF$12,データシート1!$A$1:$BT$1,0),0)</f>
        <v>23648.000000000018</v>
      </c>
      <c r="BG22" s="34">
        <f>VLOOKUP($BC22&amp;"_"&amp;$AZ$7,データシート1!$A:$BT,MATCH("cb_"&amp;BG$12,データシート1!$A$1:$BT$1,0),0)</f>
        <v>0</v>
      </c>
      <c r="BH22" s="34">
        <f>VLOOKUP($BC22&amp;"_"&amp;$AZ$7,データシート1!$A:$BT,MATCH("cb_"&amp;BH$12,データシート1!$A$1:$BT$1,0),0)</f>
        <v>62</v>
      </c>
      <c r="BI22" s="34">
        <f>VLOOKUP($BC22&amp;"_"&amp;$AZ$7,データシート1!$A:$BT,MATCH("cb_"&amp;BI$12,データシート1!$A$1:$BT$1,0),0)</f>
        <v>0</v>
      </c>
      <c r="BJ22" s="34">
        <f>VLOOKUP($BC22&amp;"_"&amp;$AZ$7,データシート1!$A:$BT,MATCH("cb_"&amp;BJ$12,データシート1!$A$1:$BT$1,0),0)</f>
        <v>7850</v>
      </c>
      <c r="BK22" s="34">
        <f t="shared" si="3"/>
        <v>58669.200000000157</v>
      </c>
      <c r="BL22" s="36"/>
      <c r="BM22" s="844" t="str">
        <f t="shared" si="4"/>
        <v>27227</v>
      </c>
      <c r="BN22" s="1031" t="str">
        <f t="shared" si="5"/>
        <v>東大阪市</v>
      </c>
      <c r="BO22" s="34">
        <f>BE22*VLOOKUP(BO$12,別紙!$B$4:$E$10,MATCH("設備利用率",別紙!$B$4:$E$4,0),0)/100*8760/10^3</f>
        <v>32534.293104000164</v>
      </c>
      <c r="BP22" s="34">
        <f>BF22*VLOOKUP(BP$12,別紙!$B$4:$E$10,MATCH("設備利用率",別紙!$B$4:$E$4,0),0)/100*8760/10^3</f>
        <v>31280.628480000021</v>
      </c>
      <c r="BQ22" s="34">
        <f>BG22*VLOOKUP(BQ$12,別紙!$B$4:$E$10,MATCH("設備利用率",別紙!$B$4:$E$4,0),0)/100*8760/10^3</f>
        <v>0</v>
      </c>
      <c r="BR22" s="34">
        <f>BH22*VLOOKUP(BR$12,別紙!$B$4:$E$10,MATCH("設備利用率",別紙!$B$4:$E$4,0),0)/100*8760/10^3</f>
        <v>325.87200000000001</v>
      </c>
      <c r="BS22" s="34">
        <f>BI22*VLOOKUP(BS$12,別紙!$B$4:$E$10,MATCH("設備利用率",別紙!$B$4:$E$4,0),0)/100*8760/10^3</f>
        <v>0</v>
      </c>
      <c r="BT22" s="34">
        <f>BJ22*VLOOKUP(BT$12,別紙!$B$4:$E$10,MATCH("設備利用率",別紙!$B$4:$E$4,0),0)/100*8760/10^3</f>
        <v>55012.800000000003</v>
      </c>
      <c r="BU22" s="34">
        <f t="shared" si="6"/>
        <v>119153.59358400019</v>
      </c>
      <c r="BV22" s="36"/>
      <c r="BW22" s="33" t="str">
        <f t="shared" si="7"/>
        <v>27227</v>
      </c>
      <c r="BX22" s="33" t="str">
        <f t="shared" si="8"/>
        <v>東大阪市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3016292.4103601286</v>
      </c>
      <c r="BZ22" s="36"/>
      <c r="CA22" s="33" t="str">
        <f t="shared" si="9"/>
        <v>27227</v>
      </c>
      <c r="CB22" s="33" t="str">
        <f t="shared" si="10"/>
        <v>東大阪市</v>
      </c>
      <c r="CC22" s="223">
        <f t="shared" si="11"/>
        <v>1.0786186707977609E-2</v>
      </c>
      <c r="CD22" s="223">
        <f t="shared" si="1"/>
        <v>1.037055571023543E-2</v>
      </c>
      <c r="CE22" s="223">
        <f t="shared" si="1"/>
        <v>0</v>
      </c>
      <c r="CF22" s="223">
        <f t="shared" si="1"/>
        <v>1.0803727081655611E-4</v>
      </c>
      <c r="CG22" s="223">
        <f t="shared" si="1"/>
        <v>0</v>
      </c>
      <c r="CH22" s="223">
        <f t="shared" si="1"/>
        <v>1.8238550019569151E-2</v>
      </c>
      <c r="CI22" s="223">
        <f t="shared" si="12"/>
        <v>3.9503329708598746E-2</v>
      </c>
      <c r="CK22" s="18" t="str">
        <f t="shared" si="13"/>
        <v>27227</v>
      </c>
      <c r="CL22" s="18" t="str">
        <f t="shared" si="14"/>
        <v>東大阪市</v>
      </c>
      <c r="CM22" s="18">
        <f>VLOOKUP($CK22&amp;"_"&amp;$AZ$7,データシート1!$A:$BT,MATCH("ca_太陽光発電（10kW未満）",データシート1!$A$1:$BT$1,0),0)</f>
        <v>6828</v>
      </c>
      <c r="CN22" s="18">
        <f>VLOOKUP($CK22&amp;"_"&amp;$AZ$5,データシート1!$A:$BT,MATCH("ab_家庭",データシート1!$A$1:$BT$1,0),0)</f>
        <v>245861</v>
      </c>
      <c r="CO22" s="223">
        <f t="shared" si="15"/>
        <v>2.7771789751119536E-2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33202</v>
      </c>
      <c r="AY23" s="18" t="str">
        <f>IF(IFERROR(比較地域マスタ!$Z16,"")=0,"",IFERROR(比較地域マスタ!$Z16,""))</f>
        <v>倉敷市</v>
      </c>
      <c r="BC23" s="844" t="str">
        <f t="shared" si="0"/>
        <v>33202</v>
      </c>
      <c r="BD23" s="1031" t="str">
        <f t="shared" si="2"/>
        <v>倉敷市</v>
      </c>
      <c r="BE23" s="34">
        <f>VLOOKUP($BC23&amp;"_"&amp;$AZ$7,データシート1!$A:$BT,MATCH("cb_"&amp;BE$12,データシート1!$A$1:$BT$1,0),0)</f>
        <v>106830.95700000058</v>
      </c>
      <c r="BF23" s="34">
        <f>VLOOKUP($BC23&amp;"_"&amp;$AZ$7,データシート1!$A:$BT,MATCH("cb_"&amp;BF$12,データシート1!$A$1:$BT$1,0),0)</f>
        <v>161883.68199999927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268714.63899999985</v>
      </c>
      <c r="BL23" s="36"/>
      <c r="BM23" s="844" t="str">
        <f t="shared" si="4"/>
        <v>33202</v>
      </c>
      <c r="BN23" s="1031" t="str">
        <f t="shared" si="5"/>
        <v>倉敷市</v>
      </c>
      <c r="BO23" s="34">
        <f>BE23*VLOOKUP(BO$12,別紙!$B$4:$E$10,MATCH("設備利用率",別紙!$B$4:$E$4,0),0)/100*8760/10^3</f>
        <v>128209.96811484068</v>
      </c>
      <c r="BP23" s="34">
        <f>BF23*VLOOKUP(BP$12,別紙!$B$4:$E$10,MATCH("設備利用率",別紙!$B$4:$E$4,0),0)/100*8760/10^3</f>
        <v>214133.25920231905</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342343.22731715976</v>
      </c>
      <c r="BV23" s="36"/>
      <c r="BW23" s="33" t="str">
        <f t="shared" si="7"/>
        <v>33202</v>
      </c>
      <c r="BX23" s="33" t="str">
        <f t="shared" si="8"/>
        <v>倉敷市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7765944.9400603669</v>
      </c>
      <c r="BZ23" s="36"/>
      <c r="CA23" s="33" t="str">
        <f t="shared" si="9"/>
        <v>33202</v>
      </c>
      <c r="CB23" s="33" t="str">
        <f t="shared" si="10"/>
        <v>倉敷市</v>
      </c>
      <c r="CC23" s="223">
        <f t="shared" si="11"/>
        <v>1.6509255358414125E-2</v>
      </c>
      <c r="CD23" s="223">
        <f t="shared" si="1"/>
        <v>2.7573368193446725E-2</v>
      </c>
      <c r="CE23" s="223">
        <f t="shared" si="1"/>
        <v>0</v>
      </c>
      <c r="CF23" s="223">
        <f t="shared" si="1"/>
        <v>0</v>
      </c>
      <c r="CG23" s="223">
        <f t="shared" si="1"/>
        <v>0</v>
      </c>
      <c r="CH23" s="223">
        <f t="shared" si="1"/>
        <v>0</v>
      </c>
      <c r="CI23" s="223">
        <f t="shared" si="12"/>
        <v>4.4082623551860857E-2</v>
      </c>
      <c r="CK23" s="18" t="str">
        <f t="shared" si="13"/>
        <v>33202</v>
      </c>
      <c r="CL23" s="18" t="str">
        <f t="shared" si="14"/>
        <v>倉敷市</v>
      </c>
      <c r="CM23" s="18">
        <f>VLOOKUP($CK23&amp;"_"&amp;$AZ$7,データシート1!$A:$BT,MATCH("ca_太陽光発電（10kW未満）",データシート1!$A$1:$BT$1,0),0)</f>
        <v>23344</v>
      </c>
      <c r="CN23" s="18">
        <f>VLOOKUP($CK23&amp;"_"&amp;$AZ$5,データシート1!$A:$BT,MATCH("ab_家庭",データシート1!$A$1:$BT$1,0),0)</f>
        <v>217984</v>
      </c>
      <c r="CO23" s="223">
        <f t="shared" si="15"/>
        <v>0.10709042865531415</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44201</v>
      </c>
      <c r="AY24" s="18" t="str">
        <f>IF(IFERROR(比較地域マスタ!$Z17,"")=0,"",IFERROR(比較地域マスタ!$Z17,""))</f>
        <v>大分市</v>
      </c>
      <c r="BC24" s="844" t="str">
        <f t="shared" si="0"/>
        <v>44201</v>
      </c>
      <c r="BD24" s="1031" t="str">
        <f t="shared" si="2"/>
        <v>大分市</v>
      </c>
      <c r="BE24" s="34">
        <f>VLOOKUP($BC24&amp;"_"&amp;$AZ$7,データシート1!$A:$BT,MATCH("cb_"&amp;BE$12,データシート1!$A$1:$BT$1,0),0)</f>
        <v>89615.349000001152</v>
      </c>
      <c r="BF24" s="34">
        <f>VLOOKUP($BC24&amp;"_"&amp;$AZ$7,データシート1!$A:$BT,MATCH("cb_"&amp;BF$12,データシート1!$A$1:$BT$1,0),0)</f>
        <v>313429.64999999991</v>
      </c>
      <c r="BG24" s="34">
        <f>VLOOKUP($BC24&amp;"_"&amp;$AZ$7,データシート1!$A:$BT,MATCH("cb_"&amp;BG$12,データシート1!$A$1:$BT$1,0),0)</f>
        <v>14172.2</v>
      </c>
      <c r="BH24" s="34">
        <f>VLOOKUP($BC24&amp;"_"&amp;$AZ$7,データシート1!$A:$BT,MATCH("cb_"&amp;BH$12,データシート1!$A$1:$BT$1,0),0)</f>
        <v>49.9</v>
      </c>
      <c r="BI24" s="34">
        <f>VLOOKUP($BC24&amp;"_"&amp;$AZ$7,データシート1!$A:$BT,MATCH("cb_"&amp;BI$12,データシート1!$A$1:$BT$1,0),0)</f>
        <v>0</v>
      </c>
      <c r="BJ24" s="34">
        <f>VLOOKUP($BC24&amp;"_"&amp;$AZ$7,データシート1!$A:$BT,MATCH("cb_"&amp;BJ$12,データシート1!$A$1:$BT$1,0),0)</f>
        <v>26560</v>
      </c>
      <c r="BK24" s="34">
        <f t="shared" si="3"/>
        <v>443827.09900000109</v>
      </c>
      <c r="BL24" s="36"/>
      <c r="BM24" s="844" t="str">
        <f t="shared" si="4"/>
        <v>44201</v>
      </c>
      <c r="BN24" s="1031" t="str">
        <f t="shared" si="5"/>
        <v>大分市</v>
      </c>
      <c r="BO24" s="34">
        <f>BE24*VLOOKUP(BO$12,別紙!$B$4:$E$10,MATCH("設備利用率",別紙!$B$4:$E$4,0),0)/100*8760/10^3</f>
        <v>107549.17264188138</v>
      </c>
      <c r="BP24" s="34">
        <f>BF24*VLOOKUP(BP$12,別紙!$B$4:$E$10,MATCH("設備利用率",別紙!$B$4:$E$4,0),0)/100*8760/10^3</f>
        <v>414592.20383399987</v>
      </c>
      <c r="BQ24" s="34">
        <f>BG24*VLOOKUP(BQ$12,別紙!$B$4:$E$10,MATCH("設備利用率",別紙!$B$4:$E$4,0),0)/100*8760/10^3</f>
        <v>30788.821056000004</v>
      </c>
      <c r="BR24" s="34">
        <f>BH24*VLOOKUP(BR$12,別紙!$B$4:$E$10,MATCH("設備利用率",別紙!$B$4:$E$4,0),0)/100*8760/10^3</f>
        <v>262.27440000000001</v>
      </c>
      <c r="BS24" s="34">
        <f>BI24*VLOOKUP(BS$12,別紙!$B$4:$E$10,MATCH("設備利用率",別紙!$B$4:$E$4,0),0)/100*8760/10^3</f>
        <v>0</v>
      </c>
      <c r="BT24" s="34">
        <f>BJ24*VLOOKUP(BT$12,別紙!$B$4:$E$10,MATCH("設備利用率",別紙!$B$4:$E$4,0),0)/100*8760/10^3</f>
        <v>186132.48000000001</v>
      </c>
      <c r="BU24" s="34">
        <f t="shared" si="6"/>
        <v>739324.95193188125</v>
      </c>
      <c r="BV24" s="36"/>
      <c r="BW24" s="33" t="str">
        <f t="shared" si="7"/>
        <v>44201</v>
      </c>
      <c r="BX24" s="33" t="str">
        <f t="shared" si="8"/>
        <v>大分市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6789927.4966496574</v>
      </c>
      <c r="BZ24" s="36"/>
      <c r="CA24" s="33" t="str">
        <f t="shared" si="9"/>
        <v>44201</v>
      </c>
      <c r="CB24" s="33" t="str">
        <f t="shared" si="10"/>
        <v>大分市</v>
      </c>
      <c r="CC24" s="223">
        <f t="shared" si="11"/>
        <v>1.5839517092774435E-2</v>
      </c>
      <c r="CD24" s="223">
        <f t="shared" si="1"/>
        <v>6.1059886727593396E-2</v>
      </c>
      <c r="CE24" s="223">
        <f t="shared" si="1"/>
        <v>4.5344845097671635E-3</v>
      </c>
      <c r="CF24" s="223">
        <f t="shared" si="1"/>
        <v>3.8626980940431787E-5</v>
      </c>
      <c r="CG24" s="223">
        <f t="shared" si="1"/>
        <v>0</v>
      </c>
      <c r="CH24" s="223">
        <f t="shared" si="1"/>
        <v>2.7413029092261006E-2</v>
      </c>
      <c r="CI24" s="223">
        <f t="shared" si="12"/>
        <v>0.10888554440333643</v>
      </c>
      <c r="CK24" s="18" t="str">
        <f t="shared" si="13"/>
        <v>44201</v>
      </c>
      <c r="CL24" s="18" t="str">
        <f t="shared" si="14"/>
        <v>大分市</v>
      </c>
      <c r="CM24" s="18">
        <f>VLOOKUP($CK24&amp;"_"&amp;$AZ$7,データシート1!$A:$BT,MATCH("ca_太陽光発電（10kW未満）",データシート1!$A$1:$BT$1,0),0)</f>
        <v>19154</v>
      </c>
      <c r="CN24" s="18">
        <f>VLOOKUP($CK24&amp;"_"&amp;$AZ$5,データシート1!$A:$BT,MATCH("ab_家庭",データシート1!$A$1:$BT$1,0),0)</f>
        <v>229105</v>
      </c>
      <c r="CO24" s="223">
        <f t="shared" si="15"/>
        <v>8.3603587874555338E-2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13122</v>
      </c>
      <c r="AY25" s="18" t="str">
        <f>IF(IFERROR(比較地域マスタ!$Z18,"")=0,"",IFERROR(比較地域マスタ!$Z18,""))</f>
        <v>葛飾区</v>
      </c>
      <c r="BC25" s="844" t="str">
        <f t="shared" si="0"/>
        <v>13122</v>
      </c>
      <c r="BD25" s="1031" t="str">
        <f t="shared" si="2"/>
        <v>葛飾区</v>
      </c>
      <c r="BE25" s="34">
        <f>VLOOKUP($BC25&amp;"_"&amp;$AZ$7,データシート1!$A:$BT,MATCH("cb_"&amp;BE$12,データシート1!$A$1:$BT$1,0),0)</f>
        <v>19867.5</v>
      </c>
      <c r="BF25" s="34">
        <f>VLOOKUP($BC25&amp;"_"&amp;$AZ$7,データシート1!$A:$BT,MATCH("cb_"&amp;BF$12,データシート1!$A$1:$BT$1,0),0)</f>
        <v>4143.7000000000007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7290</v>
      </c>
      <c r="BK25" s="34">
        <f t="shared" si="3"/>
        <v>31301.200000000001</v>
      </c>
      <c r="BL25" s="36"/>
      <c r="BM25" s="844" t="str">
        <f t="shared" si="4"/>
        <v>13122</v>
      </c>
      <c r="BN25" s="1031" t="str">
        <f t="shared" si="5"/>
        <v>葛飾区</v>
      </c>
      <c r="BO25" s="34">
        <f>BE25*VLOOKUP(BO$12,別紙!$B$4:$E$10,MATCH("設備利用率",別紙!$B$4:$E$4,0),0)/100*8760/10^3</f>
        <v>23843.384099999999</v>
      </c>
      <c r="BP25" s="34">
        <f>BF25*VLOOKUP(BP$12,別紙!$B$4:$E$10,MATCH("設備利用率",別紙!$B$4:$E$4,0),0)/100*8760/10^3</f>
        <v>5481.1206120000015</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51088.32</v>
      </c>
      <c r="BU25" s="34">
        <f t="shared" si="6"/>
        <v>80412.824712000001</v>
      </c>
      <c r="BV25" s="36"/>
      <c r="BW25" s="33" t="str">
        <f t="shared" si="7"/>
        <v>13122</v>
      </c>
      <c r="BX25" s="33" t="str">
        <f t="shared" si="8"/>
        <v>葛飾区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1710950.2598541917</v>
      </c>
      <c r="BZ25" s="36"/>
      <c r="CA25" s="33" t="str">
        <f t="shared" si="9"/>
        <v>13122</v>
      </c>
      <c r="CB25" s="33" t="str">
        <f t="shared" si="10"/>
        <v>葛飾区</v>
      </c>
      <c r="CC25" s="223">
        <f t="shared" si="11"/>
        <v>1.3935755269724759E-2</v>
      </c>
      <c r="CD25" s="223">
        <f t="shared" si="1"/>
        <v>3.2035534524931814E-3</v>
      </c>
      <c r="CE25" s="223">
        <f t="shared" si="1"/>
        <v>0</v>
      </c>
      <c r="CF25" s="223">
        <f t="shared" si="1"/>
        <v>0</v>
      </c>
      <c r="CG25" s="223">
        <f t="shared" si="1"/>
        <v>0</v>
      </c>
      <c r="CH25" s="223">
        <f t="shared" si="1"/>
        <v>2.9859617312518356E-2</v>
      </c>
      <c r="CI25" s="223">
        <f t="shared" si="12"/>
        <v>4.6998926034736294E-2</v>
      </c>
      <c r="CK25" s="18" t="str">
        <f t="shared" si="13"/>
        <v>13122</v>
      </c>
      <c r="CL25" s="18" t="str">
        <f t="shared" si="14"/>
        <v>葛飾区</v>
      </c>
      <c r="CM25" s="18">
        <f>VLOOKUP($CK25&amp;"_"&amp;$AZ$7,データシート1!$A:$BT,MATCH("ca_太陽光発電（10kW未満）",データシート1!$A$1:$BT$1,0),0)</f>
        <v>5084</v>
      </c>
      <c r="CN25" s="18">
        <f>VLOOKUP($CK25&amp;"_"&amp;$AZ$5,データシート1!$A:$BT,MATCH("ab_家庭",データシート1!$A$1:$BT$1,0),0)</f>
        <v>243962</v>
      </c>
      <c r="CO25" s="223">
        <f t="shared" si="15"/>
        <v>2.0839311040243974E-2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34207</v>
      </c>
      <c r="AY26" s="18" t="str">
        <f>IF(IFERROR(比較地域マスタ!$Z19,"")=0,"",IFERROR(比較地域マスタ!$Z19,""))</f>
        <v>福山市</v>
      </c>
      <c r="BC26" s="844" t="str">
        <f t="shared" si="0"/>
        <v>34207</v>
      </c>
      <c r="BD26" s="1031" t="str">
        <f t="shared" si="2"/>
        <v>福山市</v>
      </c>
      <c r="BE26" s="34">
        <f>VLOOKUP($BC26&amp;"_"&amp;$AZ$7,データシート1!$A:$BT,MATCH("cb_"&amp;BE$12,データシート1!$A$1:$BT$1,0),0)</f>
        <v>93121.264000001916</v>
      </c>
      <c r="BF26" s="34">
        <f>VLOOKUP($BC26&amp;"_"&amp;$AZ$7,データシート1!$A:$BT,MATCH("cb_"&amp;BF$12,データシート1!$A$1:$BT$1,0),0)</f>
        <v>167479.42099999959</v>
      </c>
      <c r="BG26" s="34">
        <f>VLOOKUP($BC26&amp;"_"&amp;$AZ$7,データシート1!$A:$BT,MATCH("cb_"&amp;BG$12,データシート1!$A$1:$BT$1,0),0)</f>
        <v>0</v>
      </c>
      <c r="BH26" s="34">
        <f>VLOOKUP($BC26&amp;"_"&amp;$AZ$7,データシート1!$A:$BT,MATCH("cb_"&amp;BH$12,データシート1!$A$1:$BT$1,0),0)</f>
        <v>1998</v>
      </c>
      <c r="BI26" s="34">
        <f>VLOOKUP($BC26&amp;"_"&amp;$AZ$7,データシート1!$A:$BT,MATCH("cb_"&amp;BI$12,データシート1!$A$1:$BT$1,0),0)</f>
        <v>0</v>
      </c>
      <c r="BJ26" s="34">
        <f>VLOOKUP($BC26&amp;"_"&amp;$AZ$7,データシート1!$A:$BT,MATCH("cb_"&amp;BJ$12,データシート1!$A$1:$BT$1,0),0)</f>
        <v>12096</v>
      </c>
      <c r="BK26" s="34">
        <f t="shared" si="3"/>
        <v>274694.68500000151</v>
      </c>
      <c r="BL26" s="36"/>
      <c r="BM26" s="844" t="str">
        <f t="shared" si="4"/>
        <v>34207</v>
      </c>
      <c r="BN26" s="1031" t="str">
        <f t="shared" si="5"/>
        <v>福山市</v>
      </c>
      <c r="BO26" s="34">
        <f>BE26*VLOOKUP(BO$12,別紙!$B$4:$E$10,MATCH("設備利用率",別紙!$B$4:$E$4,0),0)/100*8760/10^3</f>
        <v>111756.6913516823</v>
      </c>
      <c r="BP26" s="34">
        <f>BF26*VLOOKUP(BP$12,別紙!$B$4:$E$10,MATCH("設備利用率",別紙!$B$4:$E$4,0),0)/100*8760/10^3</f>
        <v>221535.07892195947</v>
      </c>
      <c r="BQ26" s="34">
        <f>BG26*VLOOKUP(BQ$12,別紙!$B$4:$E$10,MATCH("設備利用率",別紙!$B$4:$E$4,0),0)/100*8760/10^3</f>
        <v>0</v>
      </c>
      <c r="BR26" s="34">
        <f>BH26*VLOOKUP(BR$12,別紙!$B$4:$E$10,MATCH("設備利用率",別紙!$B$4:$E$4,0),0)/100*8760/10^3</f>
        <v>10501.487999999999</v>
      </c>
      <c r="BS26" s="34">
        <f>BI26*VLOOKUP(BS$12,別紙!$B$4:$E$10,MATCH("設備利用率",別紙!$B$4:$E$4,0),0)/100*8760/10^3</f>
        <v>0</v>
      </c>
      <c r="BT26" s="34">
        <f>BJ26*VLOOKUP(BT$12,別紙!$B$4:$E$10,MATCH("設備利用率",別紙!$B$4:$E$4,0),0)/100*8760/10^3</f>
        <v>84768.767999999996</v>
      </c>
      <c r="BU26" s="34">
        <f t="shared" si="6"/>
        <v>428562.02627364179</v>
      </c>
      <c r="BV26" s="36"/>
      <c r="BW26" s="33" t="str">
        <f t="shared" si="7"/>
        <v>34207</v>
      </c>
      <c r="BX26" s="33" t="str">
        <f t="shared" si="8"/>
        <v>福山市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4112213.3542730957</v>
      </c>
      <c r="BZ26" s="36"/>
      <c r="CA26" s="33" t="str">
        <f t="shared" si="9"/>
        <v>34207</v>
      </c>
      <c r="CB26" s="33" t="str">
        <f t="shared" si="10"/>
        <v>福山市</v>
      </c>
      <c r="CC26" s="223">
        <f t="shared" si="11"/>
        <v>2.7176773606737439E-2</v>
      </c>
      <c r="CD26" s="223">
        <f t="shared" si="1"/>
        <v>5.3872467169476329E-2</v>
      </c>
      <c r="CE26" s="223">
        <f t="shared" si="1"/>
        <v>0</v>
      </c>
      <c r="CF26" s="223">
        <f t="shared" si="1"/>
        <v>2.5537313109222945E-3</v>
      </c>
      <c r="CG26" s="223">
        <f t="shared" si="1"/>
        <v>0</v>
      </c>
      <c r="CH26" s="223">
        <f t="shared" si="1"/>
        <v>2.0613903194471858E-2</v>
      </c>
      <c r="CI26" s="223">
        <f t="shared" si="12"/>
        <v>0.10421687528160792</v>
      </c>
      <c r="CK26" s="18" t="str">
        <f t="shared" si="13"/>
        <v>34207</v>
      </c>
      <c r="CL26" s="18" t="str">
        <f t="shared" si="14"/>
        <v>福山市</v>
      </c>
      <c r="CM26" s="18">
        <f>VLOOKUP($CK26&amp;"_"&amp;$AZ$7,データシート1!$A:$BT,MATCH("ca_太陽光発電（10kW未満）",データシート1!$A$1:$BT$1,0),0)</f>
        <v>19991</v>
      </c>
      <c r="CN26" s="18">
        <f>VLOOKUP($CK26&amp;"_"&amp;$AZ$5,データシート1!$A:$BT,MATCH("ab_家庭",データシート1!$A$1:$BT$1,0),0)</f>
        <v>213860</v>
      </c>
      <c r="CO26" s="223">
        <f t="shared" si="15"/>
        <v>9.3477041054895724E-2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28202</v>
      </c>
      <c r="AY27" s="18" t="str">
        <f>IF(IFERROR(比較地域マスタ!$Z20,"")=0,"",IFERROR(比較地域マスタ!$Z20,""))</f>
        <v>尼崎市</v>
      </c>
      <c r="BC27" s="844" t="str">
        <f t="shared" si="0"/>
        <v>28202</v>
      </c>
      <c r="BD27" s="1031" t="str">
        <f t="shared" si="2"/>
        <v>尼崎市</v>
      </c>
      <c r="BE27" s="34">
        <f>VLOOKUP($BC27&amp;"_"&amp;$AZ$7,データシート1!$A:$BT,MATCH("cb_"&amp;BE$12,データシート1!$A$1:$BT$1,0),0)</f>
        <v>22407.899999999936</v>
      </c>
      <c r="BF27" s="34">
        <f>VLOOKUP($BC27&amp;"_"&amp;$AZ$7,データシート1!$A:$BT,MATCH("cb_"&amp;BF$12,データシート1!$A$1:$BT$1,0),0)</f>
        <v>32503.600000000028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9018</v>
      </c>
      <c r="BK27" s="34">
        <f t="shared" si="3"/>
        <v>63929.499999999964</v>
      </c>
      <c r="BL27" s="36"/>
      <c r="BM27" s="844" t="str">
        <f t="shared" si="4"/>
        <v>28202</v>
      </c>
      <c r="BN27" s="1031" t="str">
        <f t="shared" si="5"/>
        <v>尼崎市</v>
      </c>
      <c r="BO27" s="34">
        <f>BE27*VLOOKUP(BO$12,別紙!$B$4:$E$10,MATCH("設備利用率",別紙!$B$4:$E$4,0),0)/100*8760/10^3</f>
        <v>26892.168947999922</v>
      </c>
      <c r="BP27" s="34">
        <f>BF27*VLOOKUP(BP$12,別紙!$B$4:$E$10,MATCH("設備利用率",別紙!$B$4:$E$4,0),0)/100*8760/10^3</f>
        <v>42994.461936000036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63198.144</v>
      </c>
      <c r="BU27" s="34">
        <f t="shared" si="6"/>
        <v>133084.77488399995</v>
      </c>
      <c r="BV27" s="36"/>
      <c r="BW27" s="33" t="str">
        <f t="shared" si="7"/>
        <v>28202</v>
      </c>
      <c r="BX27" s="33" t="str">
        <f t="shared" si="8"/>
        <v>尼崎市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2973089.6939338627</v>
      </c>
      <c r="BZ27" s="36"/>
      <c r="CA27" s="33" t="str">
        <f t="shared" si="9"/>
        <v>28202</v>
      </c>
      <c r="CB27" s="33" t="str">
        <f t="shared" si="10"/>
        <v>尼崎市</v>
      </c>
      <c r="CC27" s="223">
        <f t="shared" si="11"/>
        <v>9.0451926165797496E-3</v>
      </c>
      <c r="CD27" s="223">
        <f t="shared" si="1"/>
        <v>1.4461205803418475E-2</v>
      </c>
      <c r="CE27" s="223">
        <f t="shared" si="1"/>
        <v>0</v>
      </c>
      <c r="CF27" s="223">
        <f t="shared" si="1"/>
        <v>0</v>
      </c>
      <c r="CG27" s="223">
        <f t="shared" si="1"/>
        <v>0</v>
      </c>
      <c r="CH27" s="223">
        <f t="shared" si="1"/>
        <v>2.1256722973728711E-2</v>
      </c>
      <c r="CI27" s="223">
        <f t="shared" si="12"/>
        <v>4.4763121393726936E-2</v>
      </c>
      <c r="CK27" s="18" t="str">
        <f t="shared" si="13"/>
        <v>28202</v>
      </c>
      <c r="CL27" s="18" t="str">
        <f t="shared" si="14"/>
        <v>尼崎市</v>
      </c>
      <c r="CM27" s="18">
        <f>VLOOKUP($CK27&amp;"_"&amp;$AZ$7,データシート1!$A:$BT,MATCH("ca_太陽光発電（10kW未満）",データシート1!$A$1:$BT$1,0),0)</f>
        <v>5788</v>
      </c>
      <c r="CN27" s="18">
        <f>VLOOKUP($CK27&amp;"_"&amp;$AZ$5,データシート1!$A:$BT,MATCH("ab_家庭",データシート1!$A$1:$BT$1,0),0)</f>
        <v>240071</v>
      </c>
      <c r="CO27" s="223">
        <f t="shared" si="15"/>
        <v>2.4109534262780594E-2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14205</v>
      </c>
      <c r="AY28" s="18" t="str">
        <f>IF(IFERROR(比較地域マスタ!$Z21,"")=0,"",IFERROR(比較地域マスタ!$Z21,""))</f>
        <v>藤沢市</v>
      </c>
      <c r="BC28" s="844" t="str">
        <f t="shared" si="0"/>
        <v>14205</v>
      </c>
      <c r="BD28" s="1031" t="str">
        <f t="shared" si="2"/>
        <v>藤沢市</v>
      </c>
      <c r="BE28" s="34">
        <f>VLOOKUP($BC28&amp;"_"&amp;$AZ$7,データシート1!$A:$BT,MATCH("cb_"&amp;BE$12,データシート1!$A$1:$BT$1,0),0)</f>
        <v>38678.200000000281</v>
      </c>
      <c r="BF28" s="34">
        <f>VLOOKUP($BC28&amp;"_"&amp;$AZ$7,データシート1!$A:$BT,MATCH("cb_"&amp;BF$12,データシート1!$A$1:$BT$1,0),0)</f>
        <v>14597.500000000007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4984.68</v>
      </c>
      <c r="BK28" s="34">
        <f t="shared" si="3"/>
        <v>58260.380000000288</v>
      </c>
      <c r="BL28" s="36"/>
      <c r="BM28" s="844" t="str">
        <f t="shared" si="4"/>
        <v>14205</v>
      </c>
      <c r="BN28" s="1031" t="str">
        <f t="shared" si="5"/>
        <v>藤沢市</v>
      </c>
      <c r="BO28" s="34">
        <f>BE28*VLOOKUP(BO$12,別紙!$B$4:$E$10,MATCH("設備利用率",別紙!$B$4:$E$4,0),0)/100*8760/10^3</f>
        <v>46418.481384000333</v>
      </c>
      <c r="BP28" s="34">
        <f>BF28*VLOOKUP(BP$12,別紙!$B$4:$E$10,MATCH("設備利用率",別紙!$B$4:$E$4,0),0)/100*8760/10^3</f>
        <v>19308.98910000001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34932.637439999999</v>
      </c>
      <c r="BU28" s="34">
        <f t="shared" si="6"/>
        <v>100660.10792400033</v>
      </c>
      <c r="BV28" s="36"/>
      <c r="BW28" s="33" t="str">
        <f t="shared" si="7"/>
        <v>14205</v>
      </c>
      <c r="BX28" s="33" t="str">
        <f t="shared" si="8"/>
        <v>藤沢市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2800646.3698629225</v>
      </c>
      <c r="BZ28" s="36"/>
      <c r="CA28" s="33" t="str">
        <f t="shared" si="9"/>
        <v>14205</v>
      </c>
      <c r="CB28" s="33" t="str">
        <f t="shared" si="10"/>
        <v>藤沢市</v>
      </c>
      <c r="CC28" s="223">
        <f t="shared" si="11"/>
        <v>1.6574202970963552E-2</v>
      </c>
      <c r="CD28" s="223">
        <f t="shared" si="1"/>
        <v>6.8944759708970639E-3</v>
      </c>
      <c r="CE28" s="223">
        <f t="shared" si="1"/>
        <v>0</v>
      </c>
      <c r="CF28" s="223">
        <f t="shared" si="1"/>
        <v>0</v>
      </c>
      <c r="CG28" s="223">
        <f t="shared" si="1"/>
        <v>0</v>
      </c>
      <c r="CH28" s="223">
        <f t="shared" si="1"/>
        <v>1.2473062581517485E-2</v>
      </c>
      <c r="CI28" s="223">
        <f t="shared" si="12"/>
        <v>3.5941741523378097E-2</v>
      </c>
      <c r="CK28" s="18" t="str">
        <f t="shared" si="13"/>
        <v>14205</v>
      </c>
      <c r="CL28" s="18" t="str">
        <f t="shared" si="14"/>
        <v>藤沢市</v>
      </c>
      <c r="CM28" s="18">
        <f>VLOOKUP($CK28&amp;"_"&amp;$AZ$7,データシート1!$A:$BT,MATCH("ca_太陽光発電（10kW未満）",データシート1!$A$1:$BT$1,0),0)</f>
        <v>9602</v>
      </c>
      <c r="CN28" s="18">
        <f>VLOOKUP($CK28&amp;"_"&amp;$AZ$5,データシート1!$A:$BT,MATCH("ab_家庭",データシート1!$A$1:$BT$1,0),0)</f>
        <v>210372</v>
      </c>
      <c r="CO28" s="223">
        <f t="shared" si="15"/>
        <v>4.5642956286958337E-2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17201</v>
      </c>
      <c r="AY29" s="18" t="str">
        <f>IF(IFERROR(比較地域マスタ!$Z22,"")=0,"",IFERROR(比較地域マスタ!$Z22,""))</f>
        <v>金沢市</v>
      </c>
      <c r="BC29" s="844" t="str">
        <f t="shared" si="0"/>
        <v>17201</v>
      </c>
      <c r="BD29" s="1031" t="str">
        <f t="shared" si="2"/>
        <v>金沢市</v>
      </c>
      <c r="BE29" s="34">
        <f>VLOOKUP($BC29&amp;"_"&amp;$AZ$7,データシート1!$A:$BT,MATCH("cb_"&amp;BE$12,データシート1!$A$1:$BT$1,0),0)</f>
        <v>27148.281000000101</v>
      </c>
      <c r="BF29" s="34">
        <f>VLOOKUP($BC29&amp;"_"&amp;$AZ$7,データシート1!$A:$BT,MATCH("cb_"&amp;BF$12,データシート1!$A$1:$BT$1,0),0)</f>
        <v>30548.251999999975</v>
      </c>
      <c r="BG29" s="34">
        <f>VLOOKUP($BC29&amp;"_"&amp;$AZ$7,データシート1!$A:$BT,MATCH("cb_"&amp;BG$12,データシート1!$A$1:$BT$1,0),0)</f>
        <v>0</v>
      </c>
      <c r="BH29" s="34">
        <f>VLOOKUP($BC29&amp;"_"&amp;$AZ$7,データシート1!$A:$BT,MATCH("cb_"&amp;BH$12,データシート1!$A$1:$BT$1,0),0)</f>
        <v>358</v>
      </c>
      <c r="BI29" s="34">
        <f>VLOOKUP($BC29&amp;"_"&amp;$AZ$7,データシート1!$A:$BT,MATCH("cb_"&amp;BI$12,データシート1!$A$1:$BT$1,0),0)</f>
        <v>0</v>
      </c>
      <c r="BJ29" s="34">
        <f>VLOOKUP($BC29&amp;"_"&amp;$AZ$7,データシート1!$A:$BT,MATCH("cb_"&amp;BJ$12,データシート1!$A$1:$BT$1,0),0)</f>
        <v>5420</v>
      </c>
      <c r="BK29" s="34">
        <f t="shared" si="3"/>
        <v>63474.533000000076</v>
      </c>
      <c r="BL29" s="36"/>
      <c r="BM29" s="844" t="str">
        <f t="shared" si="4"/>
        <v>17201</v>
      </c>
      <c r="BN29" s="1031" t="str">
        <f t="shared" si="5"/>
        <v>金沢市</v>
      </c>
      <c r="BO29" s="34">
        <f>BE29*VLOOKUP(BO$12,別紙!$B$4:$E$10,MATCH("設備利用率",別紙!$B$4:$E$4,0),0)/100*8760/10^3</f>
        <v>32581.194993720117</v>
      </c>
      <c r="BP29" s="34">
        <f>BF29*VLOOKUP(BP$12,別紙!$B$4:$E$10,MATCH("設備利用率",別紙!$B$4:$E$4,0),0)/100*8760/10^3</f>
        <v>40408.005815519966</v>
      </c>
      <c r="BQ29" s="34">
        <f>BG29*VLOOKUP(BQ$12,別紙!$B$4:$E$10,MATCH("設備利用率",別紙!$B$4:$E$4,0),0)/100*8760/10^3</f>
        <v>0</v>
      </c>
      <c r="BR29" s="34">
        <f>BH29*VLOOKUP(BR$12,別紙!$B$4:$E$10,MATCH("設備利用率",別紙!$B$4:$E$4,0),0)/100*8760/10^3</f>
        <v>1881.6479999999999</v>
      </c>
      <c r="BS29" s="34">
        <f>BI29*VLOOKUP(BS$12,別紙!$B$4:$E$10,MATCH("設備利用率",別紙!$B$4:$E$4,0),0)/100*8760/10^3</f>
        <v>0</v>
      </c>
      <c r="BT29" s="34">
        <f>BJ29*VLOOKUP(BT$12,別紙!$B$4:$E$10,MATCH("設備利用率",別紙!$B$4:$E$4,0),0)/100*8760/10^3</f>
        <v>37983.360000000001</v>
      </c>
      <c r="BU29" s="34">
        <f t="shared" si="6"/>
        <v>112854.20880924008</v>
      </c>
      <c r="BV29" s="36"/>
      <c r="BW29" s="33" t="str">
        <f t="shared" si="7"/>
        <v>17201</v>
      </c>
      <c r="BX29" s="33" t="str">
        <f t="shared" si="8"/>
        <v>金沢市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3227770.9923436395</v>
      </c>
      <c r="BZ29" s="36"/>
      <c r="CA29" s="33" t="str">
        <f t="shared" si="9"/>
        <v>17201</v>
      </c>
      <c r="CB29" s="33" t="str">
        <f t="shared" si="10"/>
        <v>金沢市</v>
      </c>
      <c r="CC29" s="223">
        <f t="shared" si="11"/>
        <v>1.0094023110996287E-2</v>
      </c>
      <c r="CD29" s="223">
        <f t="shared" ref="CD29:CD60" si="16">BP29/$BY29</f>
        <v>1.251885772298247E-2</v>
      </c>
      <c r="CE29" s="223">
        <f t="shared" ref="CE29:CE60" si="17">BQ29/$BY29</f>
        <v>0</v>
      </c>
      <c r="CF29" s="223">
        <f t="shared" ref="CF29:CF60" si="18">BR29/$BY29</f>
        <v>5.8295585543810882E-4</v>
      </c>
      <c r="CG29" s="223">
        <f t="shared" ref="CG29:CG60" si="19">BS29/$BY29</f>
        <v>0</v>
      </c>
      <c r="CH29" s="223">
        <f t="shared" ref="CH29:CH60" si="20">BT29/$BY29</f>
        <v>1.1767674996180821E-2</v>
      </c>
      <c r="CI29" s="223">
        <f t="shared" si="12"/>
        <v>3.4963511685597685E-2</v>
      </c>
      <c r="CK29" s="18" t="str">
        <f t="shared" si="13"/>
        <v>17201</v>
      </c>
      <c r="CL29" s="18" t="str">
        <f t="shared" si="14"/>
        <v>金沢市</v>
      </c>
      <c r="CM29" s="18">
        <f>VLOOKUP($CK29&amp;"_"&amp;$AZ$7,データシート1!$A:$BT,MATCH("ca_太陽光発電（10kW未満）",データシート1!$A$1:$BT$1,0),0)</f>
        <v>6343</v>
      </c>
      <c r="CN29" s="18">
        <f>VLOOKUP($CK29&amp;"_"&amp;$AZ$5,データシート1!$A:$BT,MATCH("ab_家庭",データシート1!$A$1:$BT$1,0),0)</f>
        <v>212185</v>
      </c>
      <c r="CO29" s="223">
        <f t="shared" si="15"/>
        <v>2.9893724815609021E-2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12217</v>
      </c>
      <c r="AY30" s="18" t="str">
        <f>IF(IFERROR(比較地域マスタ!$Z23,"")=0,"",IFERROR(比較地域マスタ!$Z23,""))</f>
        <v>柏市</v>
      </c>
      <c r="BC30" s="844" t="str">
        <f t="shared" si="0"/>
        <v>12217</v>
      </c>
      <c r="BD30" s="1031" t="str">
        <f t="shared" si="2"/>
        <v>柏市</v>
      </c>
      <c r="BE30" s="34">
        <f>VLOOKUP($BC30&amp;"_"&amp;$AZ$7,データシート1!$A:$BT,MATCH("cb_"&amp;BE$12,データシート1!$A$1:$BT$1,0),0)</f>
        <v>44759.700000000521</v>
      </c>
      <c r="BF30" s="34">
        <f>VLOOKUP($BC30&amp;"_"&amp;$AZ$7,データシート1!$A:$BT,MATCH("cb_"&amp;BF$12,データシート1!$A$1:$BT$1,0),0)</f>
        <v>43263.500000000015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88023.200000000536</v>
      </c>
      <c r="BL30" s="36"/>
      <c r="BM30" s="844" t="str">
        <f t="shared" si="4"/>
        <v>12217</v>
      </c>
      <c r="BN30" s="1031" t="str">
        <f t="shared" si="5"/>
        <v>柏市</v>
      </c>
      <c r="BO30" s="34">
        <f>BE30*VLOOKUP(BO$12,別紙!$B$4:$E$10,MATCH("設備利用率",別紙!$B$4:$E$4,0),0)/100*8760/10^3</f>
        <v>53717.011164000622</v>
      </c>
      <c r="BP30" s="34">
        <f>BF30*VLOOKUP(BP$12,別紙!$B$4:$E$10,MATCH("設備利用率",別紙!$B$4:$E$4,0),0)/100*8760/10^3</f>
        <v>57227.227260000021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110944.23842400065</v>
      </c>
      <c r="BV30" s="36"/>
      <c r="BW30" s="33" t="str">
        <f t="shared" si="7"/>
        <v>12217</v>
      </c>
      <c r="BX30" s="33" t="str">
        <f t="shared" si="8"/>
        <v>柏市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2157951.5395859028</v>
      </c>
      <c r="BZ30" s="36"/>
      <c r="CA30" s="33" t="str">
        <f t="shared" si="9"/>
        <v>12217</v>
      </c>
      <c r="CB30" s="33" t="str">
        <f t="shared" si="10"/>
        <v>柏市</v>
      </c>
      <c r="CC30" s="223">
        <f t="shared" si="11"/>
        <v>2.4892593822708631E-2</v>
      </c>
      <c r="CD30" s="223">
        <f t="shared" si="16"/>
        <v>2.6519236512132966E-2</v>
      </c>
      <c r="CE30" s="223">
        <f t="shared" si="17"/>
        <v>0</v>
      </c>
      <c r="CF30" s="223">
        <f t="shared" si="18"/>
        <v>0</v>
      </c>
      <c r="CG30" s="223">
        <f t="shared" si="19"/>
        <v>0</v>
      </c>
      <c r="CH30" s="223">
        <f t="shared" si="20"/>
        <v>0</v>
      </c>
      <c r="CI30" s="223">
        <f t="shared" si="12"/>
        <v>5.1411830334841598E-2</v>
      </c>
      <c r="CK30" s="18" t="str">
        <f t="shared" si="13"/>
        <v>12217</v>
      </c>
      <c r="CL30" s="18" t="str">
        <f t="shared" si="14"/>
        <v>柏市</v>
      </c>
      <c r="CM30" s="18">
        <f>VLOOKUP($CK30&amp;"_"&amp;$AZ$7,データシート1!$A:$BT,MATCH("ca_太陽光発電（10kW未満）",データシート1!$A$1:$BT$1,0),0)</f>
        <v>10756</v>
      </c>
      <c r="CN30" s="18">
        <f>VLOOKUP($CK30&amp;"_"&amp;$AZ$5,データシート1!$A:$BT,MATCH("ab_家庭",データシート1!$A$1:$BT$1,0),0)</f>
        <v>203482</v>
      </c>
      <c r="CO30" s="223">
        <f t="shared" si="15"/>
        <v>5.2859712406994233E-2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13209</v>
      </c>
      <c r="AY31" s="18" t="str">
        <f>IF(IFERROR(比較地域マスタ!$Z24,"")=0,"",IFERROR(比較地域マスタ!$Z24,""))</f>
        <v>町田市</v>
      </c>
      <c r="BC31" s="844" t="str">
        <f t="shared" si="0"/>
        <v>13209</v>
      </c>
      <c r="BD31" s="1031" t="str">
        <f t="shared" si="2"/>
        <v>町田市</v>
      </c>
      <c r="BE31" s="34">
        <f>VLOOKUP($BC31&amp;"_"&amp;$AZ$7,データシート1!$A:$BT,MATCH("cb_"&amp;BE$12,データシート1!$A$1:$BT$1,0),0)</f>
        <v>41578.40000000022</v>
      </c>
      <c r="BF31" s="34">
        <f>VLOOKUP($BC31&amp;"_"&amp;$AZ$7,データシート1!$A:$BT,MATCH("cb_"&amp;BF$12,データシート1!$A$1:$BT$1,0),0)</f>
        <v>7227.9000000000033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6970</v>
      </c>
      <c r="BK31" s="34">
        <f t="shared" si="3"/>
        <v>55776.300000000221</v>
      </c>
      <c r="BL31" s="36"/>
      <c r="BM31" s="844" t="str">
        <f t="shared" si="4"/>
        <v>13209</v>
      </c>
      <c r="BN31" s="1031" t="str">
        <f t="shared" si="5"/>
        <v>町田市</v>
      </c>
      <c r="BO31" s="34">
        <f>BE31*VLOOKUP(BO$12,別紙!$B$4:$E$10,MATCH("設備利用率",別紙!$B$4:$E$4,0),0)/100*8760/10^3</f>
        <v>49899.069408000258</v>
      </c>
      <c r="BP31" s="34">
        <f>BF31*VLOOKUP(BP$12,別紙!$B$4:$E$10,MATCH("設備利用率",別紙!$B$4:$E$4,0),0)/100*8760/10^3</f>
        <v>9560.777004000005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48845.760000000002</v>
      </c>
      <c r="BU31" s="34">
        <f t="shared" si="6"/>
        <v>108305.60641200026</v>
      </c>
      <c r="BV31" s="36"/>
      <c r="BW31" s="33" t="str">
        <f t="shared" si="7"/>
        <v>13209</v>
      </c>
      <c r="BX31" s="33" t="str">
        <f t="shared" si="8"/>
        <v>町田市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1584894.9984307878</v>
      </c>
      <c r="BZ31" s="36"/>
      <c r="CA31" s="33" t="str">
        <f t="shared" si="9"/>
        <v>13209</v>
      </c>
      <c r="CB31" s="33" t="str">
        <f t="shared" si="10"/>
        <v>町田市</v>
      </c>
      <c r="CC31" s="223">
        <f t="shared" si="11"/>
        <v>3.1484148449837726E-2</v>
      </c>
      <c r="CD31" s="223">
        <f t="shared" si="16"/>
        <v>6.0324355957121299E-3</v>
      </c>
      <c r="CE31" s="223">
        <f t="shared" si="17"/>
        <v>0</v>
      </c>
      <c r="CF31" s="223">
        <f t="shared" si="18"/>
        <v>0</v>
      </c>
      <c r="CG31" s="223">
        <f t="shared" si="19"/>
        <v>0</v>
      </c>
      <c r="CH31" s="223">
        <f t="shared" si="20"/>
        <v>3.0819555900146334E-2</v>
      </c>
      <c r="CI31" s="223">
        <f t="shared" si="12"/>
        <v>6.8336139945696192E-2</v>
      </c>
      <c r="CK31" s="18" t="str">
        <f t="shared" si="13"/>
        <v>13209</v>
      </c>
      <c r="CL31" s="18" t="str">
        <f t="shared" si="14"/>
        <v>町田市</v>
      </c>
      <c r="CM31" s="18">
        <f>VLOOKUP($CK31&amp;"_"&amp;$AZ$7,データシート1!$A:$BT,MATCH("ca_太陽光発電（10kW未満）",データシート1!$A$1:$BT$1,0),0)</f>
        <v>10381</v>
      </c>
      <c r="CN31" s="18">
        <f>VLOOKUP($CK31&amp;"_"&amp;$AZ$5,データシート1!$A:$BT,MATCH("ab_家庭",データシート1!$A$1:$BT$1,0),0)</f>
        <v>205310</v>
      </c>
      <c r="CO31" s="223">
        <f t="shared" si="15"/>
        <v>5.0562563927719059E-2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37201</v>
      </c>
      <c r="AY32" s="18" t="str">
        <f>IF(IFERROR(比較地域マスタ!$Z25,"")=0,"",IFERROR(比較地域マスタ!$Z25,""))</f>
        <v>高松市</v>
      </c>
      <c r="AZ32" s="22"/>
      <c r="BA32" s="22"/>
      <c r="BB32" s="22"/>
      <c r="BC32" s="844" t="str">
        <f t="shared" si="0"/>
        <v>37201</v>
      </c>
      <c r="BD32" s="1031" t="str">
        <f t="shared" si="2"/>
        <v>高松市</v>
      </c>
      <c r="BE32" s="34">
        <f>VLOOKUP($BC32&amp;"_"&amp;$AZ$7,データシート1!$A:$BT,MATCH("cb_"&amp;BE$12,データシート1!$A$1:$BT$1,0),0)</f>
        <v>73604.940000001152</v>
      </c>
      <c r="BF32" s="34">
        <f>VLOOKUP($BC32&amp;"_"&amp;$AZ$7,データシート1!$A:$BT,MATCH("cb_"&amp;BF$12,データシート1!$A$1:$BT$1,0),0)</f>
        <v>178693.64699999982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2560.1800000000003</v>
      </c>
      <c r="BK32" s="34">
        <f t="shared" si="3"/>
        <v>254858.76700000098</v>
      </c>
      <c r="BL32" s="36"/>
      <c r="BM32" s="844" t="str">
        <f t="shared" si="4"/>
        <v>37201</v>
      </c>
      <c r="BN32" s="1031" t="str">
        <f t="shared" si="5"/>
        <v>高松市</v>
      </c>
      <c r="BO32" s="34">
        <f>BE32*VLOOKUP(BO$12,別紙!$B$4:$E$10,MATCH("設備利用率",別紙!$B$4:$E$4,0),0)/100*8760/10^3</f>
        <v>88334.76059280138</v>
      </c>
      <c r="BP32" s="34">
        <f>BF32*VLOOKUP(BP$12,別紙!$B$4:$E$10,MATCH("設備利用率",別紙!$B$4:$E$4,0),0)/100*8760/10^3</f>
        <v>236368.80850571976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17941.741440000002</v>
      </c>
      <c r="BU32" s="34">
        <f t="shared" si="6"/>
        <v>342645.31053852115</v>
      </c>
      <c r="BV32" s="36"/>
      <c r="BW32" s="33" t="str">
        <f t="shared" si="7"/>
        <v>37201</v>
      </c>
      <c r="BX32" s="33" t="str">
        <f t="shared" si="8"/>
        <v>高松市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2535375.7831795751</v>
      </c>
      <c r="BZ32" s="36"/>
      <c r="CA32" s="33" t="str">
        <f t="shared" si="9"/>
        <v>37201</v>
      </c>
      <c r="CB32" s="33" t="str">
        <f t="shared" si="10"/>
        <v>高松市</v>
      </c>
      <c r="CC32" s="223">
        <f t="shared" si="11"/>
        <v>3.4840894662968712E-2</v>
      </c>
      <c r="CD32" s="223">
        <f t="shared" si="16"/>
        <v>9.3228313559614959E-2</v>
      </c>
      <c r="CE32" s="223">
        <f t="shared" si="17"/>
        <v>0</v>
      </c>
      <c r="CF32" s="223">
        <f t="shared" si="18"/>
        <v>0</v>
      </c>
      <c r="CG32" s="223">
        <f t="shared" si="19"/>
        <v>0</v>
      </c>
      <c r="CH32" s="223">
        <f t="shared" si="20"/>
        <v>7.0765610206702948E-3</v>
      </c>
      <c r="CI32" s="223">
        <f t="shared" si="12"/>
        <v>0.13514576924325397</v>
      </c>
      <c r="CJ32" s="22"/>
      <c r="CK32" s="18" t="str">
        <f t="shared" si="13"/>
        <v>37201</v>
      </c>
      <c r="CL32" s="18" t="str">
        <f t="shared" si="14"/>
        <v>高松市</v>
      </c>
      <c r="CM32" s="18">
        <f>VLOOKUP($CK32&amp;"_"&amp;$AZ$7,データシート1!$A:$BT,MATCH("ca_太陽光発電（10kW未満）",データシート1!$A$1:$BT$1,0),0)</f>
        <v>15156</v>
      </c>
      <c r="CN32" s="18">
        <f>VLOOKUP($CK32&amp;"_"&amp;$AZ$5,データシート1!$A:$BT,MATCH("ab_家庭",データシート1!$A$1:$BT$1,0),0)</f>
        <v>202715</v>
      </c>
      <c r="CO32" s="223">
        <f t="shared" si="15"/>
        <v>7.4765064252768659E-2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23211</v>
      </c>
      <c r="AY33" s="18" t="str">
        <f>IF(IFERROR(比較地域マスタ!$Z26,"")=0,"",IFERROR(比較地域マスタ!$Z26,""))</f>
        <v>豊田市</v>
      </c>
      <c r="BC33" s="844" t="str">
        <f t="shared" si="0"/>
        <v>23211</v>
      </c>
      <c r="BD33" s="1031" t="str">
        <f t="shared" si="2"/>
        <v>豊田市</v>
      </c>
      <c r="BE33" s="34">
        <f>VLOOKUP($BC33&amp;"_"&amp;$AZ$7,データシート1!$A:$BT,MATCH("cb_"&amp;BE$12,データシート1!$A$1:$BT$1,0),0)</f>
        <v>93798.500000001703</v>
      </c>
      <c r="BF33" s="34">
        <f>VLOOKUP($BC33&amp;"_"&amp;$AZ$7,データシート1!$A:$BT,MATCH("cb_"&amp;BF$12,データシート1!$A$1:$BT$1,0),0)</f>
        <v>181734.10000000015</v>
      </c>
      <c r="BG33" s="34">
        <f>VLOOKUP($BC33&amp;"_"&amp;$AZ$7,データシート1!$A:$BT,MATCH("cb_"&amp;BG$12,データシート1!$A$1:$BT$1,0),0)</f>
        <v>1800</v>
      </c>
      <c r="BH33" s="34">
        <f>VLOOKUP($BC33&amp;"_"&amp;$AZ$7,データシート1!$A:$BT,MATCH("cb_"&amp;BH$12,データシート1!$A$1:$BT$1,0),0)</f>
        <v>3132.9</v>
      </c>
      <c r="BI33" s="34">
        <f>VLOOKUP($BC33&amp;"_"&amp;$AZ$7,データシート1!$A:$BT,MATCH("cb_"&amp;BI$12,データシート1!$A$1:$BT$1,0),0)</f>
        <v>0</v>
      </c>
      <c r="BJ33" s="34">
        <f>VLOOKUP($BC33&amp;"_"&amp;$AZ$7,データシート1!$A:$BT,MATCH("cb_"&amp;BJ$12,データシート1!$A$1:$BT$1,0),0)</f>
        <v>3944</v>
      </c>
      <c r="BK33" s="34">
        <f t="shared" si="3"/>
        <v>284409.50000000186</v>
      </c>
      <c r="BL33" s="36"/>
      <c r="BM33" s="844" t="str">
        <f t="shared" si="4"/>
        <v>23211</v>
      </c>
      <c r="BN33" s="1031" t="str">
        <f t="shared" si="5"/>
        <v>豊田市</v>
      </c>
      <c r="BO33" s="34">
        <f>BE33*VLOOKUP(BO$12,別紙!$B$4:$E$10,MATCH("設備利用率",別紙!$B$4:$E$4,0),0)/100*8760/10^3</f>
        <v>112569.45582000205</v>
      </c>
      <c r="BP33" s="34">
        <f>BF33*VLOOKUP(BP$12,別紙!$B$4:$E$10,MATCH("設備利用率",別紙!$B$4:$E$4,0),0)/100*8760/10^3</f>
        <v>240390.59811600018</v>
      </c>
      <c r="BQ33" s="34">
        <f>BG33*VLOOKUP(BQ$12,別紙!$B$4:$E$10,MATCH("設備利用率",別紙!$B$4:$E$4,0),0)/100*8760/10^3</f>
        <v>3910.4639999999999</v>
      </c>
      <c r="BR33" s="34">
        <f>BH33*VLOOKUP(BR$12,別紙!$B$4:$E$10,MATCH("設備利用率",別紙!$B$4:$E$4,0),0)/100*8760/10^3</f>
        <v>16466.522400000002</v>
      </c>
      <c r="BS33" s="34">
        <f>BI33*VLOOKUP(BS$12,別紙!$B$4:$E$10,MATCH("設備利用率",別紙!$B$4:$E$4,0),0)/100*8760/10^3</f>
        <v>0</v>
      </c>
      <c r="BT33" s="34">
        <f>BJ33*VLOOKUP(BT$12,別紙!$B$4:$E$10,MATCH("設備利用率",別紙!$B$4:$E$4,0),0)/100*8760/10^3</f>
        <v>27639.552</v>
      </c>
      <c r="BU33" s="34">
        <f t="shared" si="6"/>
        <v>400976.59233600227</v>
      </c>
      <c r="BV33" s="36"/>
      <c r="BW33" s="33" t="str">
        <f t="shared" si="7"/>
        <v>23211</v>
      </c>
      <c r="BX33" s="33" t="str">
        <f t="shared" si="8"/>
        <v>豊田市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8628016.3380447291</v>
      </c>
      <c r="BZ33" s="36"/>
      <c r="CA33" s="33" t="str">
        <f t="shared" si="9"/>
        <v>23211</v>
      </c>
      <c r="CB33" s="33" t="str">
        <f t="shared" si="10"/>
        <v>豊田市</v>
      </c>
      <c r="CC33" s="223">
        <f t="shared" si="11"/>
        <v>1.3046968319199128E-2</v>
      </c>
      <c r="CD33" s="223">
        <f t="shared" si="16"/>
        <v>2.7861629915559155E-2</v>
      </c>
      <c r="CE33" s="223">
        <f t="shared" si="17"/>
        <v>4.5322862715929728E-4</v>
      </c>
      <c r="CF33" s="223">
        <f t="shared" si="18"/>
        <v>1.9084945779937669E-3</v>
      </c>
      <c r="CG33" s="223">
        <f t="shared" si="19"/>
        <v>0</v>
      </c>
      <c r="CH33" s="223">
        <f t="shared" si="20"/>
        <v>3.2034654220721658E-3</v>
      </c>
      <c r="CI33" s="223">
        <f t="shared" si="12"/>
        <v>4.6473786861983515E-2</v>
      </c>
      <c r="CK33" s="18" t="str">
        <f t="shared" si="13"/>
        <v>23211</v>
      </c>
      <c r="CL33" s="18" t="str">
        <f t="shared" si="14"/>
        <v>豊田市</v>
      </c>
      <c r="CM33" s="18">
        <f>VLOOKUP($CK33&amp;"_"&amp;$AZ$7,データシート1!$A:$BT,MATCH("ca_太陽光発電（10kW未満）",データシート1!$A$1:$BT$1,0),0)</f>
        <v>20847</v>
      </c>
      <c r="CN33" s="18">
        <f>VLOOKUP($CK33&amp;"_"&amp;$AZ$5,データシート1!$A:$BT,MATCH("ab_家庭",データシート1!$A$1:$BT$1,0),0)</f>
        <v>183945</v>
      </c>
      <c r="CO33" s="223">
        <f t="shared" si="15"/>
        <v>0.11333278969257114</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13109</v>
      </c>
      <c r="AY34" s="18" t="str">
        <f>IF(IFERROR(比較地域マスタ!$Z27,"")=0,"",IFERROR(比較地域マスタ!$Z27,""))</f>
        <v>品川区</v>
      </c>
      <c r="BC34" s="844" t="str">
        <f t="shared" si="0"/>
        <v>13109</v>
      </c>
      <c r="BD34" s="1031" t="str">
        <f t="shared" si="2"/>
        <v>品川区</v>
      </c>
      <c r="BE34" s="34">
        <f>VLOOKUP($BC34&amp;"_"&amp;$AZ$7,データシート1!$A:$BT,MATCH("cb_"&amp;BE$12,データシート1!$A$1:$BT$1,0),0)</f>
        <v>7301.2000000000025</v>
      </c>
      <c r="BF34" s="34">
        <f>VLOOKUP($BC34&amp;"_"&amp;$AZ$7,データシート1!$A:$BT,MATCH("cb_"&amp;BF$12,データシート1!$A$1:$BT$1,0),0)</f>
        <v>3260.2999999999993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8100</v>
      </c>
      <c r="BK34" s="34">
        <f t="shared" si="3"/>
        <v>18661.5</v>
      </c>
      <c r="BL34" s="36"/>
      <c r="BM34" s="844" t="str">
        <f t="shared" si="4"/>
        <v>13109</v>
      </c>
      <c r="BN34" s="1031" t="str">
        <f t="shared" si="5"/>
        <v>品川区</v>
      </c>
      <c r="BO34" s="34">
        <f>BE34*VLOOKUP(BO$12,別紙!$B$4:$E$10,MATCH("設備利用率",別紙!$B$4:$E$4,0),0)/100*8760/10^3</f>
        <v>8762.316144000004</v>
      </c>
      <c r="BP34" s="34">
        <f>BF34*VLOOKUP(BP$12,別紙!$B$4:$E$10,MATCH("設備利用率",別紙!$B$4:$E$4,0),0)/100*8760/10^3</f>
        <v>4312.5944279999985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56764.800000000003</v>
      </c>
      <c r="BU34" s="34">
        <f t="shared" si="6"/>
        <v>69839.710572000011</v>
      </c>
      <c r="BV34" s="36"/>
      <c r="BW34" s="33" t="str">
        <f t="shared" si="7"/>
        <v>13109</v>
      </c>
      <c r="BX34" s="33" t="str">
        <f t="shared" si="8"/>
        <v>品川区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3079481.82411105</v>
      </c>
      <c r="BZ34" s="36"/>
      <c r="CA34" s="33" t="str">
        <f t="shared" si="9"/>
        <v>13109</v>
      </c>
      <c r="CB34" s="33" t="str">
        <f t="shared" si="10"/>
        <v>品川区</v>
      </c>
      <c r="CC34" s="223">
        <f t="shared" si="11"/>
        <v>2.8453865437343216E-3</v>
      </c>
      <c r="CD34" s="223">
        <f t="shared" si="16"/>
        <v>1.4004286027065314E-3</v>
      </c>
      <c r="CE34" s="223">
        <f t="shared" si="17"/>
        <v>0</v>
      </c>
      <c r="CF34" s="223">
        <f t="shared" si="18"/>
        <v>0</v>
      </c>
      <c r="CG34" s="223">
        <f t="shared" si="19"/>
        <v>0</v>
      </c>
      <c r="CH34" s="223">
        <f t="shared" si="20"/>
        <v>1.8433231057106897E-2</v>
      </c>
      <c r="CI34" s="223">
        <f t="shared" si="12"/>
        <v>2.2679046203547749E-2</v>
      </c>
      <c r="CK34" s="18" t="str">
        <f t="shared" si="13"/>
        <v>13109</v>
      </c>
      <c r="CL34" s="18" t="str">
        <f t="shared" si="14"/>
        <v>品川区</v>
      </c>
      <c r="CM34" s="18">
        <f>VLOOKUP($CK34&amp;"_"&amp;$AZ$7,データシート1!$A:$BT,MATCH("ca_太陽光発電（10kW未満）",データシート1!$A$1:$BT$1,0),0)</f>
        <v>1908</v>
      </c>
      <c r="CN34" s="18">
        <f>VLOOKUP($CK34&amp;"_"&amp;$AZ$5,データシート1!$A:$BT,MATCH("ab_家庭",データシート1!$A$1:$BT$1,0),0)</f>
        <v>228925</v>
      </c>
      <c r="CO34" s="223">
        <f t="shared" si="15"/>
        <v>8.3346074041716726E-3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27203</v>
      </c>
      <c r="AY35" s="18" t="str">
        <f>IF(IFERROR(比較地域マスタ!$Z28,"")=0,"",IFERROR(比較地域マスタ!$Z28,""))</f>
        <v>豊中市</v>
      </c>
      <c r="BC35" s="844" t="str">
        <f t="shared" si="0"/>
        <v>27203</v>
      </c>
      <c r="BD35" s="1031" t="str">
        <f t="shared" si="2"/>
        <v>豊中市</v>
      </c>
      <c r="BE35" s="34">
        <f>VLOOKUP($BC35&amp;"_"&amp;$AZ$7,データシート1!$A:$BT,MATCH("cb_"&amp;BE$12,データシート1!$A$1:$BT$1,0),0)</f>
        <v>22859.599999999969</v>
      </c>
      <c r="BF35" s="34">
        <f>VLOOKUP($BC35&amp;"_"&amp;$AZ$7,データシート1!$A:$BT,MATCH("cb_"&amp;BF$12,データシート1!$A$1:$BT$1,0),0)</f>
        <v>7937.4999999999964</v>
      </c>
      <c r="BG35" s="34">
        <f>VLOOKUP($BC35&amp;"_"&amp;$AZ$7,データシート1!$A:$BT,MATCH("cb_"&amp;BG$12,データシート1!$A$1:$BT$1,0),0)</f>
        <v>0</v>
      </c>
      <c r="BH35" s="34">
        <f>VLOOKUP($BC35&amp;"_"&amp;$AZ$7,データシート1!$A:$BT,MATCH("cb_"&amp;BH$12,データシート1!$A$1:$BT$1,0),0)</f>
        <v>167</v>
      </c>
      <c r="BI35" s="34">
        <f>VLOOKUP($BC35&amp;"_"&amp;$AZ$7,データシート1!$A:$BT,MATCH("cb_"&amp;BI$12,データシート1!$A$1:$BT$1,0),0)</f>
        <v>0</v>
      </c>
      <c r="BJ35" s="34">
        <f>VLOOKUP($BC35&amp;"_"&amp;$AZ$7,データシート1!$A:$BT,MATCH("cb_"&amp;BJ$12,データシート1!$A$1:$BT$1,0),0)</f>
        <v>7428.8</v>
      </c>
      <c r="BK35" s="34">
        <f t="shared" si="3"/>
        <v>38392.899999999965</v>
      </c>
      <c r="BL35" s="36"/>
      <c r="BM35" s="844" t="str">
        <f t="shared" si="4"/>
        <v>27203</v>
      </c>
      <c r="BN35" s="1031" t="str">
        <f t="shared" si="5"/>
        <v>豊中市</v>
      </c>
      <c r="BO35" s="34">
        <f>BE35*VLOOKUP(BO$12,別紙!$B$4:$E$10,MATCH("設備利用率",別紙!$B$4:$E$4,0),0)/100*8760/10^3</f>
        <v>27434.263151999963</v>
      </c>
      <c r="BP35" s="34">
        <f>BF35*VLOOKUP(BP$12,別紙!$B$4:$E$10,MATCH("設備利用率",別紙!$B$4:$E$4,0),0)/100*8760/10^3</f>
        <v>10499.407499999994</v>
      </c>
      <c r="BQ35" s="34">
        <f>BG35*VLOOKUP(BQ$12,別紙!$B$4:$E$10,MATCH("設備利用率",別紙!$B$4:$E$4,0),0)/100*8760/10^3</f>
        <v>0</v>
      </c>
      <c r="BR35" s="34">
        <f>BH35*VLOOKUP(BR$12,別紙!$B$4:$E$10,MATCH("設備利用率",別紙!$B$4:$E$4,0),0)/100*8760/10^3</f>
        <v>877.75199999999995</v>
      </c>
      <c r="BS35" s="34">
        <f>BI35*VLOOKUP(BS$12,別紙!$B$4:$E$10,MATCH("設備利用率",別紙!$B$4:$E$4,0),0)/100*8760/10^3</f>
        <v>0</v>
      </c>
      <c r="BT35" s="34">
        <f>BJ35*VLOOKUP(BT$12,別紙!$B$4:$E$10,MATCH("設備利用率",別紙!$B$4:$E$4,0),0)/100*8760/10^3</f>
        <v>52061.030399999996</v>
      </c>
      <c r="BU35" s="34">
        <f t="shared" si="6"/>
        <v>90872.453051999953</v>
      </c>
      <c r="BV35" s="36"/>
      <c r="BW35" s="33" t="str">
        <f t="shared" si="7"/>
        <v>27203</v>
      </c>
      <c r="BX35" s="33" t="str">
        <f t="shared" si="8"/>
        <v>豊中市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1892378.5239086198</v>
      </c>
      <c r="BZ35" s="36"/>
      <c r="CA35" s="33" t="str">
        <f t="shared" si="9"/>
        <v>27203</v>
      </c>
      <c r="CB35" s="33" t="str">
        <f t="shared" si="10"/>
        <v>豊中市</v>
      </c>
      <c r="CC35" s="223">
        <f t="shared" si="11"/>
        <v>1.449723868950688E-2</v>
      </c>
      <c r="CD35" s="223">
        <f t="shared" si="16"/>
        <v>5.5482596992878341E-3</v>
      </c>
      <c r="CE35" s="223">
        <f t="shared" si="17"/>
        <v>0</v>
      </c>
      <c r="CF35" s="223">
        <f t="shared" si="18"/>
        <v>4.6383532095209157E-4</v>
      </c>
      <c r="CG35" s="223">
        <f t="shared" si="19"/>
        <v>0</v>
      </c>
      <c r="CH35" s="223">
        <f t="shared" si="20"/>
        <v>2.7510896864582017E-2</v>
      </c>
      <c r="CI35" s="223">
        <f t="shared" si="12"/>
        <v>4.8020230574328825E-2</v>
      </c>
      <c r="CK35" s="18" t="str">
        <f t="shared" si="13"/>
        <v>27203</v>
      </c>
      <c r="CL35" s="18" t="str">
        <f t="shared" si="14"/>
        <v>豊中市</v>
      </c>
      <c r="CM35" s="18">
        <f>VLOOKUP($CK35&amp;"_"&amp;$AZ$7,データシート1!$A:$BT,MATCH("ca_太陽光発電（10kW未満）",データシート1!$A$1:$BT$1,0),0)</f>
        <v>5611</v>
      </c>
      <c r="CN35" s="18">
        <f>VLOOKUP($CK35&amp;"_"&amp;$AZ$5,データシート1!$A:$BT,MATCH("ab_家庭",データシート1!$A$1:$BT$1,0),0)</f>
        <v>196465</v>
      </c>
      <c r="CO35" s="223">
        <f t="shared" si="15"/>
        <v>2.8559794365408599E-2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16201</v>
      </c>
      <c r="AY36" s="18" t="str">
        <f>IF(IFERROR(比較地域マスタ!$Z29,"")=0,"",IFERROR(比較地域マスタ!$Z29,""))</f>
        <v>富山市</v>
      </c>
      <c r="BC36" s="844" t="str">
        <f t="shared" si="0"/>
        <v>16201</v>
      </c>
      <c r="BD36" s="1031" t="str">
        <f t="shared" si="2"/>
        <v>富山市</v>
      </c>
      <c r="BE36" s="34">
        <f>VLOOKUP($BC36&amp;"_"&amp;$AZ$7,データシート1!$A:$BT,MATCH("cb_"&amp;BE$12,データシート1!$A$1:$BT$1,0),0)</f>
        <v>33712.131000000118</v>
      </c>
      <c r="BF36" s="34">
        <f>VLOOKUP($BC36&amp;"_"&amp;$AZ$7,データシート1!$A:$BT,MATCH("cb_"&amp;BF$12,データシート1!$A$1:$BT$1,0),0)</f>
        <v>100495.36900000001</v>
      </c>
      <c r="BG36" s="34">
        <f>VLOOKUP($BC36&amp;"_"&amp;$AZ$7,データシート1!$A:$BT,MATCH("cb_"&amp;BG$12,データシート1!$A$1:$BT$1,0),0)</f>
        <v>0</v>
      </c>
      <c r="BH36" s="34">
        <f>VLOOKUP($BC36&amp;"_"&amp;$AZ$7,データシート1!$A:$BT,MATCH("cb_"&amp;BH$12,データシート1!$A$1:$BT$1,0),0)</f>
        <v>18458.599999999999</v>
      </c>
      <c r="BI36" s="34">
        <f>VLOOKUP($BC36&amp;"_"&amp;$AZ$7,データシート1!$A:$BT,MATCH("cb_"&amp;BI$12,データシート1!$A$1:$BT$1,0),0)</f>
        <v>0</v>
      </c>
      <c r="BJ36" s="34">
        <f>VLOOKUP($BC36&amp;"_"&amp;$AZ$7,データシート1!$A:$BT,MATCH("cb_"&amp;BJ$12,データシート1!$A$1:$BT$1,0),0)</f>
        <v>1070</v>
      </c>
      <c r="BK36" s="34">
        <f t="shared" si="3"/>
        <v>153736.10000000012</v>
      </c>
      <c r="BL36" s="36"/>
      <c r="BM36" s="844" t="str">
        <f t="shared" si="4"/>
        <v>16201</v>
      </c>
      <c r="BN36" s="1031" t="str">
        <f t="shared" si="5"/>
        <v>富山市</v>
      </c>
      <c r="BO36" s="34">
        <f>BE36*VLOOKUP(BO$12,別紙!$B$4:$E$10,MATCH("設備利用率",別紙!$B$4:$E$4,0),0)/100*8760/10^3</f>
        <v>40458.60265572014</v>
      </c>
      <c r="BP36" s="34">
        <f>BF36*VLOOKUP(BP$12,別紙!$B$4:$E$10,MATCH("設備利用率",別紙!$B$4:$E$4,0),0)/100*8760/10^3</f>
        <v>132931.25429844001</v>
      </c>
      <c r="BQ36" s="34">
        <f>BG36*VLOOKUP(BQ$12,別紙!$B$4:$E$10,MATCH("設備利用率",別紙!$B$4:$E$4,0),0)/100*8760/10^3</f>
        <v>0</v>
      </c>
      <c r="BR36" s="34">
        <f>BH36*VLOOKUP(BR$12,別紙!$B$4:$E$10,MATCH("設備利用率",別紙!$B$4:$E$4,0),0)/100*8760/10^3</f>
        <v>97018.401599999997</v>
      </c>
      <c r="BS36" s="34">
        <f>BI36*VLOOKUP(BS$12,別紙!$B$4:$E$10,MATCH("設備利用率",別紙!$B$4:$E$4,0),0)/100*8760/10^3</f>
        <v>0</v>
      </c>
      <c r="BT36" s="34">
        <f>BJ36*VLOOKUP(BT$12,別紙!$B$4:$E$10,MATCH("設備利用率",別紙!$B$4:$E$4,0),0)/100*8760/10^3</f>
        <v>7498.56</v>
      </c>
      <c r="BU36" s="34">
        <f t="shared" si="6"/>
        <v>277906.81855416013</v>
      </c>
      <c r="BV36" s="36"/>
      <c r="BW36" s="33" t="str">
        <f t="shared" si="7"/>
        <v>16201</v>
      </c>
      <c r="BX36" s="33" t="str">
        <f t="shared" si="8"/>
        <v>富山市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3974923.6568852155</v>
      </c>
      <c r="BZ36" s="36"/>
      <c r="CA36" s="33" t="str">
        <f t="shared" si="9"/>
        <v>16201</v>
      </c>
      <c r="CB36" s="33" t="str">
        <f t="shared" si="10"/>
        <v>富山市</v>
      </c>
      <c r="CC36" s="223">
        <f t="shared" si="11"/>
        <v>1.0178460304675096E-2</v>
      </c>
      <c r="CD36" s="223">
        <f t="shared" si="16"/>
        <v>3.3442467270580506E-2</v>
      </c>
      <c r="CE36" s="223">
        <f t="shared" si="17"/>
        <v>0</v>
      </c>
      <c r="CF36" s="223">
        <f t="shared" si="18"/>
        <v>2.440761382472046E-2</v>
      </c>
      <c r="CG36" s="223">
        <f t="shared" si="19"/>
        <v>0</v>
      </c>
      <c r="CH36" s="223">
        <f t="shared" si="20"/>
        <v>1.8864664198043836E-3</v>
      </c>
      <c r="CI36" s="223">
        <f t="shared" si="12"/>
        <v>6.9915007819780439E-2</v>
      </c>
      <c r="CK36" s="18" t="str">
        <f t="shared" si="13"/>
        <v>16201</v>
      </c>
      <c r="CL36" s="18" t="str">
        <f t="shared" si="14"/>
        <v>富山市</v>
      </c>
      <c r="CM36" s="18">
        <f>VLOOKUP($CK36&amp;"_"&amp;$AZ$7,データシート1!$A:$BT,MATCH("ca_太陽光発電（10kW未満）",データシート1!$A$1:$BT$1,0),0)</f>
        <v>7515</v>
      </c>
      <c r="CN36" s="18">
        <f>VLOOKUP($CK36&amp;"_"&amp;$AZ$5,データシート1!$A:$BT,MATCH("ab_家庭",データシート1!$A$1:$BT$1,0),0)</f>
        <v>184036</v>
      </c>
      <c r="CO36" s="223">
        <f t="shared" si="15"/>
        <v>4.083440196483297E-2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21201</v>
      </c>
      <c r="AY37" s="18" t="str">
        <f>IF(IFERROR(比較地域マスタ!$Z30,"")=0,"",IFERROR(比較地域マスタ!$Z30,""))</f>
        <v>岐阜市</v>
      </c>
      <c r="BC37" s="844" t="str">
        <f t="shared" si="0"/>
        <v>21201</v>
      </c>
      <c r="BD37" s="1031" t="str">
        <f t="shared" si="2"/>
        <v>岐阜市</v>
      </c>
      <c r="BE37" s="34">
        <f>VLOOKUP($BC37&amp;"_"&amp;$AZ$7,データシート1!$A:$BT,MATCH("cb_"&amp;BE$12,データシート1!$A$1:$BT$1,0),0)</f>
        <v>68337.000000001091</v>
      </c>
      <c r="BF37" s="34">
        <f>VLOOKUP($BC37&amp;"_"&amp;$AZ$7,データシート1!$A:$BT,MATCH("cb_"&amp;BF$12,データシート1!$A$1:$BT$1,0),0)</f>
        <v>83192.699999999968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3850</v>
      </c>
      <c r="BK37" s="34">
        <f t="shared" si="3"/>
        <v>155379.70000000106</v>
      </c>
      <c r="BL37" s="36"/>
      <c r="BM37" s="844" t="str">
        <f t="shared" si="4"/>
        <v>21201</v>
      </c>
      <c r="BN37" s="1031" t="str">
        <f t="shared" si="5"/>
        <v>岐阜市</v>
      </c>
      <c r="BO37" s="34">
        <f>BE37*VLOOKUP(BO$12,別紙!$B$4:$E$10,MATCH("設備利用率",別紙!$B$4:$E$4,0),0)/100*8760/10^3</f>
        <v>82012.600440001304</v>
      </c>
      <c r="BP37" s="34">
        <f>BF37*VLOOKUP(BP$12,別紙!$B$4:$E$10,MATCH("設備利用率",別紙!$B$4:$E$4,0),0)/100*8760/10^3</f>
        <v>110043.97585199996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26980.799999999999</v>
      </c>
      <c r="BU37" s="34">
        <f t="shared" si="6"/>
        <v>219037.37629200125</v>
      </c>
      <c r="BV37" s="36"/>
      <c r="BW37" s="33" t="str">
        <f t="shared" si="7"/>
        <v>21201</v>
      </c>
      <c r="BX37" s="33" t="str">
        <f t="shared" si="8"/>
        <v>岐阜市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2442446.4268282289</v>
      </c>
      <c r="BZ37" s="36"/>
      <c r="CA37" s="33" t="str">
        <f t="shared" si="9"/>
        <v>21201</v>
      </c>
      <c r="CB37" s="33" t="str">
        <f t="shared" si="10"/>
        <v>岐阜市</v>
      </c>
      <c r="CC37" s="223">
        <f t="shared" si="11"/>
        <v>3.3578054994026302E-2</v>
      </c>
      <c r="CD37" s="223">
        <f t="shared" si="16"/>
        <v>4.5054816614710162E-2</v>
      </c>
      <c r="CE37" s="223">
        <f t="shared" si="17"/>
        <v>0</v>
      </c>
      <c r="CF37" s="223">
        <f t="shared" si="18"/>
        <v>0</v>
      </c>
      <c r="CG37" s="223">
        <f t="shared" si="19"/>
        <v>0</v>
      </c>
      <c r="CH37" s="223">
        <f t="shared" si="20"/>
        <v>1.1046629192615447E-2</v>
      </c>
      <c r="CI37" s="223">
        <f t="shared" si="12"/>
        <v>8.9679500801351911E-2</v>
      </c>
      <c r="CK37" s="18" t="str">
        <f t="shared" si="13"/>
        <v>21201</v>
      </c>
      <c r="CL37" s="18" t="str">
        <f t="shared" si="14"/>
        <v>岐阜市</v>
      </c>
      <c r="CM37" s="18">
        <f>VLOOKUP($CK37&amp;"_"&amp;$AZ$7,データシート1!$A:$BT,MATCH("ca_太陽光発電（10kW未満）",データシート1!$A$1:$BT$1,0),0)</f>
        <v>14542</v>
      </c>
      <c r="CN37" s="18">
        <f>VLOOKUP($CK37&amp;"_"&amp;$AZ$5,データシート1!$A:$BT,MATCH("ab_家庭",データシート1!$A$1:$BT$1,0),0)</f>
        <v>185060</v>
      </c>
      <c r="CO37" s="223">
        <f t="shared" si="15"/>
        <v>7.8579920025937527E-2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45201</v>
      </c>
      <c r="AY38" s="18" t="str">
        <f>IF(IFERROR(比較地域マスタ!$Z31,"")=0,"",IFERROR(比較地域マスタ!$Z31,""))</f>
        <v>宮崎市</v>
      </c>
      <c r="BC38" s="844" t="str">
        <f t="shared" si="0"/>
        <v>45201</v>
      </c>
      <c r="BD38" s="1031" t="str">
        <f t="shared" si="2"/>
        <v>宮崎市</v>
      </c>
      <c r="BE38" s="34">
        <f>VLOOKUP($BC38&amp;"_"&amp;$AZ$7,データシート1!$A:$BT,MATCH("cb_"&amp;BE$12,データシート1!$A$1:$BT$1,0),0)</f>
        <v>88251.570000001258</v>
      </c>
      <c r="BF38" s="34">
        <f>VLOOKUP($BC38&amp;"_"&amp;$AZ$7,データシート1!$A:$BT,MATCH("cb_"&amp;BF$12,データシート1!$A$1:$BT$1,0),0)</f>
        <v>389964.85000000347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7667.7839999999997</v>
      </c>
      <c r="BK38" s="34">
        <f t="shared" si="3"/>
        <v>485884.20400000468</v>
      </c>
      <c r="BL38" s="36"/>
      <c r="BM38" s="844" t="str">
        <f t="shared" si="4"/>
        <v>45201</v>
      </c>
      <c r="BN38" s="1031" t="str">
        <f t="shared" si="5"/>
        <v>宮崎市</v>
      </c>
      <c r="BO38" s="34">
        <f>BE38*VLOOKUP(BO$12,別紙!$B$4:$E$10,MATCH("設備利用率",別紙!$B$4:$E$4,0),0)/100*8760/10^3</f>
        <v>105912.47418840149</v>
      </c>
      <c r="BP38" s="34">
        <f>BF38*VLOOKUP(BP$12,別紙!$B$4:$E$10,MATCH("設備利用率",別紙!$B$4:$E$4,0),0)/100*8760/10^3</f>
        <v>515829.90498600458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53735.830271999992</v>
      </c>
      <c r="BU38" s="34">
        <f t="shared" si="6"/>
        <v>675478.20944640599</v>
      </c>
      <c r="BV38" s="36"/>
      <c r="BW38" s="33" t="str">
        <f t="shared" si="7"/>
        <v>45201</v>
      </c>
      <c r="BX38" s="33" t="str">
        <f t="shared" si="8"/>
        <v>宮崎市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2353550.3325337083</v>
      </c>
      <c r="BZ38" s="36"/>
      <c r="CA38" s="33" t="str">
        <f t="shared" si="9"/>
        <v>45201</v>
      </c>
      <c r="CB38" s="33" t="str">
        <f t="shared" si="10"/>
        <v>宮崎市</v>
      </c>
      <c r="CC38" s="223">
        <f t="shared" si="11"/>
        <v>4.5001151122347871E-2</v>
      </c>
      <c r="CD38" s="223">
        <f t="shared" si="16"/>
        <v>0.21917096815630421</v>
      </c>
      <c r="CE38" s="223">
        <f t="shared" si="17"/>
        <v>0</v>
      </c>
      <c r="CF38" s="223">
        <f t="shared" si="18"/>
        <v>0</v>
      </c>
      <c r="CG38" s="223">
        <f t="shared" si="19"/>
        <v>0</v>
      </c>
      <c r="CH38" s="223">
        <f t="shared" si="20"/>
        <v>2.2831816906227296E-2</v>
      </c>
      <c r="CI38" s="223">
        <f t="shared" si="12"/>
        <v>0.28700393618487935</v>
      </c>
      <c r="CK38" s="18" t="str">
        <f t="shared" si="13"/>
        <v>45201</v>
      </c>
      <c r="CL38" s="18" t="str">
        <f t="shared" si="14"/>
        <v>宮崎市</v>
      </c>
      <c r="CM38" s="18">
        <f>VLOOKUP($CK38&amp;"_"&amp;$AZ$7,データシート1!$A:$BT,MATCH("ca_太陽光発電（10kW未満）",データシート1!$A$1:$BT$1,0),0)</f>
        <v>18290</v>
      </c>
      <c r="CN38" s="18">
        <f>VLOOKUP($CK38&amp;"_"&amp;$AZ$5,データシート1!$A:$BT,MATCH("ab_家庭",データシート1!$A$1:$BT$1,0),0)</f>
        <v>201306</v>
      </c>
      <c r="CO38" s="223">
        <f t="shared" si="15"/>
        <v>9.0856705711702582E-2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42201</v>
      </c>
      <c r="AY39" s="18" t="str">
        <f>IF(IFERROR(比較地域マスタ!$Z32,"")=0,"",IFERROR(比較地域マスタ!$Z32,""))</f>
        <v>長崎市</v>
      </c>
      <c r="BC39" s="844" t="str">
        <f t="shared" si="0"/>
        <v>42201</v>
      </c>
      <c r="BD39" s="1031" t="str">
        <f t="shared" si="2"/>
        <v>長崎市</v>
      </c>
      <c r="BE39" s="34">
        <f>VLOOKUP($BC39&amp;"_"&amp;$AZ$7,データシート1!$A:$BT,MATCH("cb_"&amp;BE$12,データシート1!$A$1:$BT$1,0),0)</f>
        <v>45541.025000000431</v>
      </c>
      <c r="BF39" s="34">
        <f>VLOOKUP($BC39&amp;"_"&amp;$AZ$7,データシート1!$A:$BT,MATCH("cb_"&amp;BF$12,データシート1!$A$1:$BT$1,0),0)</f>
        <v>111943.47999999984</v>
      </c>
      <c r="BG39" s="34">
        <f>VLOOKUP($BC39&amp;"_"&amp;$AZ$7,データシート1!$A:$BT,MATCH("cb_"&amp;BG$12,データシート1!$A$1:$BT$1,0),0)</f>
        <v>152.39999999999998</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2600</v>
      </c>
      <c r="BK39" s="34">
        <f t="shared" si="3"/>
        <v>160236.90500000026</v>
      </c>
      <c r="BL39" s="36"/>
      <c r="BM39" s="844" t="str">
        <f t="shared" si="4"/>
        <v>42201</v>
      </c>
      <c r="BN39" s="1031" t="str">
        <f t="shared" si="5"/>
        <v>長崎市</v>
      </c>
      <c r="BO39" s="34">
        <f>BE39*VLOOKUP(BO$12,別紙!$B$4:$E$10,MATCH("設備利用率",別紙!$B$4:$E$4,0),0)/100*8760/10^3</f>
        <v>54654.694923000519</v>
      </c>
      <c r="BP39" s="34">
        <f>BF39*VLOOKUP(BP$12,別紙!$B$4:$E$10,MATCH("設備利用率",別紙!$B$4:$E$4,0),0)/100*8760/10^3</f>
        <v>148074.35760479976</v>
      </c>
      <c r="BQ39" s="34">
        <f>BG39*VLOOKUP(BQ$12,別紙!$B$4:$E$10,MATCH("設備利用率",別紙!$B$4:$E$4,0),0)/100*8760/10^3</f>
        <v>331.08595199999991</v>
      </c>
      <c r="BR39" s="34">
        <f>BH39*VLOOKUP(BR$12,別紙!$B$4:$E$10,MATCH("設備利用率",別紙!$B$4:$E$4,0),0)/100*8760/10^3</f>
        <v>0</v>
      </c>
      <c r="BS39" s="34">
        <f>BI39*VLOOKUP(BS$12,別紙!$B$4:$E$10,MATCH("設備利用率",別紙!$B$4:$E$4,0),0)/100*8760/10^3</f>
        <v>0</v>
      </c>
      <c r="BT39" s="34">
        <f>BJ39*VLOOKUP(BT$12,別紙!$B$4:$E$10,MATCH("設備利用率",別紙!$B$4:$E$4,0),0)/100*8760/10^3</f>
        <v>18220.8</v>
      </c>
      <c r="BU39" s="34">
        <f t="shared" si="6"/>
        <v>221280.93847980027</v>
      </c>
      <c r="BV39" s="36"/>
      <c r="BW39" s="33" t="str">
        <f t="shared" si="7"/>
        <v>42201</v>
      </c>
      <c r="BX39" s="33" t="str">
        <f t="shared" si="8"/>
        <v>長崎市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2303906.6128215478</v>
      </c>
      <c r="BZ39" s="36"/>
      <c r="CA39" s="33" t="str">
        <f t="shared" si="9"/>
        <v>42201</v>
      </c>
      <c r="CB39" s="33" t="str">
        <f t="shared" si="10"/>
        <v>長崎市</v>
      </c>
      <c r="CC39" s="223">
        <f t="shared" si="11"/>
        <v>2.3722617322611883E-2</v>
      </c>
      <c r="CD39" s="223">
        <f t="shared" si="16"/>
        <v>6.4270989449288524E-2</v>
      </c>
      <c r="CE39" s="223">
        <f t="shared" si="17"/>
        <v>1.4370632479522493E-4</v>
      </c>
      <c r="CF39" s="223">
        <f t="shared" si="18"/>
        <v>0</v>
      </c>
      <c r="CG39" s="223">
        <f t="shared" si="19"/>
        <v>0</v>
      </c>
      <c r="CH39" s="223">
        <f t="shared" si="20"/>
        <v>7.9086538918716649E-3</v>
      </c>
      <c r="CI39" s="223">
        <f t="shared" si="12"/>
        <v>9.6045966988567294E-2</v>
      </c>
      <c r="CK39" s="18" t="str">
        <f t="shared" si="13"/>
        <v>42201</v>
      </c>
      <c r="CL39" s="18" t="str">
        <f t="shared" si="14"/>
        <v>長崎市</v>
      </c>
      <c r="CM39" s="18">
        <f>VLOOKUP($CK39&amp;"_"&amp;$AZ$7,データシート1!$A:$BT,MATCH("ca_太陽光発電（10kW未満）",データシート1!$A$1:$BT$1,0),0)</f>
        <v>9957</v>
      </c>
      <c r="CN39" s="18">
        <f>VLOOKUP($CK39&amp;"_"&amp;$AZ$5,データシート1!$A:$BT,MATCH("ab_家庭",データシート1!$A$1:$BT$1,0),0)</f>
        <v>205758</v>
      </c>
      <c r="CO39" s="223">
        <f t="shared" si="15"/>
        <v>4.8391800075817219E-2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27210</v>
      </c>
      <c r="AY40" s="18" t="str">
        <f>IF(IFERROR(比較地域マスタ!$Z33,"")=0,"",IFERROR(比較地域マスタ!$Z33,""))</f>
        <v>枚方市</v>
      </c>
      <c r="BC40" s="844" t="str">
        <f t="shared" si="0"/>
        <v>27210</v>
      </c>
      <c r="BD40" s="1031" t="str">
        <f t="shared" si="2"/>
        <v>枚方市</v>
      </c>
      <c r="BE40" s="34">
        <f>VLOOKUP($BC40&amp;"_"&amp;$AZ$7,データシート1!$A:$BT,MATCH("cb_"&amp;BE$12,データシート1!$A$1:$BT$1,0),0)</f>
        <v>35971.000000000124</v>
      </c>
      <c r="BF40" s="34">
        <f>VLOOKUP($BC40&amp;"_"&amp;$AZ$7,データシート1!$A:$BT,MATCH("cb_"&amp;BF$12,データシート1!$A$1:$BT$1,0),0)</f>
        <v>25712.600000000002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2744.9549999999999</v>
      </c>
      <c r="BK40" s="34">
        <f t="shared" si="3"/>
        <v>64428.555000000124</v>
      </c>
      <c r="BL40" s="36"/>
      <c r="BM40" s="844" t="str">
        <f t="shared" si="4"/>
        <v>27210</v>
      </c>
      <c r="BN40" s="1031" t="str">
        <f t="shared" si="5"/>
        <v>枚方市</v>
      </c>
      <c r="BO40" s="34">
        <f>BE40*VLOOKUP(BO$12,別紙!$B$4:$E$10,MATCH("設備利用率",別紙!$B$4:$E$4,0),0)/100*8760/10^3</f>
        <v>43169.516520000143</v>
      </c>
      <c r="BP40" s="34">
        <f>BF40*VLOOKUP(BP$12,別紙!$B$4:$E$10,MATCH("設備利用率",別紙!$B$4:$E$4,0),0)/100*8760/10^3</f>
        <v>34011.598775999999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19236.644640000002</v>
      </c>
      <c r="BU40" s="34">
        <f t="shared" si="6"/>
        <v>96417.759936000148</v>
      </c>
      <c r="BV40" s="36"/>
      <c r="BW40" s="33" t="str">
        <f t="shared" si="7"/>
        <v>27210</v>
      </c>
      <c r="BX40" s="33" t="str">
        <f t="shared" si="8"/>
        <v>枚方市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2124777.3622933878</v>
      </c>
      <c r="BZ40" s="36"/>
      <c r="CA40" s="33" t="str">
        <f t="shared" si="9"/>
        <v>27210</v>
      </c>
      <c r="CB40" s="33" t="str">
        <f t="shared" si="10"/>
        <v>枚方市</v>
      </c>
      <c r="CC40" s="223">
        <f t="shared" si="11"/>
        <v>2.0317195244119571E-2</v>
      </c>
      <c r="CD40" s="223">
        <f t="shared" si="16"/>
        <v>1.6007135326069847E-2</v>
      </c>
      <c r="CE40" s="223">
        <f t="shared" si="17"/>
        <v>0</v>
      </c>
      <c r="CF40" s="223">
        <f t="shared" si="18"/>
        <v>0</v>
      </c>
      <c r="CG40" s="223">
        <f t="shared" si="19"/>
        <v>0</v>
      </c>
      <c r="CH40" s="223">
        <f t="shared" si="20"/>
        <v>9.0534871941768263E-3</v>
      </c>
      <c r="CI40" s="223">
        <f t="shared" si="12"/>
        <v>4.5377817764366245E-2</v>
      </c>
      <c r="CK40" s="18" t="str">
        <f t="shared" si="13"/>
        <v>27210</v>
      </c>
      <c r="CL40" s="18" t="str">
        <f t="shared" si="14"/>
        <v>枚方市</v>
      </c>
      <c r="CM40" s="18">
        <f>VLOOKUP($CK40&amp;"_"&amp;$AZ$7,データシート1!$A:$BT,MATCH("ca_太陽光発電（10kW未満）",データシート1!$A$1:$BT$1,0),0)</f>
        <v>8752</v>
      </c>
      <c r="CN40" s="18">
        <f>VLOOKUP($CK40&amp;"_"&amp;$AZ$5,データシート1!$A:$BT,MATCH("ab_家庭",データシート1!$A$1:$BT$1,0),0)</f>
        <v>184691</v>
      </c>
      <c r="CO40" s="223">
        <f t="shared" si="15"/>
        <v>4.7387257635726703E-2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23202</v>
      </c>
      <c r="AY41" s="18" t="str">
        <f>IF(IFERROR(比較地域マスタ!$Z34,"")=0,"",IFERROR(比較地域マスタ!$Z34,""))</f>
        <v>岡崎市</v>
      </c>
      <c r="BC41" s="844" t="str">
        <f t="shared" si="0"/>
        <v>23202</v>
      </c>
      <c r="BD41" s="1031" t="str">
        <f t="shared" si="2"/>
        <v>岡崎市</v>
      </c>
      <c r="BE41" s="34">
        <f>VLOOKUP($BC41&amp;"_"&amp;$AZ$7,データシート1!$A:$BT,MATCH("cb_"&amp;BE$12,データシート1!$A$1:$BT$1,0),0)</f>
        <v>77604.600000000923</v>
      </c>
      <c r="BF41" s="34">
        <f>VLOOKUP($BC41&amp;"_"&amp;$AZ$7,データシート1!$A:$BT,MATCH("cb_"&amp;BF$12,データシート1!$A$1:$BT$1,0),0)</f>
        <v>53223.899999999914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4317.3</v>
      </c>
      <c r="BK41" s="34">
        <f t="shared" si="3"/>
        <v>135145.80000000083</v>
      </c>
      <c r="BL41" s="36"/>
      <c r="BM41" s="844" t="str">
        <f t="shared" si="4"/>
        <v>23202</v>
      </c>
      <c r="BN41" s="1031" t="str">
        <f t="shared" si="5"/>
        <v>岡崎市</v>
      </c>
      <c r="BO41" s="34">
        <f>BE41*VLOOKUP(BO$12,別紙!$B$4:$E$10,MATCH("設備利用率",別紙!$B$4:$E$4,0),0)/100*8760/10^3</f>
        <v>93134.832552001099</v>
      </c>
      <c r="BP41" s="34">
        <f>BF41*VLOOKUP(BP$12,別紙!$B$4:$E$10,MATCH("設備利用率",別紙!$B$4:$E$4,0),0)/100*8760/10^3</f>
        <v>70402.445963999882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30255.638400000003</v>
      </c>
      <c r="BU41" s="34">
        <f t="shared" si="6"/>
        <v>193792.91691600098</v>
      </c>
      <c r="BV41" s="36"/>
      <c r="BW41" s="33" t="str">
        <f t="shared" si="7"/>
        <v>23202</v>
      </c>
      <c r="BX41" s="33" t="str">
        <f t="shared" si="8"/>
        <v>岡崎市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2682794.2089524283</v>
      </c>
      <c r="BZ41" s="36"/>
      <c r="CA41" s="33" t="str">
        <f t="shared" si="9"/>
        <v>23202</v>
      </c>
      <c r="CB41" s="33" t="str">
        <f t="shared" si="10"/>
        <v>岡崎市</v>
      </c>
      <c r="CC41" s="223">
        <f t="shared" si="11"/>
        <v>3.4715608167488997E-2</v>
      </c>
      <c r="CD41" s="223">
        <f t="shared" si="16"/>
        <v>2.6242208861592287E-2</v>
      </c>
      <c r="CE41" s="223">
        <f t="shared" si="17"/>
        <v>0</v>
      </c>
      <c r="CF41" s="223">
        <f t="shared" si="18"/>
        <v>0</v>
      </c>
      <c r="CG41" s="223">
        <f t="shared" si="19"/>
        <v>0</v>
      </c>
      <c r="CH41" s="223">
        <f t="shared" si="20"/>
        <v>1.1277659053772208E-2</v>
      </c>
      <c r="CI41" s="223">
        <f t="shared" si="12"/>
        <v>7.2235476082853481E-2</v>
      </c>
      <c r="CK41" s="18" t="str">
        <f t="shared" si="13"/>
        <v>23202</v>
      </c>
      <c r="CL41" s="18" t="str">
        <f t="shared" si="14"/>
        <v>岡崎市</v>
      </c>
      <c r="CM41" s="18">
        <f>VLOOKUP($CK41&amp;"_"&amp;$AZ$7,データシート1!$A:$BT,MATCH("ca_太陽光発電（10kW未満）",データシート1!$A$1:$BT$1,0),0)</f>
        <v>16605</v>
      </c>
      <c r="CN41" s="18">
        <f>VLOOKUP($CK41&amp;"_"&amp;$AZ$5,データシート1!$A:$BT,MATCH("ab_家庭",データシート1!$A$1:$BT$1,0),0)</f>
        <v>167955</v>
      </c>
      <c r="CO41" s="223">
        <f t="shared" si="15"/>
        <v>9.8865767616325803E-2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38506</v>
      </c>
      <c r="AY72" s="18" t="str">
        <f>IF(IFERROR(比較地域マスタ!$AE7,"")=0,"",IFERROR(比較地域マスタ!$AE7,""))</f>
        <v>愛南町</v>
      </c>
      <c r="AZ72" s="16"/>
      <c r="BA72" s="22">
        <v>1</v>
      </c>
      <c r="BB72" s="22">
        <v>1</v>
      </c>
      <c r="BC72" s="18" t="str">
        <f>AX72</f>
        <v>38506</v>
      </c>
      <c r="BD72" s="18" t="str">
        <f>AY72</f>
        <v>愛南町</v>
      </c>
      <c r="BE72" s="33">
        <f>VLOOKUP(BC72&amp;"_"&amp;$AZ$9,データシート3!A:AB,MATCH("ea_"&amp;"太陽光（建物系）"&amp;"_年間発電",データシート3!$A$1:$AB$1,0),0)/10^3+VLOOKUP(BC72&amp;"_"&amp;$AZ$9,データシート3!A:AB,MATCH("ea_"&amp;"太陽光（土地系）"&amp;"_年間発電",データシート3!$A$1:$AB$1,0),0)/10^3</f>
        <v>1037707.478</v>
      </c>
      <c r="BF72" s="33">
        <f>VLOOKUP(BC72&amp;"_"&amp;$AZ$9,データシート3!A:AB,MATCH("ea_"&amp;"風力（陸上）"&amp;"_年間発電",データシート3!$A$1:$AB$1,0),0)/10^3</f>
        <v>336946.07299999992</v>
      </c>
      <c r="BG72" s="33">
        <f>VLOOKUP(BC72&amp;"_"&amp;$AZ$9,データシート3!A:AB,MATCH("ea_"&amp;"中小水（河川）"&amp;"_年間発電",データシート3!$A$1:$AB$1,0),0)/10^3+VLOOKUP(BC72&amp;"_"&amp;$AZ$9,データシート3!A:AB,MATCH("ea_"&amp;"中小水（農業用水路）"&amp;"_年間発電",データシート3!$A$1:$AB$1,0),0)/10^3</f>
        <v>2948.049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69.66</v>
      </c>
      <c r="BI72" s="33">
        <f>SUM(BE72:BH72)</f>
        <v>1377671.26</v>
      </c>
      <c r="BJ72" s="33">
        <f>(VLOOKUP($BC72&amp;"_"&amp;$AZ$8,データシート3!$A:$AN,MATCH("da_合計",データシート3!$A$1:$AN$1,0),0))/10^3</f>
        <v>99869.406797829608</v>
      </c>
      <c r="BK72" s="33">
        <f t="shared" ref="BK72:BK103" si="21">BI72-BJ72</f>
        <v>1277801.8532021705</v>
      </c>
      <c r="BL72" s="33">
        <f t="shared" ref="BL72:BL103" si="22">IF(BK72&gt;0,0,BK72)</f>
        <v>0</v>
      </c>
      <c r="BM72" s="33">
        <f t="shared" ref="BM72:BM103" si="23">IF(BK72&gt;0,BK72,0)</f>
        <v>1277801.8532021705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38442</v>
      </c>
      <c r="AY73" s="18" t="str">
        <f>IF(IFERROR(比較地域マスタ!$AE8,"")=0,"",IFERROR(比較地域マスタ!$AE8,""))</f>
        <v>伊方町</v>
      </c>
      <c r="AZ73" s="16"/>
      <c r="BA73" s="22">
        <v>2</v>
      </c>
      <c r="BB73" s="22">
        <v>1</v>
      </c>
      <c r="BC73" s="18" t="str">
        <f t="shared" ref="BC73:BC136" si="24">AX73</f>
        <v>38442</v>
      </c>
      <c r="BD73" s="18" t="str">
        <f t="shared" ref="BD73:BD136" si="25">AY73</f>
        <v>伊方町</v>
      </c>
      <c r="BE73" s="33">
        <f>VLOOKUP(BC73&amp;"_"&amp;$AZ$9,データシート3!A:AB,MATCH("ea_"&amp;"太陽光（建物系）"&amp;"_年間発電",データシート3!$A$1:$AB$1,0),0)/10^3+VLOOKUP(BC73&amp;"_"&amp;$AZ$9,データシート3!A:AB,MATCH("ea_"&amp;"太陽光（土地系）"&amp;"_年間発電",データシート3!$A$1:$AB$1,0),0)/10^3</f>
        <v>823026.63699999999</v>
      </c>
      <c r="BF73" s="33">
        <f>VLOOKUP(BC73&amp;"_"&amp;$AZ$9,データシート3!A:AB,MATCH("ea_"&amp;"風力（陸上）"&amp;"_年間発電",データシート3!$A$1:$AB$1,0),0)/10^3</f>
        <v>161994.47700000004</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985021.11400000006</v>
      </c>
      <c r="BJ73" s="33">
        <f>(VLOOKUP($BC73&amp;"_"&amp;$AZ$8,データシート3!$A:$AN,MATCH("da_合計",データシート3!$A$1:$AN$1,0),0))/10^3</f>
        <v>46105.641513061397</v>
      </c>
      <c r="BK73" s="33">
        <f t="shared" si="21"/>
        <v>938915.4724869387</v>
      </c>
      <c r="BL73" s="33">
        <f t="shared" si="22"/>
        <v>0</v>
      </c>
      <c r="BM73" s="33">
        <f t="shared" si="23"/>
        <v>938915.4724869387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38202</v>
      </c>
      <c r="AY74" s="18" t="str">
        <f>IF(IFERROR(比較地域マスタ!$AE9,"")=0,"",IFERROR(比較地域マスタ!$AE9,""))</f>
        <v>今治市</v>
      </c>
      <c r="AZ74" s="16"/>
      <c r="BA74" s="22">
        <v>3</v>
      </c>
      <c r="BB74" s="22">
        <v>1</v>
      </c>
      <c r="BC74" s="18" t="str">
        <f t="shared" si="24"/>
        <v>38202</v>
      </c>
      <c r="BD74" s="18" t="str">
        <f t="shared" si="25"/>
        <v>今治市</v>
      </c>
      <c r="BE74" s="33">
        <f>VLOOKUP(BC74&amp;"_"&amp;$AZ$9,データシート3!A:AB,MATCH("ea_"&amp;"太陽光（建物系）"&amp;"_年間発電",データシート3!$A$1:$AB$1,0),0)/10^3+VLOOKUP(BC74&amp;"_"&amp;$AZ$9,データシート3!A:AB,MATCH("ea_"&amp;"太陽光（土地系）"&amp;"_年間発電",データシート3!$A$1:$AB$1,0),0)/10^3</f>
        <v>3954529.2109999997</v>
      </c>
      <c r="BF74" s="33">
        <f>VLOOKUP(BC74&amp;"_"&amp;$AZ$9,データシート3!A:AB,MATCH("ea_"&amp;"風力（陸上）"&amp;"_年間発電",データシート3!$A$1:$AB$1,0),0)/10^3</f>
        <v>698409.22699999996</v>
      </c>
      <c r="BG74" s="33">
        <f>VLOOKUP(BC74&amp;"_"&amp;$AZ$9,データシート3!A:AB,MATCH("ea_"&amp;"中小水（河川）"&amp;"_年間発電",データシート3!$A$1:$AB$1,0),0)/10^3+VLOOKUP(BC74&amp;"_"&amp;$AZ$9,データシート3!A:AB,MATCH("ea_"&amp;"中小水（農業用水路）"&amp;"_年間発電",データシート3!$A$1:$AB$1,0),0)/10^3</f>
        <v>22531.530999999999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4675469.9689999996</v>
      </c>
      <c r="BJ74" s="33">
        <f>(VLOOKUP($BC74&amp;"_"&amp;$AZ$8,データシート3!$A:$AN,MATCH("da_合計",データシート3!$A$1:$AN$1,0),0))/10^3</f>
        <v>1733577.4488471267</v>
      </c>
      <c r="BK74" s="33">
        <f t="shared" si="21"/>
        <v>2941892.5201528729</v>
      </c>
      <c r="BL74" s="33">
        <f t="shared" si="22"/>
        <v>0</v>
      </c>
      <c r="BM74" s="33">
        <f t="shared" si="23"/>
        <v>2941892.5201528729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38210</v>
      </c>
      <c r="AY75" s="18" t="str">
        <f>IF(IFERROR(比較地域マスタ!$AE10,"")=0,"",IFERROR(比較地域マスタ!$AE10,""))</f>
        <v>伊予市</v>
      </c>
      <c r="AZ75" s="16"/>
      <c r="BA75" s="22">
        <v>4</v>
      </c>
      <c r="BB75" s="22">
        <v>1</v>
      </c>
      <c r="BC75" s="18" t="str">
        <f t="shared" si="24"/>
        <v>38210</v>
      </c>
      <c r="BD75" s="18" t="str">
        <f t="shared" si="25"/>
        <v>伊予市</v>
      </c>
      <c r="BE75" s="33">
        <f>VLOOKUP(BC75&amp;"_"&amp;$AZ$9,データシート3!A:AB,MATCH("ea_"&amp;"太陽光（建物系）"&amp;"_年間発電",データシート3!$A$1:$AB$1,0),0)/10^3+VLOOKUP(BC75&amp;"_"&amp;$AZ$9,データシート3!A:AB,MATCH("ea_"&amp;"太陽光（土地系）"&amp;"_年間発電",データシート3!$A$1:$AB$1,0),0)/10^3</f>
        <v>1672206.889</v>
      </c>
      <c r="BF75" s="33">
        <f>VLOOKUP(BC75&amp;"_"&amp;$AZ$9,データシート3!A:AB,MATCH("ea_"&amp;"風力（陸上）"&amp;"_年間発電",データシート3!$A$1:$AB$1,0),0)/10^3</f>
        <v>217032.799</v>
      </c>
      <c r="BG75" s="33">
        <f>VLOOKUP(BC75&amp;"_"&amp;$AZ$9,データシート3!A:AB,MATCH("ea_"&amp;"中小水（河川）"&amp;"_年間発電",データシート3!$A$1:$AB$1,0),0)/10^3+VLOOKUP(BC75&amp;"_"&amp;$AZ$9,データシート3!A:AB,MATCH("ea_"&amp;"中小水（農業用水路）"&amp;"_年間発電",データシート3!$A$1:$AB$1,0),0)/10^3</f>
        <v>939.745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1890179.4330000002</v>
      </c>
      <c r="BJ75" s="33">
        <f>(VLOOKUP($BC75&amp;"_"&amp;$AZ$8,データシート3!$A:$AN,MATCH("da_合計",データシート3!$A$1:$AN$1,0),0))/10^3</f>
        <v>220990.23024627031</v>
      </c>
      <c r="BK75" s="33">
        <f t="shared" si="21"/>
        <v>1669189.2027537299</v>
      </c>
      <c r="BL75" s="33">
        <f t="shared" si="22"/>
        <v>0</v>
      </c>
      <c r="BM75" s="33">
        <f t="shared" si="23"/>
        <v>1669189.2027537299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38422</v>
      </c>
      <c r="AY76" s="18" t="str">
        <f>IF(IFERROR(比較地域マスタ!$AE11,"")=0,"",IFERROR(比較地域マスタ!$AE11,""))</f>
        <v>内子町</v>
      </c>
      <c r="AZ76" s="16"/>
      <c r="BA76" s="22">
        <v>5</v>
      </c>
      <c r="BB76" s="22">
        <v>1</v>
      </c>
      <c r="BC76" s="18" t="str">
        <f t="shared" si="24"/>
        <v>38422</v>
      </c>
      <c r="BD76" s="18" t="str">
        <f t="shared" si="25"/>
        <v>内子町</v>
      </c>
      <c r="BE76" s="33">
        <f>VLOOKUP(BC76&amp;"_"&amp;$AZ$9,データシート3!A:AB,MATCH("ea_"&amp;"太陽光（建物系）"&amp;"_年間発電",データシート3!$A$1:$AB$1,0),0)/10^3+VLOOKUP(BC76&amp;"_"&amp;$AZ$9,データシート3!A:AB,MATCH("ea_"&amp;"太陽光（土地系）"&amp;"_年間発電",データシート3!$A$1:$AB$1,0),0)/10^3</f>
        <v>1132479.3419999999</v>
      </c>
      <c r="BF76" s="33">
        <f>VLOOKUP(BC76&amp;"_"&amp;$AZ$9,データシート3!A:AB,MATCH("ea_"&amp;"風力（陸上）"&amp;"_年間発電",データシート3!$A$1:$AB$1,0),0)/10^3</f>
        <v>322388.35200000001</v>
      </c>
      <c r="BG76" s="33">
        <f>VLOOKUP(BC76&amp;"_"&amp;$AZ$9,データシート3!A:AB,MATCH("ea_"&amp;"中小水（河川）"&amp;"_年間発電",データシート3!$A$1:$AB$1,0),0)/10^3+VLOOKUP(BC76&amp;"_"&amp;$AZ$9,データシート3!A:AB,MATCH("ea_"&amp;"中小水（農業用水路）"&amp;"_年間発電",データシート3!$A$1:$AB$1,0),0)/10^3</f>
        <v>9163.4779999999992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1464031.1719999998</v>
      </c>
      <c r="BJ76" s="33">
        <f>(VLOOKUP($BC76&amp;"_"&amp;$AZ$8,データシート3!$A:$AN,MATCH("da_合計",データシート3!$A$1:$AN$1,0),0))/10^3</f>
        <v>79557.300640181507</v>
      </c>
      <c r="BK76" s="33">
        <f t="shared" si="21"/>
        <v>1384473.8713598184</v>
      </c>
      <c r="BL76" s="33">
        <f t="shared" si="22"/>
        <v>0</v>
      </c>
      <c r="BM76" s="33">
        <f t="shared" si="23"/>
        <v>1384473.8713598184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38203</v>
      </c>
      <c r="AY77" s="18" t="str">
        <f>IF(IFERROR(比較地域マスタ!$AE12,"")=0,"",IFERROR(比較地域マスタ!$AE12,""))</f>
        <v>宇和島市</v>
      </c>
      <c r="AZ77" s="16"/>
      <c r="BA77" s="22">
        <v>6</v>
      </c>
      <c r="BB77" s="22">
        <v>1</v>
      </c>
      <c r="BC77" s="18" t="str">
        <f t="shared" si="24"/>
        <v>38203</v>
      </c>
      <c r="BD77" s="18" t="str">
        <f t="shared" si="25"/>
        <v>宇和島市</v>
      </c>
      <c r="BE77" s="33">
        <f>VLOOKUP(BC77&amp;"_"&amp;$AZ$9,データシート3!A:AB,MATCH("ea_"&amp;"太陽光（建物系）"&amp;"_年間発電",データシート3!$A$1:$AB$1,0),0)/10^3+VLOOKUP(BC77&amp;"_"&amp;$AZ$9,データシート3!A:AB,MATCH("ea_"&amp;"太陽光（土地系）"&amp;"_年間発電",データシート3!$A$1:$AB$1,0),0)/10^3</f>
        <v>2958350.9219999993</v>
      </c>
      <c r="BF77" s="33">
        <f>VLOOKUP(BC77&amp;"_"&amp;$AZ$9,データシート3!A:AB,MATCH("ea_"&amp;"風力（陸上）"&amp;"_年間発電",データシート3!$A$1:$AB$1,0),0)/10^3</f>
        <v>531962.39899999998</v>
      </c>
      <c r="BG77" s="33">
        <f>VLOOKUP(BC77&amp;"_"&amp;$AZ$9,データシート3!A:AB,MATCH("ea_"&amp;"中小水（河川）"&amp;"_年間発電",データシート3!$A$1:$AB$1,0),0)/10^3+VLOOKUP(BC77&amp;"_"&amp;$AZ$9,データシート3!A:AB,MATCH("ea_"&amp;"中小水（農業用水路）"&amp;"_年間発電",データシート3!$A$1:$AB$1,0),0)/10^3</f>
        <v>6300.67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3496613.9909999995</v>
      </c>
      <c r="BJ77" s="33">
        <f>(VLOOKUP($BC77&amp;"_"&amp;$AZ$8,データシート3!$A:$AN,MATCH("da_合計",データシート3!$A$1:$AN$1,0),0))/10^3</f>
        <v>404319.71913044812</v>
      </c>
      <c r="BK77" s="33">
        <f t="shared" si="21"/>
        <v>3092294.2718695514</v>
      </c>
      <c r="BL77" s="33">
        <f t="shared" si="22"/>
        <v>0</v>
      </c>
      <c r="BM77" s="33">
        <f t="shared" si="23"/>
        <v>3092294.2718695514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38207</v>
      </c>
      <c r="AY78" s="18" t="str">
        <f>IF(IFERROR(比較地域マスタ!$AE13,"")=0,"",IFERROR(比較地域マスタ!$AE13,""))</f>
        <v>大洲市</v>
      </c>
      <c r="AZ78" s="16"/>
      <c r="BA78" s="22">
        <v>7</v>
      </c>
      <c r="BB78" s="22">
        <v>1</v>
      </c>
      <c r="BC78" s="18" t="str">
        <f t="shared" si="24"/>
        <v>38207</v>
      </c>
      <c r="BD78" s="18" t="str">
        <f t="shared" si="25"/>
        <v>大洲市</v>
      </c>
      <c r="BE78" s="33">
        <f>VLOOKUP(BC78&amp;"_"&amp;$AZ$9,データシート3!A:AB,MATCH("ea_"&amp;"太陽光（建物系）"&amp;"_年間発電",データシート3!$A$1:$AB$1,0),0)/10^3+VLOOKUP(BC78&amp;"_"&amp;$AZ$9,データシート3!A:AB,MATCH("ea_"&amp;"太陽光（土地系）"&amp;"_年間発電",データシート3!$A$1:$AB$1,0),0)/10^3</f>
        <v>1835997.743</v>
      </c>
      <c r="BF78" s="33">
        <f>VLOOKUP(BC78&amp;"_"&amp;$AZ$9,データシート3!A:AB,MATCH("ea_"&amp;"風力（陸上）"&amp;"_年間発電",データシート3!$A$1:$AB$1,0),0)/10^3</f>
        <v>278194.30099999998</v>
      </c>
      <c r="BG78" s="33">
        <f>VLOOKUP(BC78&amp;"_"&amp;$AZ$9,データシート3!A:AB,MATCH("ea_"&amp;"中小水（河川）"&amp;"_年間発電",データシート3!$A$1:$AB$1,0),0)/10^3+VLOOKUP(BC78&amp;"_"&amp;$AZ$9,データシート3!A:AB,MATCH("ea_"&amp;"中小水（農業用水路）"&amp;"_年間発電",データシート3!$A$1:$AB$1,0),0)/10^3</f>
        <v>16884.681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2131076.7249999996</v>
      </c>
      <c r="BJ78" s="33">
        <f>(VLOOKUP($BC78&amp;"_"&amp;$AZ$8,データシート3!$A:$AN,MATCH("da_合計",データシート3!$A$1:$AN$1,0),0))/10^3</f>
        <v>238197.49674505377</v>
      </c>
      <c r="BK78" s="33">
        <f t="shared" si="21"/>
        <v>1892879.2282549459</v>
      </c>
      <c r="BL78" s="33">
        <f t="shared" si="22"/>
        <v>0</v>
      </c>
      <c r="BM78" s="33">
        <f t="shared" si="23"/>
        <v>1892879.2282549459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38356</v>
      </c>
      <c r="AY79" s="18" t="str">
        <f>IF(IFERROR(比較地域マスタ!$AE14,"")=0,"",IFERROR(比較地域マスタ!$AE14,""))</f>
        <v>上島町</v>
      </c>
      <c r="AZ79" s="16"/>
      <c r="BA79" s="22">
        <v>8</v>
      </c>
      <c r="BB79" s="22">
        <v>1</v>
      </c>
      <c r="BC79" s="18" t="str">
        <f t="shared" si="24"/>
        <v>38356</v>
      </c>
      <c r="BD79" s="18" t="str">
        <f t="shared" si="25"/>
        <v>上島町</v>
      </c>
      <c r="BE79" s="33">
        <f>VLOOKUP(BC79&amp;"_"&amp;$AZ$9,データシート3!A:AB,MATCH("ea_"&amp;"太陽光（建物系）"&amp;"_年間発電",データシート3!$A$1:$AB$1,0),0)/10^3+VLOOKUP(BC79&amp;"_"&amp;$AZ$9,データシート3!A:AB,MATCH("ea_"&amp;"太陽光（土地系）"&amp;"_年間発電",データシート3!$A$1:$AB$1,0),0)/10^3</f>
        <v>223996.46500000003</v>
      </c>
      <c r="BF79" s="33">
        <f>VLOOKUP(BC79&amp;"_"&amp;$AZ$9,データシート3!A:AB,MATCH("ea_"&amp;"風力（陸上）"&amp;"_年間発電",データシート3!$A$1:$AB$1,0),0)/10^3</f>
        <v>12129.05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236125.51500000001</v>
      </c>
      <c r="BJ79" s="33">
        <f>(VLOOKUP($BC79&amp;"_"&amp;$AZ$8,データシート3!$A:$AN,MATCH("da_合計",データシート3!$A$1:$AN$1,0),0))/10^3</f>
        <v>54496.218228191567</v>
      </c>
      <c r="BK79" s="33">
        <f t="shared" si="21"/>
        <v>181629.29677180844</v>
      </c>
      <c r="BL79" s="33">
        <f>IF(BK79&gt;0,0,BK79)</f>
        <v>0</v>
      </c>
      <c r="BM79" s="33">
        <f>IF(BK79&gt;0,BK79,0)</f>
        <v>181629.29677180844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38488</v>
      </c>
      <c r="AY80" s="18" t="str">
        <f>IF(IFERROR(比較地域マスタ!$AE15,"")=0,"",IFERROR(比較地域マスタ!$AE15,""))</f>
        <v>鬼北町</v>
      </c>
      <c r="AZ80" s="16"/>
      <c r="BA80" s="22">
        <v>9</v>
      </c>
      <c r="BB80" s="22">
        <v>1</v>
      </c>
      <c r="BC80" s="18" t="str">
        <f t="shared" si="24"/>
        <v>38488</v>
      </c>
      <c r="BD80" s="18" t="str">
        <f t="shared" si="25"/>
        <v>鬼北町</v>
      </c>
      <c r="BE80" s="33">
        <f>VLOOKUP(BC80&amp;"_"&amp;$AZ$9,データシート3!A:AB,MATCH("ea_"&amp;"太陽光（建物系）"&amp;"_年間発電",データシート3!$A$1:$AB$1,0),0)/10^3+VLOOKUP(BC80&amp;"_"&amp;$AZ$9,データシート3!A:AB,MATCH("ea_"&amp;"太陽光（土地系）"&amp;"_年間発電",データシート3!$A$1:$AB$1,0),0)/10^3</f>
        <v>743816.57399999979</v>
      </c>
      <c r="BF80" s="33">
        <f>VLOOKUP(BC80&amp;"_"&amp;$AZ$9,データシート3!A:AB,MATCH("ea_"&amp;"風力（陸上）"&amp;"_年間発電",データシート3!$A$1:$AB$1,0),0)/10^3</f>
        <v>365733.98</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1109550.5539999998</v>
      </c>
      <c r="BJ80" s="33">
        <f>(VLOOKUP($BC80&amp;"_"&amp;$AZ$8,データシート3!$A:$AN,MATCH("da_合計",データシート3!$A$1:$AN$1,0),0))/10^3</f>
        <v>48165.661051698749</v>
      </c>
      <c r="BK80" s="33">
        <f t="shared" si="21"/>
        <v>1061384.892948301</v>
      </c>
      <c r="BL80" s="33">
        <f t="shared" si="22"/>
        <v>0</v>
      </c>
      <c r="BM80" s="33">
        <f t="shared" si="23"/>
        <v>1061384.892948301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38386</v>
      </c>
      <c r="AY81" s="18" t="str">
        <f>IF(IFERROR(比較地域マスタ!$AE16,"")=0,"",IFERROR(比較地域マスタ!$AE16,""))</f>
        <v>久万高原町</v>
      </c>
      <c r="AZ81" s="16"/>
      <c r="BA81" s="22">
        <v>10</v>
      </c>
      <c r="BB81" s="22">
        <v>1</v>
      </c>
      <c r="BC81" s="18" t="str">
        <f t="shared" si="24"/>
        <v>38386</v>
      </c>
      <c r="BD81" s="18" t="str">
        <f t="shared" si="25"/>
        <v>久万高原町</v>
      </c>
      <c r="BE81" s="33">
        <f>VLOOKUP(BC81&amp;"_"&amp;$AZ$9,データシート3!A:AB,MATCH("ea_"&amp;"太陽光（建物系）"&amp;"_年間発電",データシート3!$A$1:$AB$1,0),0)/10^3+VLOOKUP(BC81&amp;"_"&amp;$AZ$9,データシート3!A:AB,MATCH("ea_"&amp;"太陽光（土地系）"&amp;"_年間発電",データシート3!$A$1:$AB$1,0),0)/10^3</f>
        <v>694739.5199999999</v>
      </c>
      <c r="BF81" s="33">
        <f>VLOOKUP(BC81&amp;"_"&amp;$AZ$9,データシート3!A:AB,MATCH("ea_"&amp;"風力（陸上）"&amp;"_年間発電",データシート3!$A$1:$AB$1,0),0)/10^3</f>
        <v>1229464.402</v>
      </c>
      <c r="BG81" s="33">
        <f>VLOOKUP(BC81&amp;"_"&amp;$AZ$9,データシート3!A:AB,MATCH("ea_"&amp;"中小水（河川）"&amp;"_年間発電",データシート3!$A$1:$AB$1,0),0)/10^3+VLOOKUP(BC81&amp;"_"&amp;$AZ$9,データシート3!A:AB,MATCH("ea_"&amp;"中小水（農業用水路）"&amp;"_年間発電",データシート3!$A$1:$AB$1,0),0)/10^3</f>
        <v>93313.207999999999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2017517.13</v>
      </c>
      <c r="BJ81" s="33">
        <f>(VLOOKUP($BC81&amp;"_"&amp;$AZ$8,データシート3!$A:$AN,MATCH("da_合計",データシート3!$A$1:$AN$1,0),0))/10^3</f>
        <v>41834.305060135935</v>
      </c>
      <c r="BK81" s="33">
        <f t="shared" si="21"/>
        <v>1975682.824939864</v>
      </c>
      <c r="BL81" s="33">
        <f t="shared" si="22"/>
        <v>0</v>
      </c>
      <c r="BM81" s="33">
        <f t="shared" si="23"/>
        <v>1975682.824939864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38206</v>
      </c>
      <c r="AY82" s="18" t="str">
        <f>IF(IFERROR(比較地域マスタ!$AE17,"")=0,"",IFERROR(比較地域マスタ!$AE17,""))</f>
        <v>西条市</v>
      </c>
      <c r="AZ82" s="16"/>
      <c r="BA82" s="22">
        <v>11</v>
      </c>
      <c r="BB82" s="22">
        <v>1</v>
      </c>
      <c r="BC82" s="18" t="str">
        <f t="shared" si="24"/>
        <v>38206</v>
      </c>
      <c r="BD82" s="18" t="str">
        <f t="shared" si="25"/>
        <v>西条市</v>
      </c>
      <c r="BE82" s="33">
        <f>VLOOKUP(BC82&amp;"_"&amp;$AZ$9,データシート3!A:AB,MATCH("ea_"&amp;"太陽光（建物系）"&amp;"_年間発電",データシート3!$A$1:$AB$1,0),0)/10^3+VLOOKUP(BC82&amp;"_"&amp;$AZ$9,データシート3!A:AB,MATCH("ea_"&amp;"太陽光（土地系）"&amp;"_年間発電",データシート3!$A$1:$AB$1,0),0)/10^3</f>
        <v>4074581.7239999995</v>
      </c>
      <c r="BF82" s="33">
        <f>VLOOKUP(BC82&amp;"_"&amp;$AZ$9,データシート3!A:AB,MATCH("ea_"&amp;"風力（陸上）"&amp;"_年間発電",データシート3!$A$1:$AB$1,0),0)/10^3</f>
        <v>262171.28600000002</v>
      </c>
      <c r="BG82" s="33">
        <f>VLOOKUP(BC82&amp;"_"&amp;$AZ$9,データシート3!A:AB,MATCH("ea_"&amp;"中小水（河川）"&amp;"_年間発電",データシート3!$A$1:$AB$1,0),0)/10^3+VLOOKUP(BC82&amp;"_"&amp;$AZ$9,データシート3!A:AB,MATCH("ea_"&amp;"中小水（農業用水路）"&amp;"_年間発電",データシート3!$A$1:$AB$1,0),0)/10^3</f>
        <v>8854.9600000000028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4345607.97</v>
      </c>
      <c r="BJ82" s="33">
        <f>(VLOOKUP($BC82&amp;"_"&amp;$AZ$8,データシート3!$A:$AN,MATCH("da_合計",データシート3!$A$1:$AN$1,0),0))/10^3</f>
        <v>1499957.6171067625</v>
      </c>
      <c r="BK82" s="33">
        <f t="shared" si="21"/>
        <v>2845650.352893237</v>
      </c>
      <c r="BL82" s="33">
        <f t="shared" si="22"/>
        <v>0</v>
      </c>
      <c r="BM82" s="33">
        <f t="shared" si="23"/>
        <v>2845650.352893237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38213</v>
      </c>
      <c r="AY83" s="18" t="str">
        <f>IF(IFERROR(比較地域マスタ!$AE18,"")=0,"",IFERROR(比較地域マスタ!$AE18,""))</f>
        <v>四国中央市</v>
      </c>
      <c r="AZ83" s="16"/>
      <c r="BA83" s="22">
        <v>12</v>
      </c>
      <c r="BB83" s="22">
        <v>1</v>
      </c>
      <c r="BC83" s="18" t="str">
        <f t="shared" si="24"/>
        <v>38213</v>
      </c>
      <c r="BD83" s="18" t="str">
        <f t="shared" si="25"/>
        <v>四国中央市</v>
      </c>
      <c r="BE83" s="33">
        <f>VLOOKUP(BC83&amp;"_"&amp;$AZ$9,データシート3!A:AB,MATCH("ea_"&amp;"太陽光（建物系）"&amp;"_年間発電",データシート3!$A$1:$AB$1,0),0)/10^3+VLOOKUP(BC83&amp;"_"&amp;$AZ$9,データシート3!A:AB,MATCH("ea_"&amp;"太陽光（土地系）"&amp;"_年間発電",データシート3!$A$1:$AB$1,0),0)/10^3</f>
        <v>1612168.7520000001</v>
      </c>
      <c r="BF83" s="33">
        <f>VLOOKUP(BC83&amp;"_"&amp;$AZ$9,データシート3!A:AB,MATCH("ea_"&amp;"風力（陸上）"&amp;"_年間発電",データシート3!$A$1:$AB$1,0),0)/10^3</f>
        <v>479629.81099999993</v>
      </c>
      <c r="BG83" s="33">
        <f>VLOOKUP(BC83&amp;"_"&amp;$AZ$9,データシート3!A:AB,MATCH("ea_"&amp;"中小水（河川）"&amp;"_年間発電",データシート3!$A$1:$AB$1,0),0)/10^3+VLOOKUP(BC83&amp;"_"&amp;$AZ$9,データシート3!A:AB,MATCH("ea_"&amp;"中小水（農業用水路）"&amp;"_年間発電",データシート3!$A$1:$AB$1,0),0)/10^3</f>
        <v>20270.977999999999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2112069.5410000002</v>
      </c>
      <c r="BJ83" s="33">
        <f>(VLOOKUP($BC83&amp;"_"&amp;$AZ$8,データシート3!$A:$AN,MATCH("da_合計",データシート3!$A$1:$AN$1,0),0))/10^3</f>
        <v>1013807.8684455964</v>
      </c>
      <c r="BK83" s="33">
        <f t="shared" si="21"/>
        <v>1098261.6725544038</v>
      </c>
      <c r="BL83" s="33">
        <f t="shared" si="22"/>
        <v>0</v>
      </c>
      <c r="BM83" s="33">
        <f t="shared" si="23"/>
        <v>1098261.6725544038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38214</v>
      </c>
      <c r="AY84" s="18" t="str">
        <f>IF(IFERROR(比較地域マスタ!$AE19,"")=0,"",IFERROR(比較地域マスタ!$AE19,""))</f>
        <v>西予市</v>
      </c>
      <c r="AZ84" s="16"/>
      <c r="BA84" s="22">
        <v>13</v>
      </c>
      <c r="BB84" s="22">
        <v>1</v>
      </c>
      <c r="BC84" s="18" t="str">
        <f t="shared" si="24"/>
        <v>38214</v>
      </c>
      <c r="BD84" s="18" t="str">
        <f t="shared" si="25"/>
        <v>西予市</v>
      </c>
      <c r="BE84" s="33">
        <f>VLOOKUP(BC84&amp;"_"&amp;$AZ$9,データシート3!A:AB,MATCH("ea_"&amp;"太陽光（建物系）"&amp;"_年間発電",データシート3!$A$1:$AB$1,0),0)/10^3+VLOOKUP(BC84&amp;"_"&amp;$AZ$9,データシート3!A:AB,MATCH("ea_"&amp;"太陽光（土地系）"&amp;"_年間発電",データシート3!$A$1:$AB$1,0),0)/10^3</f>
        <v>2896107.307</v>
      </c>
      <c r="BF84" s="33">
        <f>VLOOKUP(BC84&amp;"_"&amp;$AZ$9,データシート3!A:AB,MATCH("ea_"&amp;"風力（陸上）"&amp;"_年間発電",データシート3!$A$1:$AB$1,0),0)/10^3</f>
        <v>842311.755</v>
      </c>
      <c r="BG84" s="33">
        <f>VLOOKUP(BC84&amp;"_"&amp;$AZ$9,データシート3!A:AB,MATCH("ea_"&amp;"中小水（河川）"&amp;"_年間発電",データシート3!$A$1:$AB$1,0),0)/10^3+VLOOKUP(BC84&amp;"_"&amp;$AZ$9,データシート3!A:AB,MATCH("ea_"&amp;"中小水（農業用水路）"&amp;"_年間発電",データシート3!$A$1:$AB$1,0),0)/10^3</f>
        <v>20908.337</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3759327.3989999997</v>
      </c>
      <c r="BJ84" s="33">
        <f>(VLOOKUP($BC84&amp;"_"&amp;$AZ$8,データシート3!$A:$AN,MATCH("da_合計",データシート3!$A$1:$AN$1,0),0))/10^3</f>
        <v>186360.69005080534</v>
      </c>
      <c r="BK84" s="33">
        <f t="shared" si="21"/>
        <v>3572966.7089491943</v>
      </c>
      <c r="BL84" s="33">
        <f t="shared" si="22"/>
        <v>0</v>
      </c>
      <c r="BM84" s="33">
        <f t="shared" si="23"/>
        <v>3572966.7089491943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38215</v>
      </c>
      <c r="AY85" s="18" t="str">
        <f>IF(IFERROR(比較地域マスタ!$AE20,"")=0,"",IFERROR(比較地域マスタ!$AE20,""))</f>
        <v>東温市</v>
      </c>
      <c r="AZ85" s="16"/>
      <c r="BA85" s="22">
        <v>14</v>
      </c>
      <c r="BB85" s="22">
        <v>1</v>
      </c>
      <c r="BC85" s="18" t="str">
        <f t="shared" si="24"/>
        <v>38215</v>
      </c>
      <c r="BD85" s="18" t="str">
        <f t="shared" si="25"/>
        <v>東温市</v>
      </c>
      <c r="BE85" s="33">
        <f>VLOOKUP(BC85&amp;"_"&amp;$AZ$9,データシート3!A:AB,MATCH("ea_"&amp;"太陽光（建物系）"&amp;"_年間発電",データシート3!$A$1:$AB$1,0),0)/10^3+VLOOKUP(BC85&amp;"_"&amp;$AZ$9,データシート3!A:AB,MATCH("ea_"&amp;"太陽光（土地系）"&amp;"_年間発電",データシート3!$A$1:$AB$1,0),0)/10^3</f>
        <v>984148.44300000009</v>
      </c>
      <c r="BF85" s="33">
        <f>VLOOKUP(BC85&amp;"_"&amp;$AZ$9,データシート3!A:AB,MATCH("ea_"&amp;"風力（陸上）"&amp;"_年間発電",データシート3!$A$1:$AB$1,0),0)/10^3</f>
        <v>214654.94</v>
      </c>
      <c r="BG85" s="33">
        <f>VLOOKUP(BC85&amp;"_"&amp;$AZ$9,データシート3!A:AB,MATCH("ea_"&amp;"中小水（河川）"&amp;"_年間発電",データシート3!$A$1:$AB$1,0),0)/10^3+VLOOKUP(BC85&amp;"_"&amp;$AZ$9,データシート3!A:AB,MATCH("ea_"&amp;"中小水（農業用水路）"&amp;"_年間発電",データシート3!$A$1:$AB$1,0),0)/10^3</f>
        <v>12777.212000000001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1211580.5950000002</v>
      </c>
      <c r="BJ85" s="33">
        <f>(VLOOKUP($BC85&amp;"_"&amp;$AZ$8,データシート3!$A:$AN,MATCH("da_合計",データシート3!$A$1:$AN$1,0),0))/10^3</f>
        <v>240469.4225340393</v>
      </c>
      <c r="BK85" s="33">
        <f t="shared" si="21"/>
        <v>971111.17246596096</v>
      </c>
      <c r="BL85" s="33">
        <f t="shared" si="22"/>
        <v>0</v>
      </c>
      <c r="BM85" s="33">
        <f t="shared" si="23"/>
        <v>971111.17246596096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38402</v>
      </c>
      <c r="AY86" s="18" t="str">
        <f>IF(IFERROR(比較地域マスタ!$AE21,"")=0,"",IFERROR(比較地域マスタ!$AE21,""))</f>
        <v>砥部町</v>
      </c>
      <c r="AZ86" s="16"/>
      <c r="BA86" s="22">
        <v>15</v>
      </c>
      <c r="BB86" s="22">
        <v>1</v>
      </c>
      <c r="BC86" s="18" t="str">
        <f t="shared" si="24"/>
        <v>38402</v>
      </c>
      <c r="BD86" s="18" t="str">
        <f t="shared" si="25"/>
        <v>砥部町</v>
      </c>
      <c r="BE86" s="33">
        <f>VLOOKUP(BC86&amp;"_"&amp;$AZ$9,データシート3!A:AB,MATCH("ea_"&amp;"太陽光（建物系）"&amp;"_年間発電",データシート3!$A$1:$AB$1,0),0)/10^3+VLOOKUP(BC86&amp;"_"&amp;$AZ$9,データシート3!A:AB,MATCH("ea_"&amp;"太陽光（土地系）"&amp;"_年間発電",データシート3!$A$1:$AB$1,0),0)/10^3</f>
        <v>620702.84999999986</v>
      </c>
      <c r="BF86" s="33">
        <f>VLOOKUP(BC86&amp;"_"&amp;$AZ$9,データシート3!A:AB,MATCH("ea_"&amp;"風力（陸上）"&amp;"_年間発電",データシート3!$A$1:$AB$1,0),0)/10^3</f>
        <v>65825.174000000014</v>
      </c>
      <c r="BG86" s="33">
        <f>VLOOKUP(BC86&amp;"_"&amp;$AZ$9,データシート3!A:AB,MATCH("ea_"&amp;"中小水（河川）"&amp;"_年間発電",データシート3!$A$1:$AB$1,0),0)/10^3+VLOOKUP(BC86&amp;"_"&amp;$AZ$9,データシート3!A:AB,MATCH("ea_"&amp;"中小水（農業用水路）"&amp;"_年間発電",データシート3!$A$1:$AB$1,0),0)/10^3</f>
        <v>1402.3340000000001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687930.35799999989</v>
      </c>
      <c r="BJ86" s="33">
        <f>(VLOOKUP($BC86&amp;"_"&amp;$AZ$8,データシート3!$A:$AN,MATCH("da_合計",データシート3!$A$1:$AN$1,0),0))/10^3</f>
        <v>104852.59062772384</v>
      </c>
      <c r="BK86" s="33">
        <f t="shared" si="21"/>
        <v>583077.76737227605</v>
      </c>
      <c r="BL86" s="33">
        <f t="shared" si="22"/>
        <v>0</v>
      </c>
      <c r="BM86" s="33">
        <f t="shared" si="23"/>
        <v>583077.76737227605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38205</v>
      </c>
      <c r="AY87" s="18" t="str">
        <f>IF(IFERROR(比較地域マスタ!$AE22,"")=0,"",IFERROR(比較地域マスタ!$AE22,""))</f>
        <v>新居浜市</v>
      </c>
      <c r="AZ87" s="16"/>
      <c r="BA87" s="22">
        <v>16</v>
      </c>
      <c r="BB87" s="22">
        <v>1</v>
      </c>
      <c r="BC87" s="18" t="str">
        <f t="shared" si="24"/>
        <v>38205</v>
      </c>
      <c r="BD87" s="18" t="str">
        <f t="shared" si="25"/>
        <v>新居浜市</v>
      </c>
      <c r="BE87" s="33">
        <f>VLOOKUP(BC87&amp;"_"&amp;$AZ$9,データシート3!A:AB,MATCH("ea_"&amp;"太陽光（建物系）"&amp;"_年間発電",データシート3!$A$1:$AB$1,0),0)/10^3+VLOOKUP(BC87&amp;"_"&amp;$AZ$9,データシート3!A:AB,MATCH("ea_"&amp;"太陽光（土地系）"&amp;"_年間発電",データシート3!$A$1:$AB$1,0),0)/10^3</f>
        <v>1223900.7509999999</v>
      </c>
      <c r="BF87" s="33">
        <f>VLOOKUP(BC87&amp;"_"&amp;$AZ$9,データシート3!A:AB,MATCH("ea_"&amp;"風力（陸上）"&amp;"_年間発電",データシート3!$A$1:$AB$1,0),0)/10^3</f>
        <v>109130.857</v>
      </c>
      <c r="BG87" s="33">
        <f>VLOOKUP(BC87&amp;"_"&amp;$AZ$9,データシート3!A:AB,MATCH("ea_"&amp;"中小水（河川）"&amp;"_年間発電",データシート3!$A$1:$AB$1,0),0)/10^3+VLOOKUP(BC87&amp;"_"&amp;$AZ$9,データシート3!A:AB,MATCH("ea_"&amp;"中小水（農業用水路）"&amp;"_年間発電",データシート3!$A$1:$AB$1,0),0)/10^3</f>
        <v>4950.6930000000002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1337982.301</v>
      </c>
      <c r="BJ87" s="33">
        <f>(VLOOKUP($BC87&amp;"_"&amp;$AZ$8,データシート3!$A:$AN,MATCH("da_合計",データシート3!$A$1:$AN$1,0),0))/10^3</f>
        <v>1712767.0430883954</v>
      </c>
      <c r="BK87" s="33">
        <f t="shared" si="21"/>
        <v>-374784.7420883954</v>
      </c>
      <c r="BL87" s="33">
        <f t="shared" si="22"/>
        <v>-374784.7420883954</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38401</v>
      </c>
      <c r="AY88" s="18" t="str">
        <f>IF(IFERROR(比較地域マスタ!$AE23,"")=0,"",IFERROR(比較地域マスタ!$AE23,""))</f>
        <v>松前町</v>
      </c>
      <c r="AZ88" s="16"/>
      <c r="BA88" s="22">
        <v>17</v>
      </c>
      <c r="BB88" s="22">
        <v>1</v>
      </c>
      <c r="BC88" s="18" t="str">
        <f t="shared" si="24"/>
        <v>38401</v>
      </c>
      <c r="BD88" s="18" t="str">
        <f t="shared" si="25"/>
        <v>松前町</v>
      </c>
      <c r="BE88" s="33">
        <f>VLOOKUP(BC88&amp;"_"&amp;$AZ$9,データシート3!A:AB,MATCH("ea_"&amp;"太陽光（建物系）"&amp;"_年間発電",データシート3!$A$1:$AB$1,0),0)/10^3+VLOOKUP(BC88&amp;"_"&amp;$AZ$9,データシート3!A:AB,MATCH("ea_"&amp;"太陽光（土地系）"&amp;"_年間発電",データシート3!$A$1:$AB$1,0),0)/10^3</f>
        <v>479269.761</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479269.761</v>
      </c>
      <c r="BJ88" s="33">
        <f>(VLOOKUP($BC88&amp;"_"&amp;$AZ$8,データシート3!$A:$AN,MATCH("da_合計",データシート3!$A$1:$AN$1,0),0))/10^3</f>
        <v>234075.83659126013</v>
      </c>
      <c r="BK88" s="33">
        <f t="shared" si="21"/>
        <v>245193.92440873987</v>
      </c>
      <c r="BL88" s="33">
        <f t="shared" si="22"/>
        <v>0</v>
      </c>
      <c r="BM88" s="33">
        <f t="shared" si="23"/>
        <v>245193.92440873987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38484</v>
      </c>
      <c r="AY89" s="18" t="str">
        <f>IF(IFERROR(比較地域マスタ!$AE24,"")=0,"",IFERROR(比較地域マスタ!$AE24,""))</f>
        <v>松野町</v>
      </c>
      <c r="AZ89" s="16"/>
      <c r="BA89" s="22">
        <v>18</v>
      </c>
      <c r="BB89" s="22">
        <v>1</v>
      </c>
      <c r="BC89" s="18" t="str">
        <f t="shared" si="24"/>
        <v>38484</v>
      </c>
      <c r="BD89" s="18" t="str">
        <f t="shared" si="25"/>
        <v>松野町</v>
      </c>
      <c r="BE89" s="33">
        <f>VLOOKUP(BC89&amp;"_"&amp;$AZ$9,データシート3!A:AB,MATCH("ea_"&amp;"太陽光（建物系）"&amp;"_年間発電",データシート3!$A$1:$AB$1,0),0)/10^3+VLOOKUP(BC89&amp;"_"&amp;$AZ$9,データシート3!A:AB,MATCH("ea_"&amp;"太陽光（土地系）"&amp;"_年間発電",データシート3!$A$1:$AB$1,0),0)/10^3</f>
        <v>319270.74199999991</v>
      </c>
      <c r="BF89" s="33">
        <f>VLOOKUP(BC89&amp;"_"&amp;$AZ$9,データシート3!A:AB,MATCH("ea_"&amp;"風力（陸上）"&amp;"_年間発電",データシート3!$A$1:$AB$1,0),0)/10^3</f>
        <v>169354.58499999999</v>
      </c>
      <c r="BG89" s="33">
        <f>VLOOKUP(BC89&amp;"_"&amp;$AZ$9,データシート3!A:AB,MATCH("ea_"&amp;"中小水（河川）"&amp;"_年間発電",データシート3!$A$1:$AB$1,0),0)/10^3+VLOOKUP(BC89&amp;"_"&amp;$AZ$9,データシート3!A:AB,MATCH("ea_"&amp;"中小水（農業用水路）"&amp;"_年間発電",データシート3!$A$1:$AB$1,0),0)/10^3</f>
        <v>1342.288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489967.61499999993</v>
      </c>
      <c r="BJ89" s="33">
        <f>(VLOOKUP($BC89&amp;"_"&amp;$AZ$8,データシート3!$A:$AN,MATCH("da_合計",データシート3!$A$1:$AN$1,0),0))/10^3</f>
        <v>19138.964389394867</v>
      </c>
      <c r="BK89" s="33">
        <f t="shared" si="21"/>
        <v>470828.65061060508</v>
      </c>
      <c r="BL89" s="33">
        <f t="shared" si="22"/>
        <v>0</v>
      </c>
      <c r="BM89" s="33">
        <f t="shared" si="23"/>
        <v>470828.65061060508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38201</v>
      </c>
      <c r="AY90" s="18" t="str">
        <f>IF(IFERROR(比較地域マスタ!$AE25,"")=0,"",IFERROR(比較地域マスタ!$AE25,""))</f>
        <v>松山市</v>
      </c>
      <c r="AZ90" s="16"/>
      <c r="BA90" s="22">
        <v>19</v>
      </c>
      <c r="BB90" s="22">
        <v>1</v>
      </c>
      <c r="BC90" s="18" t="str">
        <f t="shared" si="24"/>
        <v>38201</v>
      </c>
      <c r="BD90" s="18" t="str">
        <f t="shared" si="25"/>
        <v>松山市</v>
      </c>
      <c r="BE90" s="33">
        <f>VLOOKUP(BC90&amp;"_"&amp;$AZ$9,データシート3!A:AB,MATCH("ea_"&amp;"太陽光（建物系）"&amp;"_年間発電",データシート3!$A$1:$AB$1,0),0)/10^3+VLOOKUP(BC90&amp;"_"&amp;$AZ$9,データシート3!A:AB,MATCH("ea_"&amp;"太陽光（土地系）"&amp;"_年間発電",データシート3!$A$1:$AB$1,0),0)/10^3</f>
        <v>5110770.6520000007</v>
      </c>
      <c r="BF90" s="33">
        <f>VLOOKUP(BC90&amp;"_"&amp;$AZ$9,データシート3!A:AB,MATCH("ea_"&amp;"風力（陸上）"&amp;"_年間発電",データシート3!$A$1:$AB$1,0),0)/10^3</f>
        <v>409262.13299999991</v>
      </c>
      <c r="BG90" s="33">
        <f>VLOOKUP(BC90&amp;"_"&amp;$AZ$9,データシート3!A:AB,MATCH("ea_"&amp;"中小水（河川）"&amp;"_年間発電",データシート3!$A$1:$AB$1,0),0)/10^3+VLOOKUP(BC90&amp;"_"&amp;$AZ$9,データシート3!A:AB,MATCH("ea_"&amp;"中小水（農業用水路）"&amp;"_年間発電",データシート3!$A$1:$AB$1,0),0)/10^3</f>
        <v>58410.482000000011</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5578443.267</v>
      </c>
      <c r="BJ90" s="33">
        <f>(VLOOKUP($BC90&amp;"_"&amp;$AZ$8,データシート3!$A:$AN,MATCH("da_合計",データシート3!$A$1:$AN$1,0),0))/10^3</f>
        <v>3031907.3184788451</v>
      </c>
      <c r="BK90" s="33">
        <f t="shared" si="21"/>
        <v>2546535.9485211549</v>
      </c>
      <c r="BL90" s="33">
        <f t="shared" si="22"/>
        <v>0</v>
      </c>
      <c r="BM90" s="33">
        <f t="shared" si="23"/>
        <v>2546535.9485211549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38204</v>
      </c>
      <c r="AY91" s="18" t="str">
        <f>IF(IFERROR(比較地域マスタ!$AE26,"")=0,"",IFERROR(比較地域マスタ!$AE26,""))</f>
        <v>八幡浜市</v>
      </c>
      <c r="BA91" s="22">
        <v>20</v>
      </c>
      <c r="BB91" s="22">
        <v>1</v>
      </c>
      <c r="BC91" s="18" t="str">
        <f t="shared" si="24"/>
        <v>38204</v>
      </c>
      <c r="BD91" s="18" t="str">
        <f t="shared" si="25"/>
        <v>八幡浜市</v>
      </c>
      <c r="BE91" s="33">
        <f>VLOOKUP(BC91&amp;"_"&amp;$AZ$9,データシート3!A:AB,MATCH("ea_"&amp;"太陽光（建物系）"&amp;"_年間発電",データシート3!$A$1:$AB$1,0),0)/10^3+VLOOKUP(BC91&amp;"_"&amp;$AZ$9,データシート3!A:AB,MATCH("ea_"&amp;"太陽光（土地系）"&amp;"_年間発電",データシート3!$A$1:$AB$1,0),0)/10^3</f>
        <v>1574212.2109999997</v>
      </c>
      <c r="BF91" s="33">
        <f>VLOOKUP(BC91&amp;"_"&amp;$AZ$9,データシート3!A:AB,MATCH("ea_"&amp;"風力（陸上）"&amp;"_年間発電",データシート3!$A$1:$AB$1,0),0)/10^3</f>
        <v>154026.49499999997</v>
      </c>
      <c r="BG91" s="33">
        <f>VLOOKUP(BC91&amp;"_"&amp;$AZ$9,データシート3!A:AB,MATCH("ea_"&amp;"中小水（河川）"&amp;"_年間発電",データシート3!$A$1:$AB$1,0),0)/10^3+VLOOKUP(BC91&amp;"_"&amp;$AZ$9,データシート3!A:AB,MATCH("ea_"&amp;"中小水（農業用水路）"&amp;"_年間発電",データシート3!$A$1:$AB$1,0),0)/10^3</f>
        <v>1607.41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1729846.1159999995</v>
      </c>
      <c r="BJ91" s="33">
        <f>(VLOOKUP($BC91&amp;"_"&amp;$AZ$8,データシート3!$A:$AN,MATCH("da_合計",データシート3!$A$1:$AN$1,0),0))/10^3</f>
        <v>195428.34894294181</v>
      </c>
      <c r="BK91" s="33">
        <f t="shared" si="21"/>
        <v>1534417.7670570577</v>
      </c>
      <c r="BL91" s="33">
        <f t="shared" si="22"/>
        <v>0</v>
      </c>
      <c r="BM91" s="33">
        <f t="shared" si="23"/>
        <v>1534417.7670570577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松山市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38201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42</v>
      </c>
      <c r="H7" s="701">
        <f t="shared" si="0"/>
        <v>35</v>
      </c>
      <c r="I7" s="701">
        <f t="shared" si="0"/>
        <v>35</v>
      </c>
      <c r="J7" s="701">
        <f t="shared" si="0"/>
        <v>34</v>
      </c>
      <c r="K7" s="702">
        <f t="shared" si="0"/>
        <v>31</v>
      </c>
      <c r="L7" s="702">
        <f t="shared" si="0"/>
        <v>32</v>
      </c>
      <c r="M7" s="702">
        <f t="shared" si="0"/>
        <v>33</v>
      </c>
      <c r="N7" s="702">
        <f t="shared" si="0"/>
        <v>34</v>
      </c>
      <c r="O7" s="702">
        <f>SUM(O8:O13)</f>
        <v>34</v>
      </c>
      <c r="P7" s="702">
        <f t="shared" si="0"/>
        <v>33</v>
      </c>
      <c r="Q7" s="703">
        <f>SUM(Q8:Q13)</f>
        <v>34</v>
      </c>
      <c r="R7" s="909">
        <f t="shared" si="0"/>
        <v>1184.5319999999999</v>
      </c>
      <c r="S7" s="910">
        <f t="shared" si="0"/>
        <v>1034.6220000000001</v>
      </c>
      <c r="T7" s="910">
        <f t="shared" si="0"/>
        <v>1255.54</v>
      </c>
      <c r="U7" s="910">
        <f t="shared" si="0"/>
        <v>1081.155</v>
      </c>
      <c r="V7" s="910">
        <f t="shared" si="0"/>
        <v>1056.2919999999999</v>
      </c>
      <c r="W7" s="910">
        <f t="shared" si="0"/>
        <v>879.57100000000003</v>
      </c>
      <c r="X7" s="910">
        <f t="shared" si="0"/>
        <v>794.87100000000009</v>
      </c>
      <c r="Y7" s="910">
        <f t="shared" si="0"/>
        <v>788.2</v>
      </c>
      <c r="Z7" s="910">
        <f>SUM(Z8:Z13)</f>
        <v>785.06799999999998</v>
      </c>
      <c r="AA7" s="910">
        <f>SUM(AA8:AA13)</f>
        <v>652.04899999999998</v>
      </c>
      <c r="AB7" s="911">
        <f t="shared" si="0"/>
        <v>741.27300000000002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22</v>
      </c>
      <c r="H10" s="714">
        <f>VLOOKUP($D$3&amp;"_"&amp;H$3,データシート1!$A:$BU,MATCH($G$2&amp;"_"&amp;$C10,データシート1!$A$1:$BU$1,0),0)</f>
        <v>16</v>
      </c>
      <c r="I10" s="714">
        <f>VLOOKUP($D$3&amp;"_"&amp;I$3,データシート1!$A:$BU,MATCH($G$2&amp;"_"&amp;$C10,データシート1!$A$1:$BU$1,0),0)</f>
        <v>15</v>
      </c>
      <c r="J10" s="714">
        <f>VLOOKUP($D$3&amp;"_"&amp;J$3,データシート1!$A:$BU,MATCH($G$2&amp;"_"&amp;$C10,データシート1!$A$1:$BU$1,0),0)</f>
        <v>14</v>
      </c>
      <c r="K10" s="715">
        <f>VLOOKUP($D$3&amp;"_"&amp;K$3,データシート1!$A:$BU,MATCH($G$2&amp;"_"&amp;$C10,データシート1!$A$1:$BU$1,0),0)</f>
        <v>12</v>
      </c>
      <c r="L10" s="715">
        <f>VLOOKUP($D$3&amp;"_"&amp;L$3,データシート1!$A:$BU,MATCH($G$2&amp;"_"&amp;$C10,データシート1!$A$1:$BU$1,0),0)</f>
        <v>13</v>
      </c>
      <c r="M10" s="715">
        <f>VLOOKUP($D$3&amp;"_"&amp;M$3,データシート1!$A:$BU,MATCH($G$2&amp;"_"&amp;$C10,データシート1!$A$1:$BU$1,0),0)</f>
        <v>14</v>
      </c>
      <c r="N10" s="715">
        <f>VLOOKUP($D$3&amp;"_"&amp;N$3,データシート1!$A:$BU,MATCH($G$2&amp;"_"&amp;$C10,データシート1!$A$1:$BU$1,0),0)</f>
        <v>15</v>
      </c>
      <c r="O10" s="715">
        <f>VLOOKUP($D$3&amp;"_"&amp;O$3,データシート1!$A:$BU,MATCH($G$2&amp;"_"&amp;$C10,データシート1!$A$1:$BU$1,0),0)</f>
        <v>15</v>
      </c>
      <c r="P10" s="715">
        <f>VLOOKUP($D$3&amp;"_"&amp;P$3,データシート1!$A:$BU,MATCH($G$2&amp;"_"&amp;$C10,データシート1!$A$1:$BU$1,0),0)</f>
        <v>14</v>
      </c>
      <c r="Q10" s="716">
        <f>VLOOKUP($D$3&amp;"_"&amp;Q$3,データシート1!$A:$BU,MATCH($G$2&amp;"_"&amp;$C10,データシート1!$A$1:$BU$1,0),0)</f>
        <v>15</v>
      </c>
      <c r="R10" s="915">
        <f>VLOOKUP($D$3&amp;"_"&amp;R$3,データシート1!$A:$BU,MATCH($R$2&amp;"_"&amp;$C10,データシート1!$A$1:$BU$1,0),0)</f>
        <v>1030.252</v>
      </c>
      <c r="S10" s="916">
        <f>VLOOKUP($D$3&amp;"_"&amp;S$3,データシート1!$A:$BU,MATCH($R$2&amp;"_"&amp;$C10,データシート1!$A$1:$BU$1,0),0)</f>
        <v>869.46400000000006</v>
      </c>
      <c r="T10" s="916">
        <f>VLOOKUP($D$3&amp;"_"&amp;T$3,データシート1!$A:$BU,MATCH($R$2&amp;"_"&amp;$C10,データシート1!$A$1:$BU$1,0),0)</f>
        <v>1051.694</v>
      </c>
      <c r="U10" s="916">
        <f>VLOOKUP($D$3&amp;"_"&amp;U$3,データシート1!$A:$BU,MATCH($R$2&amp;"_"&amp;$C10,データシート1!$A$1:$BU$1,0),0)</f>
        <v>878.33299999999997</v>
      </c>
      <c r="V10" s="916">
        <f>VLOOKUP($D$3&amp;"_"&amp;V$3,データシート1!$A:$BU,MATCH($R$2&amp;"_"&amp;$C10,データシート1!$A$1:$BU$1,0),0)</f>
        <v>860.42399999999998</v>
      </c>
      <c r="W10" s="916">
        <f>VLOOKUP($D$3&amp;"_"&amp;W$3,データシート1!$A:$BU,MATCH($R$2&amp;"_"&amp;$C10,データシート1!$A$1:$BU$1,0),0)</f>
        <v>687.79600000000005</v>
      </c>
      <c r="X10" s="916">
        <f>VLOOKUP($D$3&amp;"_"&amp;X$3,データシート1!$A:$BU,MATCH($R$2&amp;"_"&amp;$C10,データシート1!$A$1:$BU$1,0),0)</f>
        <v>632.77800000000002</v>
      </c>
      <c r="Y10" s="916">
        <f>VLOOKUP($D$3&amp;"_"&amp;Y$3,データシート1!$A:$BU,MATCH($R$2&amp;"_"&amp;$C10,データシート1!$A$1:$BU$1,0),0)</f>
        <v>629.14400000000001</v>
      </c>
      <c r="Z10" s="916">
        <f>VLOOKUP($D$3&amp;"_"&amp;Z$3,データシート1!$A:$BU,MATCH($R$2&amp;"_"&amp;$C10,データシート1!$A$1:$BU$1,0),0)</f>
        <v>628.07299999999998</v>
      </c>
      <c r="AA10" s="916">
        <f>VLOOKUP($D$3&amp;"_"&amp;AA$3,データシート1!$A:$BU,MATCH($R$2&amp;"_"&amp;$C10,データシート1!$A$1:$BU$1,0),0)</f>
        <v>545.97299999999996</v>
      </c>
      <c r="AB10" s="917">
        <f>VLOOKUP($D$3&amp;"_"&amp;AB$3,データシート1!$A:$BU,MATCH($R$2&amp;"_"&amp;$C10,データシート1!$A$1:$BU$1,0),0)</f>
        <v>618.10599999999999</v>
      </c>
    </row>
    <row r="11" spans="2:30" s="21" customFormat="1" ht="20.45" customHeight="1">
      <c r="B11" s="704"/>
      <c r="C11" s="711" t="s">
        <v>520</v>
      </c>
      <c r="D11" s="712"/>
      <c r="E11" s="711"/>
      <c r="F11" s="712"/>
      <c r="G11" s="713">
        <f>VLOOKUP($D$3&amp;"_"&amp;G$3,データシート1!$A:$BU,MATCH($G$2&amp;"_"&amp;$C11,データシート1!$A$1:$BU$1,0),0)</f>
        <v>20</v>
      </c>
      <c r="H11" s="714">
        <f>VLOOKUP($D$3&amp;"_"&amp;H$3,データシート1!$A:$BU,MATCH($G$2&amp;"_"&amp;$C11,データシート1!$A$1:$BU$1,0),0)</f>
        <v>19</v>
      </c>
      <c r="I11" s="714">
        <f>VLOOKUP($D$3&amp;"_"&amp;I$3,データシート1!$A:$BU,MATCH($G$2&amp;"_"&amp;$C11,データシート1!$A$1:$BU$1,0),0)</f>
        <v>20</v>
      </c>
      <c r="J11" s="714">
        <f>VLOOKUP($D$3&amp;"_"&amp;J$3,データシート1!$A:$BU,MATCH($G$2&amp;"_"&amp;$C11,データシート1!$A$1:$BU$1,0),0)</f>
        <v>20</v>
      </c>
      <c r="K11" s="715">
        <f>VLOOKUP($D$3&amp;"_"&amp;K$3,データシート1!$A:$BU,MATCH($G$2&amp;"_"&amp;$C11,データシート1!$A$1:$BU$1,0),0)</f>
        <v>19</v>
      </c>
      <c r="L11" s="715">
        <f>VLOOKUP($D$3&amp;"_"&amp;L$3,データシート1!$A:$BU,MATCH($G$2&amp;"_"&amp;$C11,データシート1!$A$1:$BU$1,0),0)</f>
        <v>19</v>
      </c>
      <c r="M11" s="715">
        <f>VLOOKUP($D$3&amp;"_"&amp;M$3,データシート1!$A:$BU,MATCH($G$2&amp;"_"&amp;$C11,データシート1!$A$1:$BU$1,0),0)</f>
        <v>19</v>
      </c>
      <c r="N11" s="715">
        <f>VLOOKUP($D$3&amp;"_"&amp;N$3,データシート1!$A:$BU,MATCH($G$2&amp;"_"&amp;$C11,データシート1!$A$1:$BU$1,0),0)</f>
        <v>19</v>
      </c>
      <c r="O11" s="715">
        <f>VLOOKUP($D$3&amp;"_"&amp;O$3,データシート1!$A:$BU,MATCH($G$2&amp;"_"&amp;$C11,データシート1!$A$1:$BU$1,0),0)</f>
        <v>19</v>
      </c>
      <c r="P11" s="715">
        <f>VLOOKUP($D$3&amp;"_"&amp;P$3,データシート1!$A:$BU,MATCH($G$2&amp;"_"&amp;$C11,データシート1!$A$1:$BU$1,0),0)</f>
        <v>19</v>
      </c>
      <c r="Q11" s="716">
        <f>VLOOKUP($D$3&amp;"_"&amp;Q$3,データシート1!$A:$BU,MATCH($G$2&amp;"_"&amp;$C11,データシート1!$A$1:$BU$1,0),0)</f>
        <v>19</v>
      </c>
      <c r="R11" s="915">
        <f>VLOOKUP($D$3&amp;"_"&amp;R$3,データシート1!$A:$BU,MATCH($R$2&amp;"_"&amp;$C11,データシート1!$A$1:$BU$1,0),0)</f>
        <v>154.27999999999997</v>
      </c>
      <c r="S11" s="916">
        <f>VLOOKUP($D$3&amp;"_"&amp;S$3,データシート1!$A:$BU,MATCH($R$2&amp;"_"&amp;$C11,データシート1!$A$1:$BU$1,0),0)</f>
        <v>165.15800000000002</v>
      </c>
      <c r="T11" s="916">
        <f>VLOOKUP($D$3&amp;"_"&amp;T$3,データシート1!$A:$BU,MATCH($R$2&amp;"_"&amp;$C11,データシート1!$A$1:$BU$1,0),0)</f>
        <v>203.846</v>
      </c>
      <c r="U11" s="916">
        <f>VLOOKUP($D$3&amp;"_"&amp;U$3,データシート1!$A:$BU,MATCH($R$2&amp;"_"&amp;$C11,データシート1!$A$1:$BU$1,0),0)</f>
        <v>202.822</v>
      </c>
      <c r="V11" s="916">
        <f>VLOOKUP($D$3&amp;"_"&amp;V$3,データシート1!$A:$BU,MATCH($R$2&amp;"_"&amp;$C11,データシート1!$A$1:$BU$1,0),0)</f>
        <v>195.86799999999999</v>
      </c>
      <c r="W11" s="916">
        <f>VLOOKUP($D$3&amp;"_"&amp;W$3,データシート1!$A:$BU,MATCH($R$2&amp;"_"&amp;$C11,データシート1!$A$1:$BU$1,0),0)</f>
        <v>191.77500000000001</v>
      </c>
      <c r="X11" s="916">
        <f>VLOOKUP($D$3&amp;"_"&amp;X$3,データシート1!$A:$BU,MATCH($R$2&amp;"_"&amp;$C11,データシート1!$A$1:$BU$1,0),0)</f>
        <v>162.09300000000002</v>
      </c>
      <c r="Y11" s="916">
        <f>VLOOKUP($D$3&amp;"_"&amp;Y$3,データシート1!$A:$BU,MATCH($R$2&amp;"_"&amp;$C11,データシート1!$A$1:$BU$1,0),0)</f>
        <v>159.05600000000001</v>
      </c>
      <c r="Z11" s="916">
        <f>VLOOKUP($D$3&amp;"_"&amp;Z$3,データシート1!$A:$BU,MATCH($R$2&amp;"_"&amp;$C11,データシート1!$A$1:$BU$1,0),0)</f>
        <v>156.995</v>
      </c>
      <c r="AA11" s="916">
        <f>VLOOKUP($D$3&amp;"_"&amp;AA$3,データシート1!$A:$BU,MATCH($R$2&amp;"_"&amp;$C11,データシート1!$A$1:$BU$1,0),0)</f>
        <v>106.07600000000001</v>
      </c>
      <c r="AB11" s="917">
        <f>VLOOKUP($D$3&amp;"_"&amp;AB$3,データシート1!$A:$BU,MATCH($R$2&amp;"_"&amp;$C11,データシート1!$A$1:$BU$1,0),0)</f>
        <v>123.16699999999999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22</v>
      </c>
      <c r="H26" s="734">
        <f>VLOOKUP($D$3&amp;"_"&amp;H$3,データシート2!$A:$SI,MATCH($G$2&amp;"_"&amp;$B26,データシート2!$A$1:$SI$1,0),0)</f>
        <v>16</v>
      </c>
      <c r="I26" s="734">
        <f>VLOOKUP($D$3&amp;"_"&amp;I$3,データシート2!$A:$SI,MATCH($G$2&amp;"_"&amp;$B26,データシート2!$A$1:$SI$1,0),0)</f>
        <v>15</v>
      </c>
      <c r="J26" s="734">
        <f>VLOOKUP($D$3&amp;"_"&amp;J$3,データシート2!$A:$SI,MATCH($G$2&amp;"_"&amp;$B26,データシート2!$A$1:$SI$1,0),0)</f>
        <v>14</v>
      </c>
      <c r="K26" s="735">
        <f>VLOOKUP($D$3&amp;"_"&amp;K$3,データシート2!$A:$SI,MATCH($G$2&amp;"_"&amp;$B26,データシート2!$A$1:$SI$1,0),0)</f>
        <v>12</v>
      </c>
      <c r="L26" s="735">
        <f>VLOOKUP($D$3&amp;"_"&amp;L$3,データシート2!$A:$SI,MATCH($G$2&amp;"_"&amp;$B26,データシート2!$A$1:$SI$1,0),0)</f>
        <v>13</v>
      </c>
      <c r="M26" s="735">
        <f>VLOOKUP($D$3&amp;"_"&amp;M$3,データシート2!$A:$SI,MATCH($G$2&amp;"_"&amp;$B26,データシート2!$A$1:$SI$1,0),0)</f>
        <v>14</v>
      </c>
      <c r="N26" s="735">
        <f>VLOOKUP($D$3&amp;"_"&amp;N$3,データシート2!$A:$SI,MATCH($G$2&amp;"_"&amp;$B26,データシート2!$A$1:$SI$1,0),0)</f>
        <v>15</v>
      </c>
      <c r="O26" s="735">
        <f>VLOOKUP($D$3&amp;"_"&amp;O$3,データシート2!$A:$SI,MATCH($G$2&amp;"_"&amp;$B26,データシート2!$A$1:$SI$1,0),0)</f>
        <v>15</v>
      </c>
      <c r="P26" s="735">
        <f>VLOOKUP($D$3&amp;"_"&amp;P$3,データシート2!$A:$SI,MATCH($G$2&amp;"_"&amp;$B26,データシート2!$A$1:$SI$1,0),0)</f>
        <v>14</v>
      </c>
      <c r="Q26" s="736">
        <f>VLOOKUP($D$3&amp;"_"&amp;Q$3,データシート2!$A:$SI,MATCH($G$2&amp;"_"&amp;$B26,データシート2!$A$1:$SI$1,0),0)</f>
        <v>15</v>
      </c>
      <c r="R26" s="924">
        <f>VLOOKUP($D$3&amp;"_"&amp;R$3,データシート2!$A:$SI,MATCH($R$2&amp;"_"&amp;$B26,データシート2!$A$1:$SI$1,0),0)</f>
        <v>1030.252</v>
      </c>
      <c r="S26" s="925">
        <f>VLOOKUP($D$3&amp;"_"&amp;S$3,データシート2!$A:$SI,MATCH($R$2&amp;"_"&amp;$B26,データシート2!$A$1:$SI$1,0),0)</f>
        <v>869.46400000000006</v>
      </c>
      <c r="T26" s="925">
        <f>VLOOKUP($D$3&amp;"_"&amp;T$3,データシート2!$A:$SI,MATCH($R$2&amp;"_"&amp;$B26,データシート2!$A$1:$SI$1,0),0)</f>
        <v>1051.694</v>
      </c>
      <c r="U26" s="925">
        <f>VLOOKUP($D$3&amp;"_"&amp;U$3,データシート2!$A:$SI,MATCH($R$2&amp;"_"&amp;$B26,データシート2!$A$1:$SI$1,0),0)</f>
        <v>878.33299999999997</v>
      </c>
      <c r="V26" s="925">
        <f>VLOOKUP($D$3&amp;"_"&amp;V$3,データシート2!$A:$SI,MATCH($R$2&amp;"_"&amp;$B26,データシート2!$A$1:$SI$1,0),0)</f>
        <v>860.42399999999998</v>
      </c>
      <c r="W26" s="925">
        <f>VLOOKUP($D$3&amp;"_"&amp;W$3,データシート2!$A:$SI,MATCH($R$2&amp;"_"&amp;$B26,データシート2!$A$1:$SI$1,0),0)</f>
        <v>687.79600000000005</v>
      </c>
      <c r="X26" s="925">
        <f>VLOOKUP($D$3&amp;"_"&amp;X$3,データシート2!$A:$SI,MATCH($R$2&amp;"_"&amp;$B26,データシート2!$A$1:$SI$1,0),0)</f>
        <v>632.77800000000002</v>
      </c>
      <c r="Y26" s="925">
        <f>VLOOKUP($D$3&amp;"_"&amp;Y$3,データシート2!$A:$SI,MATCH($R$2&amp;"_"&amp;$B26,データシート2!$A$1:$SI$1,0),0)</f>
        <v>629.14400000000001</v>
      </c>
      <c r="Z26" s="925">
        <f>VLOOKUP($D$3&amp;"_"&amp;Z$3,データシート2!$A:$SI,MATCH($R$2&amp;"_"&amp;$B26,データシート2!$A$1:$SI$1,0),0)</f>
        <v>628.07299999999998</v>
      </c>
      <c r="AA26" s="925">
        <f>VLOOKUP($D$3&amp;"_"&amp;AA$3,データシート2!$A:$SI,MATCH($R$2&amp;"_"&amp;$B26,データシート2!$A$1:$SI$1,0),0)</f>
        <v>545.97299999999996</v>
      </c>
      <c r="AB26" s="926">
        <f>VLOOKUP($D$3&amp;"_"&amp;AB$3,データシート2!$A:$SI,MATCH($R$2&amp;"_"&amp;$B26,データシート2!$A$1:$SI$1,0),0)</f>
        <v>618.10599999999999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4.4820000000000002</v>
      </c>
      <c r="S27" s="928">
        <f>VLOOKUP($D$3&amp;"_"&amp;S$3,データシート2!$A:$SI,MATCH($R$2&amp;"_"&amp;$C27,データシート2!$A$1:$SI$1,0),0)</f>
        <v>5.7380000000000004</v>
      </c>
      <c r="T27" s="928">
        <f>VLOOKUP($D$3&amp;"_"&amp;T$3,データシート2!$A:$SI,MATCH($R$2&amp;"_"&amp;$C27,データシート2!$A$1:$SI$1,0),0)</f>
        <v>6.2679999999999998</v>
      </c>
      <c r="U27" s="928">
        <f>VLOOKUP($D$3&amp;"_"&amp;U$3,データシート2!$A:$SI,MATCH($R$2&amp;"_"&amp;$C27,データシート2!$A$1:$SI$1,0),0)</f>
        <v>5.8659999999999997</v>
      </c>
      <c r="V27" s="928">
        <f>VLOOKUP($D$3&amp;"_"&amp;V$3,データシート2!$A:$SI,MATCH($R$2&amp;"_"&amp;$C27,データシート2!$A$1:$SI$1,0),0)</f>
        <v>5.9710000000000001</v>
      </c>
      <c r="W27" s="928">
        <f>VLOOKUP($D$3&amp;"_"&amp;W$3,データシート2!$A:$SI,MATCH($R$2&amp;"_"&amp;$C27,データシート2!$A$1:$SI$1,0),0)</f>
        <v>11.226000000000001</v>
      </c>
      <c r="X27" s="928">
        <f>VLOOKUP($D$3&amp;"_"&amp;X$3,データシート2!$A:$SI,MATCH($R$2&amp;"_"&amp;$C27,データシート2!$A$1:$SI$1,0),0)</f>
        <v>9.6259999999999994</v>
      </c>
      <c r="Y27" s="928">
        <f>VLOOKUP($D$3&amp;"_"&amp;Y$3,データシート2!$A:$SI,MATCH($R$2&amp;"_"&amp;$C27,データシート2!$A$1:$SI$1,0),0)</f>
        <v>9.6980000000000004</v>
      </c>
      <c r="Z27" s="928">
        <f>VLOOKUP($D$3&amp;"_"&amp;Z$3,データシート2!$A:$SI,MATCH($R$2&amp;"_"&amp;$C27,データシート2!$A$1:$SI$1,0),0)</f>
        <v>9.8539999999999992</v>
      </c>
      <c r="AA27" s="928">
        <f>VLOOKUP($D$3&amp;"_"&amp;AA$3,データシート2!$A:$SI,MATCH($R$2&amp;"_"&amp;$C27,データシート2!$A$1:$SI$1,0),0)</f>
        <v>8.9770000000000003</v>
      </c>
      <c r="AB27" s="929">
        <f>VLOOKUP($D$3&amp;"_"&amp;AB$3,データシート2!$A:$SI,MATCH($R$2&amp;"_"&amp;$C27,データシート2!$A$1:$SI$1,0),0)</f>
        <v>11.867000000000001</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8.3810000000000002</v>
      </c>
      <c r="S28" s="938">
        <f>VLOOKUP($D$3&amp;"_"&amp;S$3,データシート2!$A:$SI,MATCH($R$2&amp;"_"&amp;$C28,データシート2!$A$1:$SI$1,0),0)</f>
        <v>9.0069999999999997</v>
      </c>
      <c r="T28" s="938">
        <f>VLOOKUP($D$3&amp;"_"&amp;T$3,データシート2!$A:$SI,MATCH($R$2&amp;"_"&amp;$C28,データシート2!$A$1:$SI$1,0),0)</f>
        <v>10.041</v>
      </c>
      <c r="U28" s="938">
        <f>VLOOKUP($D$3&amp;"_"&amp;U$3,データシート2!$A:$SI,MATCH($R$2&amp;"_"&amp;$C28,データシート2!$A$1:$SI$1,0),0)</f>
        <v>9.2720000000000002</v>
      </c>
      <c r="V28" s="938">
        <f>VLOOKUP($D$3&amp;"_"&amp;V$3,データシート2!$A:$SI,MATCH($R$2&amp;"_"&amp;$C28,データシート2!$A$1:$SI$1,0),0)</f>
        <v>8.7629999999999999</v>
      </c>
      <c r="W28" s="938">
        <f>VLOOKUP($D$3&amp;"_"&amp;W$3,データシート2!$A:$SI,MATCH($R$2&amp;"_"&amp;$C28,データシート2!$A$1:$SI$1,0),0)</f>
        <v>8.3979999999999997</v>
      </c>
      <c r="X28" s="938">
        <f>VLOOKUP($D$3&amp;"_"&amp;X$3,データシート2!$A:$SI,MATCH($R$2&amp;"_"&amp;$C28,データシート2!$A$1:$SI$1,0),0)</f>
        <v>7.335</v>
      </c>
      <c r="Y28" s="938">
        <f>VLOOKUP($D$3&amp;"_"&amp;Y$3,データシート2!$A:$SI,MATCH($R$2&amp;"_"&amp;$C28,データシート2!$A$1:$SI$1,0),0)</f>
        <v>6.5830000000000002</v>
      </c>
      <c r="Z28" s="938">
        <f>VLOOKUP($D$3&amp;"_"&amp;Z$3,データシート2!$A:$SI,MATCH($R$2&amp;"_"&amp;$C28,データシート2!$A$1:$SI$1,0),0)</f>
        <v>6.173</v>
      </c>
      <c r="AA28" s="938">
        <f>VLOOKUP($D$3&amp;"_"&amp;AA$3,データシート2!$A:$SI,MATCH($R$2&amp;"_"&amp;$C28,データシート2!$A$1:$SI$1,0),0)</f>
        <v>4.133</v>
      </c>
      <c r="AB28" s="939">
        <f>VLOOKUP($D$3&amp;"_"&amp;AB$3,データシート2!$A:$SI,MATCH($R$2&amp;"_"&amp;$C28,データシート2!$A$1:$SI$1,0),0)</f>
        <v>4.851</v>
      </c>
    </row>
    <row r="29" spans="2:29" s="745" customFormat="1" ht="16.5" customHeight="1">
      <c r="B29" s="737"/>
      <c r="C29" s="762">
        <v>11</v>
      </c>
      <c r="D29" s="763" t="s">
        <v>541</v>
      </c>
      <c r="E29" s="762"/>
      <c r="F29" s="764"/>
      <c r="G29" s="765">
        <f>VLOOKUP($D$3&amp;"_"&amp;G$3,データシート2!$A:$SI,MATCH($G$2&amp;"_"&amp;$C29,データシート2!$A$1:$SI$1,0),0)</f>
        <v>6</v>
      </c>
      <c r="H29" s="766">
        <f>VLOOKUP($D$3&amp;"_"&amp;H$3,データシート2!$A:$SI,MATCH($G$2&amp;"_"&amp;$C29,データシート2!$A$1:$SI$1,0),0)</f>
        <v>4</v>
      </c>
      <c r="I29" s="766">
        <f>VLOOKUP($D$3&amp;"_"&amp;I$3,データシート2!$A:$SI,MATCH($G$2&amp;"_"&amp;$C29,データシート2!$A$1:$SI$1,0),0)</f>
        <v>3</v>
      </c>
      <c r="J29" s="766">
        <f>VLOOKUP($D$3&amp;"_"&amp;J$3,データシート2!$A:$SI,MATCH($G$2&amp;"_"&amp;$C29,データシート2!$A$1:$SI$1,0),0)</f>
        <v>3</v>
      </c>
      <c r="K29" s="767">
        <f>VLOOKUP($D$3&amp;"_"&amp;K$3,データシート2!$A:$SI,MATCH($G$2&amp;"_"&amp;$C29,データシート2!$A$1:$SI$1,0),0)</f>
        <v>3</v>
      </c>
      <c r="L29" s="767">
        <f>VLOOKUP($D$3&amp;"_"&amp;L$3,データシート2!$A:$SI,MATCH($G$2&amp;"_"&amp;$C29,データシート2!$A$1:$SI$1,0),0)</f>
        <v>3</v>
      </c>
      <c r="M29" s="767">
        <f>VLOOKUP($D$3&amp;"_"&amp;M$3,データシート2!$A:$SI,MATCH($G$2&amp;"_"&amp;$C29,データシート2!$A$1:$SI$1,0),0)</f>
        <v>3</v>
      </c>
      <c r="N29" s="767">
        <f>VLOOKUP($D$3&amp;"_"&amp;N$3,データシート2!$A:$SI,MATCH($G$2&amp;"_"&amp;$C29,データシート2!$A$1:$SI$1,0),0)</f>
        <v>3</v>
      </c>
      <c r="O29" s="767">
        <f>VLOOKUP($D$3&amp;"_"&amp;O$3,データシート2!$A:$SI,MATCH($G$2&amp;"_"&amp;$C29,データシート2!$A$1:$SI$1,0),0)</f>
        <v>3</v>
      </c>
      <c r="P29" s="767">
        <f>VLOOKUP($D$3&amp;"_"&amp;P$3,データシート2!$A:$SI,MATCH($G$2&amp;"_"&amp;$C29,データシート2!$A$1:$SI$1,0),0)</f>
        <v>3</v>
      </c>
      <c r="Q29" s="768">
        <f>VLOOKUP($D$3&amp;"_"&amp;Q$3,データシート2!$A:$SI,MATCH($G$2&amp;"_"&amp;$C29,データシート2!$A$1:$SI$1,0),0)</f>
        <v>2</v>
      </c>
      <c r="R29" s="937">
        <f>VLOOKUP($D$3&amp;"_"&amp;R$3,データシート2!$A:$SI,MATCH($R$2&amp;"_"&amp;$C29,データシート2!$A$1:$SI$1,0),0)</f>
        <v>559.99699999999996</v>
      </c>
      <c r="S29" s="938">
        <f>VLOOKUP($D$3&amp;"_"&amp;S$3,データシート2!$A:$SI,MATCH($R$2&amp;"_"&amp;$C29,データシート2!$A$1:$SI$1,0),0)</f>
        <v>486.84100000000001</v>
      </c>
      <c r="T29" s="938">
        <f>VLOOKUP($D$3&amp;"_"&amp;T$3,データシート2!$A:$SI,MATCH($R$2&amp;"_"&amp;$C29,データシート2!$A$1:$SI$1,0),0)</f>
        <v>685.18100000000004</v>
      </c>
      <c r="U29" s="938">
        <f>VLOOKUP($D$3&amp;"_"&amp;U$3,データシート2!$A:$SI,MATCH($R$2&amp;"_"&amp;$C29,データシート2!$A$1:$SI$1,0),0)</f>
        <v>554.76</v>
      </c>
      <c r="V29" s="938">
        <f>VLOOKUP($D$3&amp;"_"&amp;V$3,データシート2!$A:$SI,MATCH($R$2&amp;"_"&amp;$C29,データシート2!$A$1:$SI$1,0),0)</f>
        <v>555.755</v>
      </c>
      <c r="W29" s="938">
        <f>VLOOKUP($D$3&amp;"_"&amp;W$3,データシート2!$A:$SI,MATCH($R$2&amp;"_"&amp;$C29,データシート2!$A$1:$SI$1,0),0)</f>
        <v>374.60300000000001</v>
      </c>
      <c r="X29" s="938">
        <f>VLOOKUP($D$3&amp;"_"&amp;X$3,データシート2!$A:$SI,MATCH($R$2&amp;"_"&amp;$C29,データシート2!$A$1:$SI$1,0),0)</f>
        <v>357.31900000000002</v>
      </c>
      <c r="Y29" s="938">
        <f>VLOOKUP($D$3&amp;"_"&amp;Y$3,データシート2!$A:$SI,MATCH($R$2&amp;"_"&amp;$C29,データシート2!$A$1:$SI$1,0),0)</f>
        <v>351.76400000000001</v>
      </c>
      <c r="Z29" s="938">
        <f>VLOOKUP($D$3&amp;"_"&amp;Z$3,データシート2!$A:$SI,MATCH($R$2&amp;"_"&amp;$C29,データシート2!$A$1:$SI$1,0),0)</f>
        <v>350.78399999999999</v>
      </c>
      <c r="AA29" s="938">
        <f>VLOOKUP($D$3&amp;"_"&amp;AA$3,データシート2!$A:$SI,MATCH($R$2&amp;"_"&amp;$C29,データシート2!$A$1:$SI$1,0),0)</f>
        <v>307.08300000000003</v>
      </c>
      <c r="AB29" s="939">
        <f>VLOOKUP($D$3&amp;"_"&amp;AB$3,データシート2!$A:$SI,MATCH($R$2&amp;"_"&amp;$C29,データシート2!$A$1:$SI$1,0),0)</f>
        <v>332.10399999999998</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3.6909999999999998</v>
      </c>
      <c r="S32" s="938">
        <f>VLOOKUP($D$3&amp;"_"&amp;S$3,データシート2!$A:$SI,MATCH($R$2&amp;"_"&amp;$C32,データシート2!$A$1:$SI$1,0),0)</f>
        <v>4.5469999999999997</v>
      </c>
      <c r="T32" s="938">
        <f>VLOOKUP($D$3&amp;"_"&amp;T$3,データシート2!$A:$SI,MATCH($R$2&amp;"_"&amp;$C32,データシート2!$A$1:$SI$1,0),0)</f>
        <v>5.1470000000000002</v>
      </c>
      <c r="U32" s="938">
        <f>VLOOKUP($D$3&amp;"_"&amp;U$3,データシート2!$A:$SI,MATCH($R$2&amp;"_"&amp;$C32,データシート2!$A$1:$SI$1,0),0)</f>
        <v>4.9059999999999997</v>
      </c>
      <c r="V32" s="938">
        <f>VLOOKUP($D$3&amp;"_"&amp;V$3,データシート2!$A:$SI,MATCH($R$2&amp;"_"&amp;$C32,データシート2!$A$1:$SI$1,0),0)</f>
        <v>4.6669999999999998</v>
      </c>
      <c r="W32" s="938">
        <f>VLOOKUP($D$3&amp;"_"&amp;W$3,データシート2!$A:$SI,MATCH($R$2&amp;"_"&amp;$C32,データシート2!$A$1:$SI$1,0),0)</f>
        <v>4.1980000000000004</v>
      </c>
      <c r="X32" s="938">
        <f>VLOOKUP($D$3&amp;"_"&amp;X$3,データシート2!$A:$SI,MATCH($R$2&amp;"_"&amp;$C32,データシート2!$A$1:$SI$1,0),0)</f>
        <v>3.859</v>
      </c>
      <c r="Y32" s="938">
        <f>VLOOKUP($D$3&amp;"_"&amp;Y$3,データシート2!$A:$SI,MATCH($R$2&amp;"_"&amp;$C32,データシート2!$A$1:$SI$1,0),0)</f>
        <v>3.5590000000000002</v>
      </c>
      <c r="Z32" s="938">
        <f>VLOOKUP($D$3&amp;"_"&amp;Z$3,データシート2!$A:$SI,MATCH($R$2&amp;"_"&amp;$C32,データシート2!$A$1:$SI$1,0),0)</f>
        <v>3.621</v>
      </c>
      <c r="AA32" s="938">
        <f>VLOOKUP($D$3&amp;"_"&amp;AA$3,データシート2!$A:$SI,MATCH($R$2&amp;"_"&amp;$C32,データシート2!$A$1:$SI$1,0),0)</f>
        <v>3.802</v>
      </c>
      <c r="AB32" s="939">
        <f>VLOOKUP($D$3&amp;"_"&amp;AB$3,データシート2!$A:$SI,MATCH($R$2&amp;"_"&amp;$C32,データシート2!$A$1:$SI$1,0),0)</f>
        <v>3.742</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7</v>
      </c>
      <c r="H34" s="766">
        <f>VLOOKUP($D$3&amp;"_"&amp;H$3,データシート2!$A:$SI,MATCH($G$2&amp;"_"&amp;$C34,データシート2!$A$1:$SI$1,0),0)</f>
        <v>4</v>
      </c>
      <c r="I34" s="766">
        <f>VLOOKUP($D$3&amp;"_"&amp;I$3,データシート2!$A:$SI,MATCH($G$2&amp;"_"&amp;$C34,データシート2!$A$1:$SI$1,0),0)</f>
        <v>4</v>
      </c>
      <c r="J34" s="766">
        <f>VLOOKUP($D$3&amp;"_"&amp;J$3,データシート2!$A:$SI,MATCH($G$2&amp;"_"&amp;$C34,データシート2!$A$1:$SI$1,0),0)</f>
        <v>3</v>
      </c>
      <c r="K34" s="767">
        <f>VLOOKUP($D$3&amp;"_"&amp;K$3,データシート2!$A:$SI,MATCH($G$2&amp;"_"&amp;$C34,データシート2!$A$1:$SI$1,0),0)</f>
        <v>3</v>
      </c>
      <c r="L34" s="767">
        <f>VLOOKUP($D$3&amp;"_"&amp;L$3,データシート2!$A:$SI,MATCH($G$2&amp;"_"&amp;$C34,データシート2!$A$1:$SI$1,0),0)</f>
        <v>3</v>
      </c>
      <c r="M34" s="767">
        <f>VLOOKUP($D$3&amp;"_"&amp;M$3,データシート2!$A:$SI,MATCH($G$2&amp;"_"&amp;$C34,データシート2!$A$1:$SI$1,0),0)</f>
        <v>3</v>
      </c>
      <c r="N34" s="767">
        <f>VLOOKUP($D$3&amp;"_"&amp;N$3,データシート2!$A:$SI,MATCH($G$2&amp;"_"&amp;$C34,データシート2!$A$1:$SI$1,0),0)</f>
        <v>3</v>
      </c>
      <c r="O34" s="767">
        <f>VLOOKUP($D$3&amp;"_"&amp;O$3,データシート2!$A:$SI,MATCH($G$2&amp;"_"&amp;$C34,データシート2!$A$1:$SI$1,0),0)</f>
        <v>3</v>
      </c>
      <c r="P34" s="767">
        <f>VLOOKUP($D$3&amp;"_"&amp;P$3,データシート2!$A:$SI,MATCH($G$2&amp;"_"&amp;$C34,データシート2!$A$1:$SI$1,0),0)</f>
        <v>3</v>
      </c>
      <c r="Q34" s="768">
        <f>VLOOKUP($D$3&amp;"_"&amp;Q$3,データシート2!$A:$SI,MATCH($G$2&amp;"_"&amp;$C34,データシート2!$A$1:$SI$1,0),0)</f>
        <v>3</v>
      </c>
      <c r="R34" s="937">
        <f>VLOOKUP($D$3&amp;"_"&amp;R$3,データシート2!$A:$SI,MATCH($R$2&amp;"_"&amp;$C34,データシート2!$A$1:$SI$1,0),0)</f>
        <v>417.13600000000002</v>
      </c>
      <c r="S34" s="938">
        <f>VLOOKUP($D$3&amp;"_"&amp;S$3,データシート2!$A:$SI,MATCH($R$2&amp;"_"&amp;$C34,データシート2!$A$1:$SI$1,0),0)</f>
        <v>322.12</v>
      </c>
      <c r="T34" s="938">
        <f>VLOOKUP($D$3&amp;"_"&amp;T$3,データシート2!$A:$SI,MATCH($R$2&amp;"_"&amp;$C34,データシート2!$A$1:$SI$1,0),0)</f>
        <v>291.37900000000002</v>
      </c>
      <c r="U34" s="938">
        <f>VLOOKUP($D$3&amp;"_"&amp;U$3,データシート2!$A:$SI,MATCH($R$2&amp;"_"&amp;$C34,データシート2!$A$1:$SI$1,0),0)</f>
        <v>250.37299999999999</v>
      </c>
      <c r="V34" s="938">
        <f>VLOOKUP($D$3&amp;"_"&amp;V$3,データシート2!$A:$SI,MATCH($R$2&amp;"_"&amp;$C34,データシート2!$A$1:$SI$1,0),0)</f>
        <v>242.46600000000001</v>
      </c>
      <c r="W34" s="938">
        <f>VLOOKUP($D$3&amp;"_"&amp;W$3,データシート2!$A:$SI,MATCH($R$2&amp;"_"&amp;$C34,データシート2!$A$1:$SI$1,0),0)</f>
        <v>247.798</v>
      </c>
      <c r="X34" s="938">
        <f>VLOOKUP($D$3&amp;"_"&amp;X$3,データシート2!$A:$SI,MATCH($R$2&amp;"_"&amp;$C34,データシート2!$A$1:$SI$1,0),0)</f>
        <v>217.18600000000001</v>
      </c>
      <c r="Y34" s="938">
        <f>VLOOKUP($D$3&amp;"_"&amp;Y$3,データシート2!$A:$SI,MATCH($R$2&amp;"_"&amp;$C34,データシート2!$A$1:$SI$1,0),0)</f>
        <v>217.59</v>
      </c>
      <c r="Z34" s="938">
        <f>VLOOKUP($D$3&amp;"_"&amp;Z$3,データシート2!$A:$SI,MATCH($R$2&amp;"_"&amp;$C34,データシート2!$A$1:$SI$1,0),0)</f>
        <v>220.041</v>
      </c>
      <c r="AA34" s="938">
        <f>VLOOKUP($D$3&amp;"_"&amp;AA$3,データシート2!$A:$SI,MATCH($R$2&amp;"_"&amp;$C34,データシート2!$A$1:$SI$1,0),0)</f>
        <v>193.268</v>
      </c>
      <c r="AB34" s="939">
        <f>VLOOKUP($D$3&amp;"_"&amp;AB$3,データシート2!$A:$SI,MATCH($R$2&amp;"_"&amp;$C34,データシート2!$A$1:$SI$1,0),0)</f>
        <v>219.94800000000001</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5.66</v>
      </c>
      <c r="S38" s="938">
        <f>VLOOKUP($D$3&amp;"_"&amp;S$3,データシート2!$A:$SI,MATCH($R$2&amp;"_"&amp;$C38,データシート2!$A$1:$SI$1,0),0)</f>
        <v>4.16</v>
      </c>
      <c r="T38" s="938">
        <f>VLOOKUP($D$3&amp;"_"&amp;T$3,データシート2!$A:$SI,MATCH($R$2&amp;"_"&amp;$C38,データシート2!$A$1:$SI$1,0),0)</f>
        <v>4.3719999999999999</v>
      </c>
      <c r="U38" s="938">
        <f>VLOOKUP($D$3&amp;"_"&amp;U$3,データシート2!$A:$SI,MATCH($R$2&amp;"_"&amp;$C38,データシート2!$A$1:$SI$1,0),0)</f>
        <v>4.6589999999999998</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2</v>
      </c>
      <c r="H45" s="766">
        <f>VLOOKUP($D$3&amp;"_"&amp;H$3,データシート2!$A:$SI,MATCH($G$2&amp;"_"&amp;$C45,データシート2!$A$1:$SI$1,0),0)</f>
        <v>2</v>
      </c>
      <c r="I45" s="766">
        <f>VLOOKUP($D$3&amp;"_"&amp;I$3,データシート2!$A:$SI,MATCH($G$2&amp;"_"&amp;$C45,データシート2!$A$1:$SI$1,0),0)</f>
        <v>2</v>
      </c>
      <c r="J45" s="766">
        <f>VLOOKUP($D$3&amp;"_"&amp;J$3,データシート2!$A:$SI,MATCH($G$2&amp;"_"&amp;$C45,データシート2!$A$1:$SI$1,0),0)</f>
        <v>2</v>
      </c>
      <c r="K45" s="767">
        <f>VLOOKUP($D$3&amp;"_"&amp;K$3,データシート2!$A:$SI,MATCH($G$2&amp;"_"&amp;$C45,データシート2!$A$1:$SI$1,0),0)</f>
        <v>2</v>
      </c>
      <c r="L45" s="767">
        <f>VLOOKUP($D$3&amp;"_"&amp;L$3,データシート2!$A:$SI,MATCH($G$2&amp;"_"&amp;$C45,データシート2!$A$1:$SI$1,0),0)</f>
        <v>2</v>
      </c>
      <c r="M45" s="767">
        <f>VLOOKUP($D$3&amp;"_"&amp;M$3,データシート2!$A:$SI,MATCH($G$2&amp;"_"&amp;$C45,データシート2!$A$1:$SI$1,0),0)</f>
        <v>2</v>
      </c>
      <c r="N45" s="767">
        <f>VLOOKUP($D$3&amp;"_"&amp;N$3,データシート2!$A:$SI,MATCH($G$2&amp;"_"&amp;$C45,データシート2!$A$1:$SI$1,0),0)</f>
        <v>2</v>
      </c>
      <c r="O45" s="767">
        <f>VLOOKUP($D$3&amp;"_"&amp;O$3,データシート2!$A:$SI,MATCH($G$2&amp;"_"&amp;$C45,データシート2!$A$1:$SI$1,0),0)</f>
        <v>2</v>
      </c>
      <c r="P45" s="767">
        <f>VLOOKUP($D$3&amp;"_"&amp;P$3,データシート2!$A:$SI,MATCH($G$2&amp;"_"&amp;$C45,データシート2!$A$1:$SI$1,0),0)</f>
        <v>2</v>
      </c>
      <c r="Q45" s="768">
        <f>VLOOKUP($D$3&amp;"_"&amp;Q$3,データシート2!$A:$SI,MATCH($G$2&amp;"_"&amp;$C45,データシート2!$A$1:$SI$1,0),0)</f>
        <v>3</v>
      </c>
      <c r="R45" s="937">
        <f>VLOOKUP($D$3&amp;"_"&amp;R$3,データシート2!$A:$SI,MATCH($R$2&amp;"_"&amp;$C45,データシート2!$A$1:$SI$1,0),0)</f>
        <v>6.86</v>
      </c>
      <c r="S45" s="938">
        <f>VLOOKUP($D$3&amp;"_"&amp;S$3,データシート2!$A:$SI,MATCH($R$2&amp;"_"&amp;$C45,データシート2!$A$1:$SI$1,0),0)</f>
        <v>8.2370000000000001</v>
      </c>
      <c r="T45" s="938">
        <f>VLOOKUP($D$3&amp;"_"&amp;T$3,データシート2!$A:$SI,MATCH($R$2&amp;"_"&amp;$C45,データシート2!$A$1:$SI$1,0),0)</f>
        <v>9.5020000000000007</v>
      </c>
      <c r="U45" s="938">
        <f>VLOOKUP($D$3&amp;"_"&amp;U$3,データシート2!$A:$SI,MATCH($R$2&amp;"_"&amp;$C45,データシート2!$A$1:$SI$1,0),0)</f>
        <v>9.9369999999999994</v>
      </c>
      <c r="V45" s="938">
        <f>VLOOKUP($D$3&amp;"_"&amp;V$3,データシート2!$A:$SI,MATCH($R$2&amp;"_"&amp;$C45,データシート2!$A$1:$SI$1,0),0)</f>
        <v>10.643000000000001</v>
      </c>
      <c r="W45" s="938">
        <f>VLOOKUP($D$3&amp;"_"&amp;W$3,データシート2!$A:$SI,MATCH($R$2&amp;"_"&amp;$C45,データシート2!$A$1:$SI$1,0),0)</f>
        <v>10.552</v>
      </c>
      <c r="X45" s="938">
        <f>VLOOKUP($D$3&amp;"_"&amp;X$3,データシート2!$A:$SI,MATCH($R$2&amp;"_"&amp;$C45,データシート2!$A$1:$SI$1,0),0)</f>
        <v>8.2769999999999992</v>
      </c>
      <c r="Y45" s="938">
        <f>VLOOKUP($D$3&amp;"_"&amp;Y$3,データシート2!$A:$SI,MATCH($R$2&amp;"_"&amp;$C45,データシート2!$A$1:$SI$1,0),0)</f>
        <v>8.9079999999999995</v>
      </c>
      <c r="Z45" s="938">
        <f>VLOOKUP($D$3&amp;"_"&amp;Z$3,データシート2!$A:$SI,MATCH($R$2&amp;"_"&amp;$C45,データシート2!$A$1:$SI$1,0),0)</f>
        <v>8.6460000000000008</v>
      </c>
      <c r="AA45" s="938">
        <f>VLOOKUP($D$3&amp;"_"&amp;AA$3,データシート2!$A:$SI,MATCH($R$2&amp;"_"&amp;$C45,データシート2!$A$1:$SI$1,0),0)</f>
        <v>6.9450000000000003</v>
      </c>
      <c r="AB45" s="939">
        <f>VLOOKUP($D$3&amp;"_"&amp;AB$3,データシート2!$A:$SI,MATCH($R$2&amp;"_"&amp;$C45,データシート2!$A$1:$SI$1,0),0)</f>
        <v>12.071</v>
      </c>
    </row>
    <row r="46" spans="2:29" s="745" customFormat="1" ht="16.5" customHeight="1">
      <c r="B46" s="737"/>
      <c r="C46" s="762">
        <v>26</v>
      </c>
      <c r="D46" s="763" t="s">
        <v>557</v>
      </c>
      <c r="E46" s="762"/>
      <c r="F46" s="764"/>
      <c r="G46" s="765">
        <f>VLOOKUP($D$3&amp;"_"&amp;G$3,データシート2!$A:$SI,MATCH($G$2&amp;"_"&amp;$C46,データシート2!$A$1:$SI$1,0),0)</f>
        <v>2</v>
      </c>
      <c r="H46" s="766">
        <f>VLOOKUP($D$3&amp;"_"&amp;H$3,データシート2!$A:$SI,MATCH($G$2&amp;"_"&amp;$C46,データシート2!$A$1:$SI$1,0),0)</f>
        <v>2</v>
      </c>
      <c r="I46" s="766">
        <f>VLOOKUP($D$3&amp;"_"&amp;I$3,データシート2!$A:$SI,MATCH($G$2&amp;"_"&amp;$C46,データシート2!$A$1:$SI$1,0),0)</f>
        <v>2</v>
      </c>
      <c r="J46" s="766">
        <f>VLOOKUP($D$3&amp;"_"&amp;J$3,データシート2!$A:$SI,MATCH($G$2&amp;"_"&amp;$C46,データシート2!$A$1:$SI$1,0),0)</f>
        <v>2</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2</v>
      </c>
      <c r="N46" s="767">
        <f>VLOOKUP($D$3&amp;"_"&amp;N$3,データシート2!$A:$SI,MATCH($G$2&amp;"_"&amp;$C46,データシート2!$A$1:$SI$1,0),0)</f>
        <v>2</v>
      </c>
      <c r="O46" s="767">
        <f>VLOOKUP($D$3&amp;"_"&amp;O$3,データシート2!$A:$SI,MATCH($G$2&amp;"_"&amp;$C46,データシート2!$A$1:$SI$1,0),0)</f>
        <v>2</v>
      </c>
      <c r="P46" s="767">
        <f>VLOOKUP($D$3&amp;"_"&amp;P$3,データシート2!$A:$SI,MATCH($G$2&amp;"_"&amp;$C46,データシート2!$A$1:$SI$1,0),0)</f>
        <v>2</v>
      </c>
      <c r="Q46" s="768">
        <f>VLOOKUP($D$3&amp;"_"&amp;Q$3,データシート2!$A:$SI,MATCH($G$2&amp;"_"&amp;$C46,データシート2!$A$1:$SI$1,0),0)</f>
        <v>2</v>
      </c>
      <c r="R46" s="937">
        <f>VLOOKUP($D$3&amp;"_"&amp;R$3,データシート2!$A:$SI,MATCH($R$2&amp;"_"&amp;$C46,データシート2!$A$1:$SI$1,0),0)</f>
        <v>21.561</v>
      </c>
      <c r="S46" s="938">
        <f>VLOOKUP($D$3&amp;"_"&amp;S$3,データシート2!$A:$SI,MATCH($R$2&amp;"_"&amp;$C46,データシート2!$A$1:$SI$1,0),0)</f>
        <v>28.814</v>
      </c>
      <c r="T46" s="938">
        <f>VLOOKUP($D$3&amp;"_"&amp;T$3,データシート2!$A:$SI,MATCH($R$2&amp;"_"&amp;$C46,データシート2!$A$1:$SI$1,0),0)</f>
        <v>39.804000000000002</v>
      </c>
      <c r="U46" s="938">
        <f>VLOOKUP($D$3&amp;"_"&amp;U$3,データシート2!$A:$SI,MATCH($R$2&amp;"_"&amp;$C46,データシート2!$A$1:$SI$1,0),0)</f>
        <v>38.56</v>
      </c>
      <c r="V46" s="938">
        <f>VLOOKUP($D$3&amp;"_"&amp;V$3,データシート2!$A:$SI,MATCH($R$2&amp;"_"&amp;$C46,データシート2!$A$1:$SI$1,0),0)</f>
        <v>32.158999999999999</v>
      </c>
      <c r="W46" s="938">
        <f>VLOOKUP($D$3&amp;"_"&amp;W$3,データシート2!$A:$SI,MATCH($R$2&amp;"_"&amp;$C46,データシート2!$A$1:$SI$1,0),0)</f>
        <v>31.021000000000001</v>
      </c>
      <c r="X46" s="938">
        <f>VLOOKUP($D$3&amp;"_"&amp;X$3,データシート2!$A:$SI,MATCH($R$2&amp;"_"&amp;$C46,データシート2!$A$1:$SI$1,0),0)</f>
        <v>29.175999999999998</v>
      </c>
      <c r="Y46" s="938">
        <f>VLOOKUP($D$3&amp;"_"&amp;Y$3,データシート2!$A:$SI,MATCH($R$2&amp;"_"&amp;$C46,データシート2!$A$1:$SI$1,0),0)</f>
        <v>27.713000000000001</v>
      </c>
      <c r="Z46" s="938">
        <f>VLOOKUP($D$3&amp;"_"&amp;Z$3,データシート2!$A:$SI,MATCH($R$2&amp;"_"&amp;$C46,データシート2!$A$1:$SI$1,0),0)</f>
        <v>26.242999999999999</v>
      </c>
      <c r="AA46" s="938">
        <f>VLOOKUP($D$3&amp;"_"&amp;AA$3,データシート2!$A:$SI,MATCH($R$2&amp;"_"&amp;$C46,データシート2!$A$1:$SI$1,0),0)</f>
        <v>21.765000000000001</v>
      </c>
      <c r="AB46" s="939">
        <f>VLOOKUP($D$3&amp;"_"&amp;AB$3,データシート2!$A:$SI,MATCH($R$2&amp;"_"&amp;$C46,データシート2!$A$1:$SI$1,0),0)</f>
        <v>31.274999999999999</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1</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1</v>
      </c>
      <c r="O52" s="752">
        <f>VLOOKUP($D$3&amp;"_"&amp;O$3,データシート2!$A:$SI,MATCH($G$2&amp;"_"&amp;$C52,データシート2!$A$1:$SI$1,0),0)</f>
        <v>1</v>
      </c>
      <c r="P52" s="752">
        <f>VLOOKUP($D$3&amp;"_"&amp;P$3,データシート2!$A:$SI,MATCH($G$2&amp;"_"&amp;$C52,データシート2!$A$1:$SI$1,0),0)</f>
        <v>0</v>
      </c>
      <c r="Q52" s="753">
        <f>VLOOKUP($D$3&amp;"_"&amp;Q$3,データシート2!$A:$SI,MATCH($G$2&amp;"_"&amp;$C52,データシート2!$A$1:$SI$1,0),0)</f>
        <v>1</v>
      </c>
      <c r="R52" s="930">
        <f>VLOOKUP($D$3&amp;"_"&amp;R$3,データシート2!$A:$SI,MATCH($R$2&amp;"_"&amp;$C52,データシート2!$A$1:$SI$1,0),0)</f>
        <v>2.484</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3.3290000000000002</v>
      </c>
      <c r="Z52" s="931">
        <f>VLOOKUP($D$3&amp;"_"&amp;Z$3,データシート2!$A:$SI,MATCH($R$2&amp;"_"&amp;$C52,データシート2!$A$1:$SI$1,0),0)</f>
        <v>2.7109999999999999</v>
      </c>
      <c r="AA52" s="931">
        <f>VLOOKUP($D$3&amp;"_"&amp;AA$3,データシート2!$A:$SI,MATCH($R$2&amp;"_"&amp;$C52,データシート2!$A$1:$SI$1,0),0)</f>
        <v>0</v>
      </c>
      <c r="AB52" s="932">
        <f>VLOOKUP($D$3&amp;"_"&amp;AB$3,データシート2!$A:$SI,MATCH($R$2&amp;"_"&amp;$C52,データシート2!$A$1:$SI$1,0),0)</f>
        <v>2.2480000000000002</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11.621</v>
      </c>
      <c r="S53" s="925">
        <f>VLOOKUP($D$3&amp;"_"&amp;S$3,データシート2!$A:$SI,MATCH($R$2&amp;"_"&amp;$B53,データシート2!$A$1:$SI$1,0),0)</f>
        <v>18.934999999999999</v>
      </c>
      <c r="T53" s="925">
        <f>VLOOKUP($D$3&amp;"_"&amp;T$3,データシート2!$A:$SI,MATCH($R$2&amp;"_"&amp;$B53,データシート2!$A$1:$SI$1,0),0)</f>
        <v>16.969000000000001</v>
      </c>
      <c r="U53" s="925">
        <f>VLOOKUP($D$3&amp;"_"&amp;U$3,データシート2!$A:$SI,MATCH($R$2&amp;"_"&amp;$B53,データシート2!$A$1:$SI$1,0),0)</f>
        <v>21.37</v>
      </c>
      <c r="V53" s="925">
        <f>VLOOKUP($D$3&amp;"_"&amp;V$3,データシート2!$A:$SI,MATCH($R$2&amp;"_"&amp;$B53,データシート2!$A$1:$SI$1,0),0)</f>
        <v>21.408000000000001</v>
      </c>
      <c r="W53" s="925">
        <f>VLOOKUP($D$3&amp;"_"&amp;W$3,データシート2!$A:$SI,MATCH($R$2&amp;"_"&amp;$B53,データシート2!$A$1:$SI$1,0),0)</f>
        <v>20.966000000000001</v>
      </c>
      <c r="X53" s="925">
        <f>VLOOKUP($D$3&amp;"_"&amp;X$3,データシート2!$A:$SI,MATCH($R$2&amp;"_"&amp;$B53,データシート2!$A$1:$SI$1,0),0)</f>
        <v>18.314</v>
      </c>
      <c r="Y53" s="925">
        <f>VLOOKUP($D$3&amp;"_"&amp;Y$3,データシート2!$A:$SI,MATCH($R$2&amp;"_"&amp;$B53,データシート2!$A$1:$SI$1,0),0)</f>
        <v>16.853000000000002</v>
      </c>
      <c r="Z53" s="925">
        <f>VLOOKUP($D$3&amp;"_"&amp;Z$3,データシート2!$A:$SI,MATCH($R$2&amp;"_"&amp;$B53,データシート2!$A$1:$SI$1,0),0)</f>
        <v>17.068999999999999</v>
      </c>
      <c r="AA53" s="925">
        <f>VLOOKUP($D$3&amp;"_"&amp;AA$3,データシート2!$A:$SI,MATCH($R$2&amp;"_"&amp;$B53,データシート2!$A$1:$SI$1,0),0)</f>
        <v>14.61</v>
      </c>
      <c r="AB53" s="926">
        <f>VLOOKUP($D$3&amp;"_"&amp;AB$3,データシート2!$A:$SI,MATCH($R$2&amp;"_"&amp;$B53,データシート2!$A$1:$SI$1,0),0)</f>
        <v>13.109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2</v>
      </c>
      <c r="I61" s="797">
        <f>VLOOKUP($D$3&amp;"_"&amp;I$3,データシート2!$A:$SI,MATCH($G$2&amp;"_"&amp;$C61,データシート2!$A$1:$SI$1,0),0)</f>
        <v>2</v>
      </c>
      <c r="J61" s="797">
        <f>VLOOKUP($D$3&amp;"_"&amp;J$3,データシート2!$A:$SI,MATCH($G$2&amp;"_"&amp;$C61,データシート2!$A$1:$SI$1,0),0)</f>
        <v>2</v>
      </c>
      <c r="K61" s="798">
        <f>VLOOKUP($D$3&amp;"_"&amp;K$3,データシート2!$A:$SI,MATCH($G$2&amp;"_"&amp;$C61,データシート2!$A$1:$SI$1,0),0)</f>
        <v>2</v>
      </c>
      <c r="L61" s="798">
        <f>VLOOKUP($D$3&amp;"_"&amp;L$3,データシート2!$A:$SI,MATCH($G$2&amp;"_"&amp;$C61,データシート2!$A$1:$SI$1,0),0)</f>
        <v>2</v>
      </c>
      <c r="M61" s="798">
        <f>VLOOKUP($D$3&amp;"_"&amp;M$3,データシート2!$A:$SI,MATCH($G$2&amp;"_"&amp;$C61,データシート2!$A$1:$SI$1,0),0)</f>
        <v>2</v>
      </c>
      <c r="N61" s="798">
        <f>VLOOKUP($D$3&amp;"_"&amp;N$3,データシート2!$A:$SI,MATCH($G$2&amp;"_"&amp;$C61,データシート2!$A$1:$SI$1,0),0)</f>
        <v>2</v>
      </c>
      <c r="O61" s="798">
        <f>VLOOKUP($D$3&amp;"_"&amp;O$3,データシート2!$A:$SI,MATCH($G$2&amp;"_"&amp;$C61,データシート2!$A$1:$SI$1,0),0)</f>
        <v>2</v>
      </c>
      <c r="P61" s="798">
        <f>VLOOKUP($D$3&amp;"_"&amp;P$3,データシート2!$A:$SI,MATCH($G$2&amp;"_"&amp;$C61,データシート2!$A$1:$SI$1,0),0)</f>
        <v>2</v>
      </c>
      <c r="Q61" s="799">
        <f>VLOOKUP($D$3&amp;"_"&amp;Q$3,データシート2!$A:$SI,MATCH($G$2&amp;"_"&amp;$C61,データシート2!$A$1:$SI$1,0),0)</f>
        <v>2</v>
      </c>
      <c r="R61" s="943">
        <f>VLOOKUP($D$3&amp;"_"&amp;R$3,データシート2!$A:$SI,MATCH($R$2&amp;"_"&amp;$C61,データシート2!$A$1:$SI$1,0),0)</f>
        <v>11.621</v>
      </c>
      <c r="S61" s="944">
        <f>VLOOKUP($D$3&amp;"_"&amp;S$3,データシート2!$A:$SI,MATCH($R$2&amp;"_"&amp;$C61,データシート2!$A$1:$SI$1,0),0)</f>
        <v>18.934999999999999</v>
      </c>
      <c r="T61" s="944">
        <f>VLOOKUP($D$3&amp;"_"&amp;T$3,データシート2!$A:$SI,MATCH($R$2&amp;"_"&amp;$C61,データシート2!$A$1:$SI$1,0),0)</f>
        <v>16.969000000000001</v>
      </c>
      <c r="U61" s="944">
        <f>VLOOKUP($D$3&amp;"_"&amp;U$3,データシート2!$A:$SI,MATCH($R$2&amp;"_"&amp;$C61,データシート2!$A$1:$SI$1,0),0)</f>
        <v>21.37</v>
      </c>
      <c r="V61" s="944">
        <f>VLOOKUP($D$3&amp;"_"&amp;V$3,データシート2!$A:$SI,MATCH($R$2&amp;"_"&amp;$C61,データシート2!$A$1:$SI$1,0),0)</f>
        <v>21.408000000000001</v>
      </c>
      <c r="W61" s="944">
        <f>VLOOKUP($D$3&amp;"_"&amp;W$3,データシート2!$A:$SI,MATCH($R$2&amp;"_"&amp;$C61,データシート2!$A$1:$SI$1,0),0)</f>
        <v>20.966000000000001</v>
      </c>
      <c r="X61" s="944">
        <f>VLOOKUP($D$3&amp;"_"&amp;X$3,データシート2!$A:$SI,MATCH($R$2&amp;"_"&amp;$C61,データシート2!$A$1:$SI$1,0),0)</f>
        <v>18.314</v>
      </c>
      <c r="Y61" s="944">
        <f>VLOOKUP($D$3&amp;"_"&amp;Y$3,データシート2!$A:$SI,MATCH($R$2&amp;"_"&amp;$C61,データシート2!$A$1:$SI$1,0),0)</f>
        <v>16.853000000000002</v>
      </c>
      <c r="Z61" s="944">
        <f>VLOOKUP($D$3&amp;"_"&amp;Z$3,データシート2!$A:$SI,MATCH($R$2&amp;"_"&amp;$C61,データシート2!$A$1:$SI$1,0),0)</f>
        <v>17.068999999999999</v>
      </c>
      <c r="AA61" s="944">
        <f>VLOOKUP($D$3&amp;"_"&amp;AA$3,データシート2!$A:$SI,MATCH($R$2&amp;"_"&amp;$C61,データシート2!$A$1:$SI$1,0),0)</f>
        <v>14.61</v>
      </c>
      <c r="AB61" s="945">
        <f>VLOOKUP($D$3&amp;"_"&amp;AB$3,データシート2!$A:$SI,MATCH($R$2&amp;"_"&amp;$C61,データシート2!$A$1:$SI$1,0),0)</f>
        <v>13.109</v>
      </c>
    </row>
    <row r="62" spans="2:29" s="21" customFormat="1" ht="20.45" customHeight="1">
      <c r="B62" s="729" t="s">
        <v>569</v>
      </c>
      <c r="C62" s="730" t="s">
        <v>570</v>
      </c>
      <c r="D62" s="731"/>
      <c r="E62" s="732"/>
      <c r="F62" s="731"/>
      <c r="G62" s="733">
        <f>VLOOKUP($D$3&amp;"_"&amp;G$3,データシート2!$A:$SI,MATCH($G$2&amp;"_"&amp;$B62,データシート2!$A$1:$SI$1,0),0)</f>
        <v>3</v>
      </c>
      <c r="H62" s="734">
        <f>VLOOKUP($D$3&amp;"_"&amp;H$3,データシート2!$A:$SI,MATCH($G$2&amp;"_"&amp;$B62,データシート2!$A$1:$SI$1,0),0)</f>
        <v>2</v>
      </c>
      <c r="I62" s="734">
        <f>VLOOKUP($D$3&amp;"_"&amp;I$3,データシート2!$A:$SI,MATCH($G$2&amp;"_"&amp;$B62,データシート2!$A$1:$SI$1,0),0)</f>
        <v>3</v>
      </c>
      <c r="J62" s="734">
        <f>VLOOKUP($D$3&amp;"_"&amp;J$3,データシート2!$A:$SI,MATCH($G$2&amp;"_"&amp;$B62,データシート2!$A$1:$SI$1,0),0)</f>
        <v>3</v>
      </c>
      <c r="K62" s="735">
        <f>VLOOKUP($D$3&amp;"_"&amp;K$3,データシート2!$A:$SI,MATCH($G$2&amp;"_"&amp;$B62,データシート2!$A$1:$SI$1,0),0)</f>
        <v>2</v>
      </c>
      <c r="L62" s="735">
        <f>VLOOKUP($D$3&amp;"_"&amp;L$3,データシート2!$A:$SI,MATCH($G$2&amp;"_"&amp;$B62,データシート2!$A$1:$SI$1,0),0)</f>
        <v>2</v>
      </c>
      <c r="M62" s="735">
        <f>VLOOKUP($D$3&amp;"_"&amp;M$3,データシート2!$A:$SI,MATCH($G$2&amp;"_"&amp;$B62,データシート2!$A$1:$SI$1,0),0)</f>
        <v>2</v>
      </c>
      <c r="N62" s="735">
        <f>VLOOKUP($D$3&amp;"_"&amp;N$3,データシート2!$A:$SI,MATCH($G$2&amp;"_"&amp;$B62,データシート2!$A$1:$SI$1,0),0)</f>
        <v>2</v>
      </c>
      <c r="O62" s="735">
        <f>VLOOKUP($D$3&amp;"_"&amp;O$3,データシート2!$A:$SI,MATCH($G$2&amp;"_"&amp;$B62,データシート2!$A$1:$SI$1,0),0)</f>
        <v>2</v>
      </c>
      <c r="P62" s="735">
        <f>VLOOKUP($D$3&amp;"_"&amp;P$3,データシート2!$A:$SI,MATCH($G$2&amp;"_"&amp;$B62,データシート2!$A$1:$SI$1,0),0)</f>
        <v>2</v>
      </c>
      <c r="Q62" s="736">
        <f>VLOOKUP($D$3&amp;"_"&amp;Q$3,データシート2!$A:$SI,MATCH($G$2&amp;"_"&amp;$B62,データシート2!$A$1:$SI$1,0),0)</f>
        <v>2</v>
      </c>
      <c r="R62" s="924">
        <f>VLOOKUP($D$3&amp;"_"&amp;R$3,データシート2!$A:$SI,MATCH($R$2&amp;"_"&amp;$B62,データシート2!$A$1:$SI$1,0),0)</f>
        <v>12.381</v>
      </c>
      <c r="S62" s="925">
        <f>VLOOKUP($D$3&amp;"_"&amp;S$3,データシート2!$A:$SI,MATCH($R$2&amp;"_"&amp;$B62,データシート2!$A$1:$SI$1,0),0)</f>
        <v>6.39</v>
      </c>
      <c r="T62" s="925">
        <f>VLOOKUP($D$3&amp;"_"&amp;T$3,データシート2!$A:$SI,MATCH($R$2&amp;"_"&amp;$B62,データシート2!$A$1:$SI$1,0),0)</f>
        <v>13.112</v>
      </c>
      <c r="U62" s="925">
        <f>VLOOKUP($D$3&amp;"_"&amp;U$3,データシート2!$A:$SI,MATCH($R$2&amp;"_"&amp;$B62,データシート2!$A$1:$SI$1,0),0)</f>
        <v>12.381</v>
      </c>
      <c r="V62" s="925">
        <f>VLOOKUP($D$3&amp;"_"&amp;V$3,データシート2!$A:$SI,MATCH($R$2&amp;"_"&amp;$B62,データシート2!$A$1:$SI$1,0),0)</f>
        <v>8.9109999999999996</v>
      </c>
      <c r="W62" s="925">
        <f>VLOOKUP($D$3&amp;"_"&amp;W$3,データシート2!$A:$SI,MATCH($R$2&amp;"_"&amp;$B62,データシート2!$A$1:$SI$1,0),0)</f>
        <v>7.84</v>
      </c>
      <c r="X62" s="925">
        <f>VLOOKUP($D$3&amp;"_"&amp;X$3,データシート2!$A:$SI,MATCH($R$2&amp;"_"&amp;$B62,データシート2!$A$1:$SI$1,0),0)</f>
        <v>5.8819999999999997</v>
      </c>
      <c r="Y62" s="925">
        <f>VLOOKUP($D$3&amp;"_"&amp;Y$3,データシート2!$A:$SI,MATCH($R$2&amp;"_"&amp;$B62,データシート2!$A$1:$SI$1,0),0)</f>
        <v>5.835</v>
      </c>
      <c r="Z62" s="925">
        <f>VLOOKUP($D$3&amp;"_"&amp;Z$3,データシート2!$A:$SI,MATCH($R$2&amp;"_"&amp;$B62,データシート2!$A$1:$SI$1,0),0)</f>
        <v>5.1989999999999998</v>
      </c>
      <c r="AA62" s="925">
        <f>VLOOKUP($D$3&amp;"_"&amp;AA$3,データシート2!$A:$SI,MATCH($R$2&amp;"_"&amp;$B62,データシート2!$A$1:$SI$1,0),0)</f>
        <v>3.907</v>
      </c>
      <c r="AB62" s="926">
        <f>VLOOKUP($D$3&amp;"_"&amp;AB$3,データシート2!$A:$SI,MATCH($R$2&amp;"_"&amp;$B62,データシート2!$A$1:$SI$1,0),0)</f>
        <v>5.5439999999999996</v>
      </c>
    </row>
    <row r="63" spans="2:29" s="745" customFormat="1" ht="16.5" customHeight="1">
      <c r="B63" s="737"/>
      <c r="C63" s="738">
        <v>37</v>
      </c>
      <c r="D63" s="739" t="s">
        <v>571</v>
      </c>
      <c r="E63" s="738"/>
      <c r="F63" s="740"/>
      <c r="G63" s="754">
        <f>VLOOKUP($D$3&amp;"_"&amp;G$3,データシート2!$A:$SI,MATCH($G$2&amp;"_"&amp;$C63,データシート2!$A$1:$SI$1,0),0)</f>
        <v>3</v>
      </c>
      <c r="H63" s="742">
        <f>VLOOKUP($D$3&amp;"_"&amp;H$3,データシート2!$A:$SI,MATCH($G$2&amp;"_"&amp;$C63,データシート2!$A$1:$SI$1,0),0)</f>
        <v>2</v>
      </c>
      <c r="I63" s="742">
        <f>VLOOKUP($D$3&amp;"_"&amp;I$3,データシート2!$A:$SI,MATCH($G$2&amp;"_"&amp;$C63,データシート2!$A$1:$SI$1,0),0)</f>
        <v>3</v>
      </c>
      <c r="J63" s="742">
        <f>VLOOKUP($D$3&amp;"_"&amp;J$3,データシート2!$A:$SI,MATCH($G$2&amp;"_"&amp;$C63,データシート2!$A$1:$SI$1,0),0)</f>
        <v>3</v>
      </c>
      <c r="K63" s="743">
        <f>VLOOKUP($D$3&amp;"_"&amp;K$3,データシート2!$A:$SI,MATCH($G$2&amp;"_"&amp;$C63,データシート2!$A$1:$SI$1,0),0)</f>
        <v>2</v>
      </c>
      <c r="L63" s="743">
        <f>VLOOKUP($D$3&amp;"_"&amp;L$3,データシート2!$A:$SI,MATCH($G$2&amp;"_"&amp;$C63,データシート2!$A$1:$SI$1,0),0)</f>
        <v>2</v>
      </c>
      <c r="M63" s="743">
        <f>VLOOKUP($D$3&amp;"_"&amp;M$3,データシート2!$A:$SI,MATCH($G$2&amp;"_"&amp;$C63,データシート2!$A$1:$SI$1,0),0)</f>
        <v>2</v>
      </c>
      <c r="N63" s="743">
        <f>VLOOKUP($D$3&amp;"_"&amp;N$3,データシート2!$A:$SI,MATCH($G$2&amp;"_"&amp;$C63,データシート2!$A$1:$SI$1,0),0)</f>
        <v>2</v>
      </c>
      <c r="O63" s="743">
        <f>VLOOKUP($D$3&amp;"_"&amp;O$3,データシート2!$A:$SI,MATCH($G$2&amp;"_"&amp;$C63,データシート2!$A$1:$SI$1,0),0)</f>
        <v>2</v>
      </c>
      <c r="P63" s="743">
        <f>VLOOKUP($D$3&amp;"_"&amp;P$3,データシート2!$A:$SI,MATCH($G$2&amp;"_"&amp;$C63,データシート2!$A$1:$SI$1,0),0)</f>
        <v>2</v>
      </c>
      <c r="Q63" s="744">
        <f>VLOOKUP($D$3&amp;"_"&amp;Q$3,データシート2!$A:$SI,MATCH($G$2&amp;"_"&amp;$C63,データシート2!$A$1:$SI$1,0),0)</f>
        <v>2</v>
      </c>
      <c r="R63" s="933">
        <f>VLOOKUP($D$3&amp;"_"&amp;R$3,データシート2!$A:$SI,MATCH($R$2&amp;"_"&amp;$C63,データシート2!$A$1:$SI$1,0),0)</f>
        <v>12.381</v>
      </c>
      <c r="S63" s="928">
        <f>VLOOKUP($D$3&amp;"_"&amp;S$3,データシート2!$A:$SI,MATCH($R$2&amp;"_"&amp;$C63,データシート2!$A$1:$SI$1,0),0)</f>
        <v>6.39</v>
      </c>
      <c r="T63" s="928">
        <f>VLOOKUP($D$3&amp;"_"&amp;T$3,データシート2!$A:$SI,MATCH($R$2&amp;"_"&amp;$C63,データシート2!$A$1:$SI$1,0),0)</f>
        <v>13.112</v>
      </c>
      <c r="U63" s="928">
        <f>VLOOKUP($D$3&amp;"_"&amp;U$3,データシート2!$A:$SI,MATCH($R$2&amp;"_"&amp;$C63,データシート2!$A$1:$SI$1,0),0)</f>
        <v>12.381</v>
      </c>
      <c r="V63" s="928">
        <f>VLOOKUP($D$3&amp;"_"&amp;V$3,データシート2!$A:$SI,MATCH($R$2&amp;"_"&amp;$C63,データシート2!$A$1:$SI$1,0),0)</f>
        <v>8.9109999999999996</v>
      </c>
      <c r="W63" s="928">
        <f>VLOOKUP($D$3&amp;"_"&amp;W$3,データシート2!$A:$SI,MATCH($R$2&amp;"_"&amp;$C63,データシート2!$A$1:$SI$1,0),0)</f>
        <v>7.84</v>
      </c>
      <c r="X63" s="928">
        <f>VLOOKUP($D$3&amp;"_"&amp;X$3,データシート2!$A:$SI,MATCH($R$2&amp;"_"&amp;$C63,データシート2!$A$1:$SI$1,0),0)</f>
        <v>5.8819999999999997</v>
      </c>
      <c r="Y63" s="928">
        <f>VLOOKUP($D$3&amp;"_"&amp;Y$3,データシート2!$A:$SI,MATCH($R$2&amp;"_"&amp;$C63,データシート2!$A$1:$SI$1,0),0)</f>
        <v>5.835</v>
      </c>
      <c r="Z63" s="928">
        <f>VLOOKUP($D$3&amp;"_"&amp;Z$3,データシート2!$A:$SI,MATCH($R$2&amp;"_"&amp;$C63,データシート2!$A$1:$SI$1,0),0)</f>
        <v>5.1989999999999998</v>
      </c>
      <c r="AA63" s="928">
        <f>VLOOKUP($D$3&amp;"_"&amp;AA$3,データシート2!$A:$SI,MATCH($R$2&amp;"_"&amp;$C63,データシート2!$A$1:$SI$1,0),0)</f>
        <v>3.907</v>
      </c>
      <c r="AB63" s="929">
        <f>VLOOKUP($D$3&amp;"_"&amp;AB$3,データシート2!$A:$SI,MATCH($R$2&amp;"_"&amp;$C63,データシート2!$A$1:$SI$1,0),0)</f>
        <v>5.5439999999999996</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5</v>
      </c>
      <c r="H77" s="734">
        <f>VLOOKUP($D$3&amp;"_"&amp;H$3,データシート2!$A:$SI,MATCH($G$2&amp;"_"&amp;$B77,データシート2!$A$1:$SI$1,0),0)</f>
        <v>5</v>
      </c>
      <c r="I77" s="734">
        <f>VLOOKUP($D$3&amp;"_"&amp;I$3,データシート2!$A:$SI,MATCH($G$2&amp;"_"&amp;$B77,データシート2!$A$1:$SI$1,0),0)</f>
        <v>5</v>
      </c>
      <c r="J77" s="734">
        <f>VLOOKUP($D$3&amp;"_"&amp;J$3,データシート2!$A:$SI,MATCH($G$2&amp;"_"&amp;$B77,データシート2!$A$1:$SI$1,0),0)</f>
        <v>5</v>
      </c>
      <c r="K77" s="735">
        <f>VLOOKUP($D$3&amp;"_"&amp;K$3,データシート2!$A:$SI,MATCH($G$2&amp;"_"&amp;$B77,データシート2!$A$1:$SI$1,0),0)</f>
        <v>4</v>
      </c>
      <c r="L77" s="735">
        <f>VLOOKUP($D$3&amp;"_"&amp;L$3,データシート2!$A:$SI,MATCH($G$2&amp;"_"&amp;$B77,データシート2!$A$1:$SI$1,0),0)</f>
        <v>4</v>
      </c>
      <c r="M77" s="735">
        <f>VLOOKUP($D$3&amp;"_"&amp;M$3,データシート2!$A:$SI,MATCH($G$2&amp;"_"&amp;$B77,データシート2!$A$1:$SI$1,0),0)</f>
        <v>3</v>
      </c>
      <c r="N77" s="735">
        <f>VLOOKUP($D$3&amp;"_"&amp;N$3,データシート2!$A:$SI,MATCH($G$2&amp;"_"&amp;$B77,データシート2!$A$1:$SI$1,0),0)</f>
        <v>3</v>
      </c>
      <c r="O77" s="735">
        <f>VLOOKUP($D$3&amp;"_"&amp;O$3,データシート2!$A:$SI,MATCH($G$2&amp;"_"&amp;$B77,データシート2!$A$1:$SI$1,0),0)</f>
        <v>3</v>
      </c>
      <c r="P77" s="735">
        <f>VLOOKUP($D$3&amp;"_"&amp;P$3,データシート2!$A:$SI,MATCH($G$2&amp;"_"&amp;$B77,データシート2!$A$1:$SI$1,0),0)</f>
        <v>3</v>
      </c>
      <c r="Q77" s="736">
        <f>VLOOKUP($D$3&amp;"_"&amp;Q$3,データシート2!$A:$SI,MATCH($G$2&amp;"_"&amp;$B77,データシート2!$A$1:$SI$1,0),0)</f>
        <v>3</v>
      </c>
      <c r="R77" s="924">
        <f>VLOOKUP($D$3&amp;"_"&amp;R$3,データシート2!$A:$SI,MATCH($R$2&amp;"_"&amp;$B77,データシート2!$A$1:$SI$1,0),0)</f>
        <v>31.745000000000001</v>
      </c>
      <c r="S77" s="925">
        <f>VLOOKUP($D$3&amp;"_"&amp;S$3,データシート2!$A:$SI,MATCH($R$2&amp;"_"&amp;$B77,データシート2!$A$1:$SI$1,0),0)</f>
        <v>43.741</v>
      </c>
      <c r="T77" s="925">
        <f>VLOOKUP($D$3&amp;"_"&amp;T$3,データシート2!$A:$SI,MATCH($R$2&amp;"_"&amp;$B77,データシート2!$A$1:$SI$1,0),0)</f>
        <v>50.899000000000001</v>
      </c>
      <c r="U77" s="925">
        <f>VLOOKUP($D$3&amp;"_"&amp;U$3,データシート2!$A:$SI,MATCH($R$2&amp;"_"&amp;$B77,データシート2!$A$1:$SI$1,0),0)</f>
        <v>49.113</v>
      </c>
      <c r="V77" s="925">
        <f>VLOOKUP($D$3&amp;"_"&amp;V$3,データシート2!$A:$SI,MATCH($R$2&amp;"_"&amp;$B77,データシート2!$A$1:$SI$1,0),0)</f>
        <v>44.402999999999999</v>
      </c>
      <c r="W77" s="925">
        <f>VLOOKUP($D$3&amp;"_"&amp;W$3,データシート2!$A:$SI,MATCH($R$2&amp;"_"&amp;$B77,データシート2!$A$1:$SI$1,0),0)</f>
        <v>40.923000000000002</v>
      </c>
      <c r="X77" s="925">
        <f>VLOOKUP($D$3&amp;"_"&amp;X$3,データシート2!$A:$SI,MATCH($R$2&amp;"_"&amp;$B77,データシート2!$A$1:$SI$1,0),0)</f>
        <v>18.934000000000001</v>
      </c>
      <c r="Y77" s="925">
        <f>VLOOKUP($D$3&amp;"_"&amp;Y$3,データシート2!$A:$SI,MATCH($R$2&amp;"_"&amp;$B77,データシート2!$A$1:$SI$1,0),0)</f>
        <v>18.658999999999999</v>
      </c>
      <c r="Z77" s="925">
        <f>VLOOKUP($D$3&amp;"_"&amp;Z$3,データシート2!$A:$SI,MATCH($R$2&amp;"_"&amp;$B77,データシート2!$A$1:$SI$1,0),0)</f>
        <v>18.050999999999998</v>
      </c>
      <c r="AA77" s="925">
        <f>VLOOKUP($D$3&amp;"_"&amp;AA$3,データシート2!$A:$SI,MATCH($R$2&amp;"_"&amp;$B77,データシート2!$A$1:$SI$1,0),0)</f>
        <v>12.355</v>
      </c>
      <c r="AB77" s="926">
        <f>VLOOKUP($D$3&amp;"_"&amp;AB$3,データシート2!$A:$SI,MATCH($R$2&amp;"_"&amp;$B77,データシート2!$A$1:$SI$1,0),0)</f>
        <v>16.7</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5</v>
      </c>
      <c r="H84" s="766">
        <f>VLOOKUP($D$3&amp;"_"&amp;H$3,データシート2!$A:$SI,MATCH($G$2&amp;"_"&amp;$C84,データシート2!$A$1:$SI$1,0),0)</f>
        <v>5</v>
      </c>
      <c r="I84" s="766">
        <f>VLOOKUP($D$3&amp;"_"&amp;I$3,データシート2!$A:$SI,MATCH($G$2&amp;"_"&amp;$C84,データシート2!$A$1:$SI$1,0),0)</f>
        <v>5</v>
      </c>
      <c r="J84" s="766">
        <f>VLOOKUP($D$3&amp;"_"&amp;J$3,データシート2!$A:$SI,MATCH($G$2&amp;"_"&amp;$C84,データシート2!$A$1:$SI$1,0),0)</f>
        <v>5</v>
      </c>
      <c r="K84" s="767">
        <f>VLOOKUP($D$3&amp;"_"&amp;K$3,データシート2!$A:$SI,MATCH($G$2&amp;"_"&amp;$C84,データシート2!$A$1:$SI$1,0),0)</f>
        <v>4</v>
      </c>
      <c r="L84" s="767">
        <f>VLOOKUP($D$3&amp;"_"&amp;L$3,データシート2!$A:$SI,MATCH($G$2&amp;"_"&amp;$C84,データシート2!$A$1:$SI$1,0),0)</f>
        <v>4</v>
      </c>
      <c r="M84" s="767">
        <f>VLOOKUP($D$3&amp;"_"&amp;M$3,データシート2!$A:$SI,MATCH($G$2&amp;"_"&amp;$C84,データシート2!$A$1:$SI$1,0),0)</f>
        <v>3</v>
      </c>
      <c r="N84" s="767">
        <f>VLOOKUP($D$3&amp;"_"&amp;N$3,データシート2!$A:$SI,MATCH($G$2&amp;"_"&amp;$C84,データシート2!$A$1:$SI$1,0),0)</f>
        <v>3</v>
      </c>
      <c r="O84" s="767">
        <f>VLOOKUP($D$3&amp;"_"&amp;O$3,データシート2!$A:$SI,MATCH($G$2&amp;"_"&amp;$C84,データシート2!$A$1:$SI$1,0),0)</f>
        <v>3</v>
      </c>
      <c r="P84" s="767">
        <f>VLOOKUP($D$3&amp;"_"&amp;P$3,データシート2!$A:$SI,MATCH($G$2&amp;"_"&amp;$C84,データシート2!$A$1:$SI$1,0),0)</f>
        <v>3</v>
      </c>
      <c r="Q84" s="768">
        <f>VLOOKUP($D$3&amp;"_"&amp;Q$3,データシート2!$A:$SI,MATCH($G$2&amp;"_"&amp;$C84,データシート2!$A$1:$SI$1,0),0)</f>
        <v>3</v>
      </c>
      <c r="R84" s="937">
        <f>VLOOKUP($D$3&amp;"_"&amp;R$3,データシート2!$A:$SI,MATCH($R$2&amp;"_"&amp;$C84,データシート2!$A$1:$SI$1,0),0)</f>
        <v>31.745000000000001</v>
      </c>
      <c r="S84" s="938">
        <f>VLOOKUP($D$3&amp;"_"&amp;S$3,データシート2!$A:$SI,MATCH($R$2&amp;"_"&amp;$C84,データシート2!$A$1:$SI$1,0),0)</f>
        <v>43.741</v>
      </c>
      <c r="T84" s="938">
        <f>VLOOKUP($D$3&amp;"_"&amp;T$3,データシート2!$A:$SI,MATCH($R$2&amp;"_"&amp;$C84,データシート2!$A$1:$SI$1,0),0)</f>
        <v>50.899000000000001</v>
      </c>
      <c r="U84" s="938">
        <f>VLOOKUP($D$3&amp;"_"&amp;U$3,データシート2!$A:$SI,MATCH($R$2&amp;"_"&amp;$C84,データシート2!$A$1:$SI$1,0),0)</f>
        <v>49.113</v>
      </c>
      <c r="V84" s="938">
        <f>VLOOKUP($D$3&amp;"_"&amp;V$3,データシート2!$A:$SI,MATCH($R$2&amp;"_"&amp;$C84,データシート2!$A$1:$SI$1,0),0)</f>
        <v>44.402999999999999</v>
      </c>
      <c r="W84" s="938">
        <f>VLOOKUP($D$3&amp;"_"&amp;W$3,データシート2!$A:$SI,MATCH($R$2&amp;"_"&amp;$C84,データシート2!$A$1:$SI$1,0),0)</f>
        <v>40.923000000000002</v>
      </c>
      <c r="X84" s="938">
        <f>VLOOKUP($D$3&amp;"_"&amp;X$3,データシート2!$A:$SI,MATCH($R$2&amp;"_"&amp;$C84,データシート2!$A$1:$SI$1,0),0)</f>
        <v>18.934000000000001</v>
      </c>
      <c r="Y84" s="938">
        <f>VLOOKUP($D$3&amp;"_"&amp;Y$3,データシート2!$A:$SI,MATCH($R$2&amp;"_"&amp;$C84,データシート2!$A$1:$SI$1,0),0)</f>
        <v>18.658999999999999</v>
      </c>
      <c r="Z84" s="938">
        <f>VLOOKUP($D$3&amp;"_"&amp;Z$3,データシート2!$A:$SI,MATCH($R$2&amp;"_"&amp;$C84,データシート2!$A$1:$SI$1,0),0)</f>
        <v>18.050999999999998</v>
      </c>
      <c r="AA84" s="938">
        <f>VLOOKUP($D$3&amp;"_"&amp;AA$3,データシート2!$A:$SI,MATCH($R$2&amp;"_"&amp;$C84,データシート2!$A$1:$SI$1,0),0)</f>
        <v>12.355</v>
      </c>
      <c r="AB84" s="939">
        <f>VLOOKUP($D$3&amp;"_"&amp;AB$3,データシート2!$A:$SI,MATCH($R$2&amp;"_"&amp;$C84,データシート2!$A$1:$SI$1,0),0)</f>
        <v>16.7</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1</v>
      </c>
      <c r="L90" s="735">
        <f>VLOOKUP($D$3&amp;"_"&amp;L$3,データシート2!$A:$SI,MATCH($G$2&amp;"_"&amp;$B90,データシート2!$A$1:$SI$1,0),0)</f>
        <v>1</v>
      </c>
      <c r="M90" s="735">
        <f>VLOOKUP($D$3&amp;"_"&amp;M$3,データシート2!$A:$SI,MATCH($G$2&amp;"_"&amp;$B90,データシート2!$A$1:$SI$1,0),0)</f>
        <v>1</v>
      </c>
      <c r="N90" s="735">
        <f>VLOOKUP($D$3&amp;"_"&amp;N$3,データシート2!$A:$SI,MATCH($G$2&amp;"_"&amp;$B90,データシート2!$A$1:$SI$1,0),0)</f>
        <v>1</v>
      </c>
      <c r="O90" s="735">
        <f>VLOOKUP($D$3&amp;"_"&amp;O$3,データシート2!$A:$SI,MATCH($G$2&amp;"_"&amp;$B90,データシート2!$A$1:$SI$1,0),0)</f>
        <v>1</v>
      </c>
      <c r="P90" s="735">
        <f>VLOOKUP($D$3&amp;"_"&amp;P$3,データシート2!$A:$SI,MATCH($G$2&amp;"_"&amp;$B90,データシート2!$A$1:$SI$1,0),0)</f>
        <v>1</v>
      </c>
      <c r="Q90" s="736">
        <f>VLOOKUP($D$3&amp;"_"&amp;Q$3,データシート2!$A:$SI,MATCH($G$2&amp;"_"&amp;$B90,データシート2!$A$1:$SI$1,0),0)</f>
        <v>1</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4.1040000000000001</v>
      </c>
      <c r="W90" s="925">
        <f>VLOOKUP($D$3&amp;"_"&amp;W$3,データシート2!$A:$SI,MATCH($R$2&amp;"_"&amp;$B90,データシート2!$A$1:$SI$1,0),0)</f>
        <v>3.94</v>
      </c>
      <c r="X90" s="925">
        <f>VLOOKUP($D$3&amp;"_"&amp;X$3,データシート2!$A:$SI,MATCH($R$2&amp;"_"&amp;$B90,データシート2!$A$1:$SI$1,0),0)</f>
        <v>3.2530000000000001</v>
      </c>
      <c r="Y90" s="925">
        <f>VLOOKUP($D$3&amp;"_"&amp;Y$3,データシート2!$A:$SI,MATCH($R$2&amp;"_"&amp;$B90,データシート2!$A$1:$SI$1,0),0)</f>
        <v>3.3</v>
      </c>
      <c r="Z90" s="925">
        <f>VLOOKUP($D$3&amp;"_"&amp;Z$3,データシート2!$A:$SI,MATCH($R$2&amp;"_"&amp;$B90,データシート2!$A$1:$SI$1,0),0)</f>
        <v>3.1379999999999999</v>
      </c>
      <c r="AA90" s="925">
        <f>VLOOKUP($D$3&amp;"_"&amp;AA$3,データシート2!$A:$SI,MATCH($R$2&amp;"_"&amp;$B90,データシート2!$A$1:$SI$1,0),0)</f>
        <v>2.0649999999999999</v>
      </c>
      <c r="AB90" s="926">
        <f>VLOOKUP($D$3&amp;"_"&amp;AB$3,データシート2!$A:$SI,MATCH($R$2&amp;"_"&amp;$B90,データシート2!$A$1:$SI$1,0),0)</f>
        <v>2.5329999999999999</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1</v>
      </c>
      <c r="L91" s="743">
        <f>VLOOKUP($D$3&amp;"_"&amp;L$3,データシート2!$A:$SI,MATCH($G$2&amp;"_"&amp;$C91,データシート2!$A$1:$SI$1,0),0)</f>
        <v>1</v>
      </c>
      <c r="M91" s="743">
        <f>VLOOKUP($D$3&amp;"_"&amp;M$3,データシート2!$A:$SI,MATCH($G$2&amp;"_"&amp;$C91,データシート2!$A$1:$SI$1,0),0)</f>
        <v>1</v>
      </c>
      <c r="N91" s="743">
        <f>VLOOKUP($D$3&amp;"_"&amp;N$3,データシート2!$A:$SI,MATCH($G$2&amp;"_"&amp;$C91,データシート2!$A$1:$SI$1,0),0)</f>
        <v>1</v>
      </c>
      <c r="O91" s="743">
        <f>VLOOKUP($D$3&amp;"_"&amp;O$3,データシート2!$A:$SI,MATCH($G$2&amp;"_"&amp;$C91,データシート2!$A$1:$SI$1,0),0)</f>
        <v>1</v>
      </c>
      <c r="P91" s="743">
        <f>VLOOKUP($D$3&amp;"_"&amp;P$3,データシート2!$A:$SI,MATCH($G$2&amp;"_"&amp;$C91,データシート2!$A$1:$SI$1,0),0)</f>
        <v>1</v>
      </c>
      <c r="Q91" s="744">
        <f>VLOOKUP($D$3&amp;"_"&amp;Q$3,データシート2!$A:$SI,MATCH($G$2&amp;"_"&amp;$C91,データシート2!$A$1:$SI$1,0),0)</f>
        <v>1</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4.1040000000000001</v>
      </c>
      <c r="W91" s="928">
        <f>VLOOKUP($D$3&amp;"_"&amp;W$3,データシート2!$A:$SI,MATCH($R$2&amp;"_"&amp;$C91,データシート2!$A$1:$SI$1,0),0)</f>
        <v>3.94</v>
      </c>
      <c r="X91" s="928">
        <f>VLOOKUP($D$3&amp;"_"&amp;X$3,データシート2!$A:$SI,MATCH($R$2&amp;"_"&amp;$C91,データシート2!$A$1:$SI$1,0),0)</f>
        <v>3.2530000000000001</v>
      </c>
      <c r="Y91" s="928">
        <f>VLOOKUP($D$3&amp;"_"&amp;Y$3,データシート2!$A:$SI,MATCH($R$2&amp;"_"&amp;$C91,データシート2!$A$1:$SI$1,0),0)</f>
        <v>3.3</v>
      </c>
      <c r="Z91" s="928">
        <f>VLOOKUP($D$3&amp;"_"&amp;Z$3,データシート2!$A:$SI,MATCH($R$2&amp;"_"&amp;$C91,データシート2!$A$1:$SI$1,0),0)</f>
        <v>3.1379999999999999</v>
      </c>
      <c r="AA91" s="928">
        <f>VLOOKUP($D$3&amp;"_"&amp;AA$3,データシート2!$A:$SI,MATCH($R$2&amp;"_"&amp;$C91,データシート2!$A$1:$SI$1,0),0)</f>
        <v>2.0649999999999999</v>
      </c>
      <c r="AB91" s="929">
        <f>VLOOKUP($D$3&amp;"_"&amp;AB$3,データシート2!$A:$SI,MATCH($R$2&amp;"_"&amp;$C91,データシート2!$A$1:$SI$1,0),0)</f>
        <v>2.5329999999999999</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10.111000000000001</v>
      </c>
      <c r="Y97" s="925">
        <f>VLOOKUP($D$3&amp;"_"&amp;Y$3,データシート2!$A:$SI,MATCH($R$2&amp;"_"&amp;$B97,データシート2!$A$1:$SI$1,0),0)</f>
        <v>9.9979999999999993</v>
      </c>
      <c r="Z97" s="925">
        <f>VLOOKUP($D$3&amp;"_"&amp;Z$3,データシート2!$A:$SI,MATCH($R$2&amp;"_"&amp;$B97,データシート2!$A$1:$SI$1,0),0)</f>
        <v>9.6180000000000003</v>
      </c>
      <c r="AA97" s="925">
        <f>VLOOKUP($D$3&amp;"_"&amp;AA$3,データシート2!$A:$SI,MATCH($R$2&amp;"_"&amp;$B97,データシート2!$A$1:$SI$1,0),0)</f>
        <v>6.4740000000000002</v>
      </c>
      <c r="AB97" s="926">
        <f>VLOOKUP($D$3&amp;"_"&amp;AB$3,データシート2!$A:$SI,MATCH($R$2&amp;"_"&amp;$B97,データシート2!$A$1:$SI$1,0),0)</f>
        <v>9.5370000000000008</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10.111000000000001</v>
      </c>
      <c r="Y99" s="938">
        <f>VLOOKUP($D$3&amp;"_"&amp;Y$3,データシート2!$A:$SI,MATCH($R$2&amp;"_"&amp;$C99,データシート2!$A$1:$SI$1,0),0)</f>
        <v>9.9979999999999993</v>
      </c>
      <c r="Z99" s="938">
        <f>VLOOKUP($D$3&amp;"_"&amp;Z$3,データシート2!$A:$SI,MATCH($R$2&amp;"_"&amp;$C99,データシート2!$A$1:$SI$1,0),0)</f>
        <v>9.6180000000000003</v>
      </c>
      <c r="AA99" s="938">
        <f>VLOOKUP($D$3&amp;"_"&amp;AA$3,データシート2!$A:$SI,MATCH($R$2&amp;"_"&amp;$C99,データシート2!$A$1:$SI$1,0),0)</f>
        <v>6.4740000000000002</v>
      </c>
      <c r="AB99" s="939">
        <f>VLOOKUP($D$3&amp;"_"&amp;AB$3,データシート2!$A:$SI,MATCH($R$2&amp;"_"&amp;$C99,データシート2!$A$1:$SI$1,0),0)</f>
        <v>9.5370000000000008</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4.3380000000000001</v>
      </c>
      <c r="S106" s="925">
        <f>VLOOKUP($D$3&amp;"_"&amp;S$3,データシート2!$A:$SI,MATCH($R$2&amp;"_"&amp;$B106,データシート2!$A$1:$SI$1,0),0)</f>
        <v>4.8490000000000002</v>
      </c>
      <c r="T106" s="925">
        <f>VLOOKUP($D$3&amp;"_"&amp;T$3,データシート2!$A:$SI,MATCH($R$2&amp;"_"&amp;$B106,データシート2!$A$1:$SI$1,0),0)</f>
        <v>5.4969999999999999</v>
      </c>
      <c r="U106" s="925">
        <f>VLOOKUP($D$3&amp;"_"&amp;U$3,データシート2!$A:$SI,MATCH($R$2&amp;"_"&amp;$B106,データシート2!$A$1:$SI$1,0),0)</f>
        <v>5.1639999999999997</v>
      </c>
      <c r="V106" s="925">
        <f>VLOOKUP($D$3&amp;"_"&amp;V$3,データシート2!$A:$SI,MATCH($R$2&amp;"_"&amp;$B106,データシート2!$A$1:$SI$1,0),0)</f>
        <v>4.7930000000000001</v>
      </c>
      <c r="W106" s="925">
        <f>VLOOKUP($D$3&amp;"_"&amp;W$3,データシート2!$A:$SI,MATCH($R$2&amp;"_"&amp;$B106,データシート2!$A$1:$SI$1,0),0)</f>
        <v>4.649</v>
      </c>
      <c r="X106" s="925">
        <f>VLOOKUP($D$3&amp;"_"&amp;X$3,データシート2!$A:$SI,MATCH($R$2&amp;"_"&amp;$B106,データシート2!$A$1:$SI$1,0),0)</f>
        <v>3.6819999999999999</v>
      </c>
      <c r="Y106" s="925">
        <f>VLOOKUP($D$3&amp;"_"&amp;Y$3,データシート2!$A:$SI,MATCH($R$2&amp;"_"&amp;$B106,データシート2!$A$1:$SI$1,0),0)</f>
        <v>3.625</v>
      </c>
      <c r="Z106" s="925">
        <f>VLOOKUP($D$3&amp;"_"&amp;Z$3,データシート2!$A:$SI,MATCH($R$2&amp;"_"&amp;$B106,データシート2!$A$1:$SI$1,0),0)</f>
        <v>3.7549999999999999</v>
      </c>
      <c r="AA106" s="925">
        <f>VLOOKUP($D$3&amp;"_"&amp;AA$3,データシート2!$A:$SI,MATCH($R$2&amp;"_"&amp;$B106,データシート2!$A$1:$SI$1,0),0)</f>
        <v>2.3250000000000002</v>
      </c>
      <c r="AB106" s="926">
        <f>VLOOKUP($D$3&amp;"_"&amp;AB$3,データシート2!$A:$SI,MATCH($R$2&amp;"_"&amp;$B106,データシート2!$A$1:$SI$1,0),0)</f>
        <v>3.2189999999999999</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4.3380000000000001</v>
      </c>
      <c r="S107" s="938">
        <f>VLOOKUP($D$3&amp;"_"&amp;S$3,データシート2!$A:$SI,MATCH($R$2&amp;"_"&amp;$C107,データシート2!$A$1:$SI$1,0),0)</f>
        <v>4.8490000000000002</v>
      </c>
      <c r="T107" s="938">
        <f>VLOOKUP($D$3&amp;"_"&amp;T$3,データシート2!$A:$SI,MATCH($R$2&amp;"_"&amp;$C107,データシート2!$A$1:$SI$1,0),0)</f>
        <v>5.4969999999999999</v>
      </c>
      <c r="U107" s="938">
        <f>VLOOKUP($D$3&amp;"_"&amp;U$3,データシート2!$A:$SI,MATCH($R$2&amp;"_"&amp;$C107,データシート2!$A$1:$SI$1,0),0)</f>
        <v>5.1639999999999997</v>
      </c>
      <c r="V107" s="938">
        <f>VLOOKUP($D$3&amp;"_"&amp;V$3,データシート2!$A:$SI,MATCH($R$2&amp;"_"&amp;$C107,データシート2!$A$1:$SI$1,0),0)</f>
        <v>4.7930000000000001</v>
      </c>
      <c r="W107" s="938">
        <f>VLOOKUP($D$3&amp;"_"&amp;W$3,データシート2!$A:$SI,MATCH($R$2&amp;"_"&amp;$C107,データシート2!$A$1:$SI$1,0),0)</f>
        <v>4.649</v>
      </c>
      <c r="X107" s="938">
        <f>VLOOKUP($D$3&amp;"_"&amp;X$3,データシート2!$A:$SI,MATCH($R$2&amp;"_"&amp;$C107,データシート2!$A$1:$SI$1,0),0)</f>
        <v>3.6819999999999999</v>
      </c>
      <c r="Y107" s="938">
        <f>VLOOKUP($D$3&amp;"_"&amp;Y$3,データシート2!$A:$SI,MATCH($R$2&amp;"_"&amp;$C107,データシート2!$A$1:$SI$1,0),0)</f>
        <v>3.625</v>
      </c>
      <c r="Z107" s="938">
        <f>VLOOKUP($D$3&amp;"_"&amp;Z$3,データシート2!$A:$SI,MATCH($R$2&amp;"_"&amp;$C107,データシート2!$A$1:$SI$1,0),0)</f>
        <v>3.7549999999999999</v>
      </c>
      <c r="AA107" s="938">
        <f>VLOOKUP($D$3&amp;"_"&amp;AA$3,データシート2!$A:$SI,MATCH($R$2&amp;"_"&amp;$C107,データシート2!$A$1:$SI$1,0),0)</f>
        <v>2.3250000000000002</v>
      </c>
      <c r="AB107" s="939">
        <f>VLOOKUP($D$3&amp;"_"&amp;AB$3,データシート2!$A:$SI,MATCH($R$2&amp;"_"&amp;$C107,データシート2!$A$1:$SI$1,0),0)</f>
        <v>3.2189999999999999</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3.1920000000000002</v>
      </c>
      <c r="S110" s="925">
        <f>VLOOKUP($D$3&amp;"_"&amp;S$3,データシート2!$A:$SI,MATCH($R$2&amp;"_"&amp;$B110,データシート2!$A$1:$SI$1,0),0)</f>
        <v>4.3520000000000003</v>
      </c>
      <c r="T110" s="925">
        <f>VLOOKUP($D$3&amp;"_"&amp;T$3,データシート2!$A:$SI,MATCH($R$2&amp;"_"&amp;$B110,データシート2!$A$1:$SI$1,0),0)</f>
        <v>5.1210000000000004</v>
      </c>
      <c r="U110" s="925">
        <f>VLOOKUP($D$3&amp;"_"&amp;U$3,データシート2!$A:$SI,MATCH($R$2&amp;"_"&amp;$B110,データシート2!$A$1:$SI$1,0),0)</f>
        <v>4.7560000000000002</v>
      </c>
      <c r="V110" s="925">
        <f>VLOOKUP($D$3&amp;"_"&amp;V$3,データシート2!$A:$SI,MATCH($R$2&amp;"_"&amp;$B110,データシート2!$A$1:$SI$1,0),0)</f>
        <v>4.7649999999999997</v>
      </c>
      <c r="W110" s="925">
        <f>VLOOKUP($D$3&amp;"_"&amp;W$3,データシート2!$A:$SI,MATCH($R$2&amp;"_"&amp;$B110,データシート2!$A$1:$SI$1,0),0)</f>
        <v>4.5369999999999999</v>
      </c>
      <c r="X110" s="925">
        <f>VLOOKUP($D$3&amp;"_"&amp;X$3,データシート2!$A:$SI,MATCH($R$2&amp;"_"&amp;$B110,データシート2!$A$1:$SI$1,0),0)</f>
        <v>3.5960000000000001</v>
      </c>
      <c r="Y110" s="925">
        <f>VLOOKUP($D$3&amp;"_"&amp;Y$3,データシート2!$A:$SI,MATCH($R$2&amp;"_"&amp;$B110,データシート2!$A$1:$SI$1,0),0)</f>
        <v>3.7090000000000001</v>
      </c>
      <c r="Z110" s="925">
        <f>VLOOKUP($D$3&amp;"_"&amp;Z$3,データシート2!$A:$SI,MATCH($R$2&amp;"_"&amp;$B110,データシート2!$A$1:$SI$1,0),0)</f>
        <v>3.5529999999999999</v>
      </c>
      <c r="AA110" s="925">
        <f>VLOOKUP($D$3&amp;"_"&amp;AA$3,データシート2!$A:$SI,MATCH($R$2&amp;"_"&amp;$B110,データシート2!$A$1:$SI$1,0),0)</f>
        <v>2.6389999999999998</v>
      </c>
      <c r="AB110" s="926">
        <f>VLOOKUP($D$3&amp;"_"&amp;AB$3,データシート2!$A:$SI,MATCH($R$2&amp;"_"&amp;$B110,データシート2!$A$1:$SI$1,0),0)</f>
        <v>3.488</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1</v>
      </c>
      <c r="H113" s="751">
        <f>VLOOKUP($D$3&amp;"_"&amp;H$3,データシート2!$A:$SI,MATCH($G$2&amp;"_"&amp;$C113,データシート2!$A$1:$SI$1,0),0)</f>
        <v>1</v>
      </c>
      <c r="I113" s="751">
        <f>VLOOKUP($D$3&amp;"_"&amp;I$3,データシート2!$A:$SI,MATCH($G$2&amp;"_"&amp;$C113,データシート2!$A$1:$SI$1,0),0)</f>
        <v>1</v>
      </c>
      <c r="J113" s="751">
        <f>VLOOKUP($D$3&amp;"_"&amp;J$3,データシート2!$A:$SI,MATCH($G$2&amp;"_"&amp;$C113,データシート2!$A$1:$SI$1,0),0)</f>
        <v>1</v>
      </c>
      <c r="K113" s="752">
        <f>VLOOKUP($D$3&amp;"_"&amp;K$3,データシート2!$A:$SI,MATCH($G$2&amp;"_"&amp;$C113,データシート2!$A$1:$SI$1,0),0)</f>
        <v>1</v>
      </c>
      <c r="L113" s="752">
        <f>VLOOKUP($D$3&amp;"_"&amp;L$3,データシート2!$A:$SI,MATCH($G$2&amp;"_"&amp;$C113,データシート2!$A$1:$SI$1,0),0)</f>
        <v>1</v>
      </c>
      <c r="M113" s="752">
        <f>VLOOKUP($D$3&amp;"_"&amp;M$3,データシート2!$A:$SI,MATCH($G$2&amp;"_"&amp;$C113,データシート2!$A$1:$SI$1,0),0)</f>
        <v>1</v>
      </c>
      <c r="N113" s="752">
        <f>VLOOKUP($D$3&amp;"_"&amp;N$3,データシート2!$A:$SI,MATCH($G$2&amp;"_"&amp;$C113,データシート2!$A$1:$SI$1,0),0)</f>
        <v>1</v>
      </c>
      <c r="O113" s="752">
        <f>VLOOKUP($D$3&amp;"_"&amp;O$3,データシート2!$A:$SI,MATCH($G$2&amp;"_"&amp;$C113,データシート2!$A$1:$SI$1,0),0)</f>
        <v>1</v>
      </c>
      <c r="P113" s="752">
        <f>VLOOKUP($D$3&amp;"_"&amp;P$3,データシート2!$A:$SI,MATCH($G$2&amp;"_"&amp;$C113,データシート2!$A$1:$SI$1,0),0)</f>
        <v>1</v>
      </c>
      <c r="Q113" s="753">
        <f>VLOOKUP($D$3&amp;"_"&amp;Q$3,データシート2!$A:$SI,MATCH($G$2&amp;"_"&amp;$C113,データシート2!$A$1:$SI$1,0),0)</f>
        <v>1</v>
      </c>
      <c r="R113" s="930">
        <f>VLOOKUP($D$3&amp;"_"&amp;R$3,データシート2!$A:$SI,MATCH($R$2&amp;"_"&amp;$C113,データシート2!$A$1:$SI$1,0),0)</f>
        <v>3.1920000000000002</v>
      </c>
      <c r="S113" s="931">
        <f>VLOOKUP($D$3&amp;"_"&amp;S$3,データシート2!$A:$SI,MATCH($R$2&amp;"_"&amp;$C113,データシート2!$A$1:$SI$1,0),0)</f>
        <v>4.3520000000000003</v>
      </c>
      <c r="T113" s="931">
        <f>VLOOKUP($D$3&amp;"_"&amp;T$3,データシート2!$A:$SI,MATCH($R$2&amp;"_"&amp;$C113,データシート2!$A$1:$SI$1,0),0)</f>
        <v>5.1210000000000004</v>
      </c>
      <c r="U113" s="931">
        <f>VLOOKUP($D$3&amp;"_"&amp;U$3,データシート2!$A:$SI,MATCH($R$2&amp;"_"&amp;$C113,データシート2!$A$1:$SI$1,0),0)</f>
        <v>4.7560000000000002</v>
      </c>
      <c r="V113" s="931">
        <f>VLOOKUP($D$3&amp;"_"&amp;V$3,データシート2!$A:$SI,MATCH($R$2&amp;"_"&amp;$C113,データシート2!$A$1:$SI$1,0),0)</f>
        <v>4.7649999999999997</v>
      </c>
      <c r="W113" s="931">
        <f>VLOOKUP($D$3&amp;"_"&amp;W$3,データシート2!$A:$SI,MATCH($R$2&amp;"_"&amp;$C113,データシート2!$A$1:$SI$1,0),0)</f>
        <v>4.5369999999999999</v>
      </c>
      <c r="X113" s="931">
        <f>VLOOKUP($D$3&amp;"_"&amp;X$3,データシート2!$A:$SI,MATCH($R$2&amp;"_"&amp;$C113,データシート2!$A$1:$SI$1,0),0)</f>
        <v>3.5960000000000001</v>
      </c>
      <c r="Y113" s="931">
        <f>VLOOKUP($D$3&amp;"_"&amp;Y$3,データシート2!$A:$SI,MATCH($R$2&amp;"_"&amp;$C113,データシート2!$A$1:$SI$1,0),0)</f>
        <v>3.7090000000000001</v>
      </c>
      <c r="Z113" s="931">
        <f>VLOOKUP($D$3&amp;"_"&amp;Z$3,データシート2!$A:$SI,MATCH($R$2&amp;"_"&amp;$C113,データシート2!$A$1:$SI$1,0),0)</f>
        <v>3.5529999999999999</v>
      </c>
      <c r="AA113" s="931">
        <f>VLOOKUP($D$3&amp;"_"&amp;AA$3,データシート2!$A:$SI,MATCH($R$2&amp;"_"&amp;$C113,データシート2!$A$1:$SI$1,0),0)</f>
        <v>2.6389999999999998</v>
      </c>
      <c r="AB113" s="932">
        <f>VLOOKUP($D$3&amp;"_"&amp;AB$3,データシート2!$A:$SI,MATCH($R$2&amp;"_"&amp;$C113,データシート2!$A$1:$SI$1,0),0)</f>
        <v>3.488</v>
      </c>
    </row>
    <row r="114" spans="2:28" s="21" customFormat="1" ht="20.45" customHeight="1">
      <c r="B114" s="729" t="s">
        <v>629</v>
      </c>
      <c r="C114" s="730" t="s">
        <v>630</v>
      </c>
      <c r="D114" s="731"/>
      <c r="E114" s="732"/>
      <c r="F114" s="731"/>
      <c r="G114" s="733">
        <f>VLOOKUP($D$3&amp;"_"&amp;G$3,データシート2!$A:$SI,MATCH($G$2&amp;"_"&amp;$B114,データシート2!$A$1:$SI$1,0),0)</f>
        <v>2</v>
      </c>
      <c r="H114" s="734">
        <f>VLOOKUP($D$3&amp;"_"&amp;H$3,データシート2!$A:$SI,MATCH($G$2&amp;"_"&amp;$B114,データシート2!$A$1:$SI$1,0),0)</f>
        <v>2</v>
      </c>
      <c r="I114" s="734">
        <f>VLOOKUP($D$3&amp;"_"&amp;I$3,データシート2!$A:$SI,MATCH($G$2&amp;"_"&amp;$B114,データシート2!$A$1:$SI$1,0),0)</f>
        <v>2</v>
      </c>
      <c r="J114" s="734">
        <f>VLOOKUP($D$3&amp;"_"&amp;J$3,データシート2!$A:$SI,MATCH($G$2&amp;"_"&amp;$B114,データシート2!$A$1:$SI$1,0),0)</f>
        <v>2</v>
      </c>
      <c r="K114" s="735">
        <f>VLOOKUP($D$3&amp;"_"&amp;K$3,データシート2!$A:$SI,MATCH($G$2&amp;"_"&amp;$B114,データシート2!$A$1:$SI$1,0),0)</f>
        <v>2</v>
      </c>
      <c r="L114" s="735">
        <f>VLOOKUP($D$3&amp;"_"&amp;L$3,データシート2!$A:$SI,MATCH($G$2&amp;"_"&amp;$B114,データシート2!$A$1:$SI$1,0),0)</f>
        <v>2</v>
      </c>
      <c r="M114" s="735">
        <f>VLOOKUP($D$3&amp;"_"&amp;M$3,データシート2!$A:$SI,MATCH($G$2&amp;"_"&amp;$B114,データシート2!$A$1:$SI$1,0),0)</f>
        <v>2</v>
      </c>
      <c r="N114" s="735">
        <f>VLOOKUP($D$3&amp;"_"&amp;N$3,データシート2!$A:$SI,MATCH($G$2&amp;"_"&amp;$B114,データシート2!$A$1:$SI$1,0),0)</f>
        <v>2</v>
      </c>
      <c r="O114" s="735">
        <f>VLOOKUP($D$3&amp;"_"&amp;O$3,データシート2!$A:$SI,MATCH($G$2&amp;"_"&amp;$B114,データシート2!$A$1:$SI$1,0),0)</f>
        <v>2</v>
      </c>
      <c r="P114" s="735">
        <f>VLOOKUP($D$3&amp;"_"&amp;P$3,データシート2!$A:$SI,MATCH($G$2&amp;"_"&amp;$B114,データシート2!$A$1:$SI$1,0),0)</f>
        <v>2</v>
      </c>
      <c r="Q114" s="736">
        <f>VLOOKUP($D$3&amp;"_"&amp;Q$3,データシート2!$A:$SI,MATCH($G$2&amp;"_"&amp;$B114,データシート2!$A$1:$SI$1,0),0)</f>
        <v>2</v>
      </c>
      <c r="R114" s="924">
        <f>VLOOKUP($D$3&amp;"_"&amp;R$3,データシート2!$A:$SI,MATCH($R$2&amp;"_"&amp;$B114,データシート2!$A$1:$SI$1,0),0)</f>
        <v>7.1840000000000002</v>
      </c>
      <c r="S114" s="925">
        <f>VLOOKUP($D$3&amp;"_"&amp;S$3,データシート2!$A:$SI,MATCH($R$2&amp;"_"&amp;$B114,データシート2!$A$1:$SI$1,0),0)</f>
        <v>11.074</v>
      </c>
      <c r="T114" s="925">
        <f>VLOOKUP($D$3&amp;"_"&amp;T$3,データシート2!$A:$SI,MATCH($R$2&amp;"_"&amp;$B114,データシート2!$A$1:$SI$1,0),0)</f>
        <v>14.031000000000001</v>
      </c>
      <c r="U114" s="925">
        <f>VLOOKUP($D$3&amp;"_"&amp;U$3,データシート2!$A:$SI,MATCH($R$2&amp;"_"&amp;$B114,データシート2!$A$1:$SI$1,0),0)</f>
        <v>13.317</v>
      </c>
      <c r="V114" s="925">
        <f>VLOOKUP($D$3&amp;"_"&amp;V$3,データシート2!$A:$SI,MATCH($R$2&amp;"_"&amp;$B114,データシート2!$A$1:$SI$1,0),0)</f>
        <v>12.500999999999999</v>
      </c>
      <c r="W114" s="925">
        <f>VLOOKUP($D$3&amp;"_"&amp;W$3,データシート2!$A:$SI,MATCH($R$2&amp;"_"&amp;$B114,データシート2!$A$1:$SI$1,0),0)</f>
        <v>12.596</v>
      </c>
      <c r="X114" s="925">
        <f>VLOOKUP($D$3&amp;"_"&amp;X$3,データシート2!$A:$SI,MATCH($R$2&amp;"_"&amp;$B114,データシート2!$A$1:$SI$1,0),0)</f>
        <v>10.035</v>
      </c>
      <c r="Y114" s="925">
        <f>VLOOKUP($D$3&amp;"_"&amp;Y$3,データシート2!$A:$SI,MATCH($R$2&amp;"_"&amp;$B114,データシート2!$A$1:$SI$1,0),0)</f>
        <v>9.5190000000000001</v>
      </c>
      <c r="Z114" s="925">
        <f>VLOOKUP($D$3&amp;"_"&amp;Z$3,データシート2!$A:$SI,MATCH($R$2&amp;"_"&amp;$B114,データシート2!$A$1:$SI$1,0),0)</f>
        <v>8.9329999999999998</v>
      </c>
      <c r="AA114" s="925">
        <f>VLOOKUP($D$3&amp;"_"&amp;AA$3,データシート2!$A:$SI,MATCH($R$2&amp;"_"&amp;$B114,データシート2!$A$1:$SI$1,0),0)</f>
        <v>5.9729999999999999</v>
      </c>
      <c r="AB114" s="926">
        <f>VLOOKUP($D$3&amp;"_"&amp;AB$3,データシート2!$A:$SI,MATCH($R$2&amp;"_"&amp;$B114,データシート2!$A$1:$SI$1,0),0)</f>
        <v>8.8539999999999992</v>
      </c>
    </row>
    <row r="115" spans="2:28" s="745" customFormat="1" ht="16.5" customHeight="1">
      <c r="B115" s="737"/>
      <c r="C115" s="738">
        <v>81</v>
      </c>
      <c r="D115" s="739" t="s">
        <v>631</v>
      </c>
      <c r="E115" s="738"/>
      <c r="F115" s="740"/>
      <c r="G115" s="754">
        <f>VLOOKUP($D$3&amp;"_"&amp;G$3,データシート2!$A:$SI,MATCH($G$2&amp;"_"&amp;$C115,データシート2!$A$1:$SI$1,0),0)</f>
        <v>2</v>
      </c>
      <c r="H115" s="742">
        <f>VLOOKUP($D$3&amp;"_"&amp;H$3,データシート2!$A:$SI,MATCH($G$2&amp;"_"&amp;$C115,データシート2!$A$1:$SI$1,0),0)</f>
        <v>2</v>
      </c>
      <c r="I115" s="742">
        <f>VLOOKUP($D$3&amp;"_"&amp;I$3,データシート2!$A:$SI,MATCH($G$2&amp;"_"&amp;$C115,データシート2!$A$1:$SI$1,0),0)</f>
        <v>2</v>
      </c>
      <c r="J115" s="742">
        <f>VLOOKUP($D$3&amp;"_"&amp;J$3,データシート2!$A:$SI,MATCH($G$2&amp;"_"&amp;$C115,データシート2!$A$1:$SI$1,0),0)</f>
        <v>2</v>
      </c>
      <c r="K115" s="743">
        <f>VLOOKUP($D$3&amp;"_"&amp;K$3,データシート2!$A:$SI,MATCH($G$2&amp;"_"&amp;$C115,データシート2!$A$1:$SI$1,0),0)</f>
        <v>2</v>
      </c>
      <c r="L115" s="743">
        <f>VLOOKUP($D$3&amp;"_"&amp;L$3,データシート2!$A:$SI,MATCH($G$2&amp;"_"&amp;$C115,データシート2!$A$1:$SI$1,0),0)</f>
        <v>2</v>
      </c>
      <c r="M115" s="743">
        <f>VLOOKUP($D$3&amp;"_"&amp;M$3,データシート2!$A:$SI,MATCH($G$2&amp;"_"&amp;$C115,データシート2!$A$1:$SI$1,0),0)</f>
        <v>2</v>
      </c>
      <c r="N115" s="743">
        <f>VLOOKUP($D$3&amp;"_"&amp;N$3,データシート2!$A:$SI,MATCH($G$2&amp;"_"&amp;$C115,データシート2!$A$1:$SI$1,0),0)</f>
        <v>2</v>
      </c>
      <c r="O115" s="743">
        <f>VLOOKUP($D$3&amp;"_"&amp;O$3,データシート2!$A:$SI,MATCH($G$2&amp;"_"&amp;$C115,データシート2!$A$1:$SI$1,0),0)</f>
        <v>2</v>
      </c>
      <c r="P115" s="743">
        <f>VLOOKUP($D$3&amp;"_"&amp;P$3,データシート2!$A:$SI,MATCH($G$2&amp;"_"&amp;$C115,データシート2!$A$1:$SI$1,0),0)</f>
        <v>2</v>
      </c>
      <c r="Q115" s="744">
        <f>VLOOKUP($D$3&amp;"_"&amp;Q$3,データシート2!$A:$SI,MATCH($G$2&amp;"_"&amp;$C115,データシート2!$A$1:$SI$1,0),0)</f>
        <v>2</v>
      </c>
      <c r="R115" s="933">
        <f>VLOOKUP($D$3&amp;"_"&amp;R$3,データシート2!$A:$SI,MATCH($R$2&amp;"_"&amp;$C115,データシート2!$A$1:$SI$1,0),0)</f>
        <v>7.1840000000000002</v>
      </c>
      <c r="S115" s="928">
        <f>VLOOKUP($D$3&amp;"_"&amp;S$3,データシート2!$A:$SI,MATCH($R$2&amp;"_"&amp;$C115,データシート2!$A$1:$SI$1,0),0)</f>
        <v>11.074</v>
      </c>
      <c r="T115" s="928">
        <f>VLOOKUP($D$3&amp;"_"&amp;T$3,データシート2!$A:$SI,MATCH($R$2&amp;"_"&amp;$C115,データシート2!$A$1:$SI$1,0),0)</f>
        <v>14.031000000000001</v>
      </c>
      <c r="U115" s="928">
        <f>VLOOKUP($D$3&amp;"_"&amp;U$3,データシート2!$A:$SI,MATCH($R$2&amp;"_"&amp;$C115,データシート2!$A$1:$SI$1,0),0)</f>
        <v>13.317</v>
      </c>
      <c r="V115" s="928">
        <f>VLOOKUP($D$3&amp;"_"&amp;V$3,データシート2!$A:$SI,MATCH($R$2&amp;"_"&amp;$C115,データシート2!$A$1:$SI$1,0),0)</f>
        <v>12.500999999999999</v>
      </c>
      <c r="W115" s="928">
        <f>VLOOKUP($D$3&amp;"_"&amp;W$3,データシート2!$A:$SI,MATCH($R$2&amp;"_"&amp;$C115,データシート2!$A$1:$SI$1,0),0)</f>
        <v>12.596</v>
      </c>
      <c r="X115" s="928">
        <f>VLOOKUP($D$3&amp;"_"&amp;X$3,データシート2!$A:$SI,MATCH($R$2&amp;"_"&amp;$C115,データシート2!$A$1:$SI$1,0),0)</f>
        <v>10.035</v>
      </c>
      <c r="Y115" s="928">
        <f>VLOOKUP($D$3&amp;"_"&amp;Y$3,データシート2!$A:$SI,MATCH($R$2&amp;"_"&amp;$C115,データシート2!$A$1:$SI$1,0),0)</f>
        <v>9.5190000000000001</v>
      </c>
      <c r="Z115" s="928">
        <f>VLOOKUP($D$3&amp;"_"&amp;Z$3,データシート2!$A:$SI,MATCH($R$2&amp;"_"&amp;$C115,データシート2!$A$1:$SI$1,0),0)</f>
        <v>8.9329999999999998</v>
      </c>
      <c r="AA115" s="928">
        <f>VLOOKUP($D$3&amp;"_"&amp;AA$3,データシート2!$A:$SI,MATCH($R$2&amp;"_"&amp;$C115,データシート2!$A$1:$SI$1,0),0)</f>
        <v>5.9729999999999999</v>
      </c>
      <c r="AB115" s="929">
        <f>VLOOKUP($D$3&amp;"_"&amp;AB$3,データシート2!$A:$SI,MATCH($R$2&amp;"_"&amp;$C115,データシート2!$A$1:$SI$1,0),0)</f>
        <v>8.8539999999999992</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4</v>
      </c>
      <c r="H117" s="734">
        <f>VLOOKUP($D$3&amp;"_"&amp;H$3,データシート2!$A:$SI,MATCH($G$2&amp;"_"&amp;$B117,データシート2!$A$1:$SI$1,0),0)</f>
        <v>4</v>
      </c>
      <c r="I117" s="734">
        <f>VLOOKUP($D$3&amp;"_"&amp;I$3,データシート2!$A:$SI,MATCH($G$2&amp;"_"&amp;$B117,データシート2!$A$1:$SI$1,0),0)</f>
        <v>4</v>
      </c>
      <c r="J117" s="734">
        <f>VLOOKUP($D$3&amp;"_"&amp;J$3,データシート2!$A:$SI,MATCH($G$2&amp;"_"&amp;$B117,データシート2!$A$1:$SI$1,0),0)</f>
        <v>4</v>
      </c>
      <c r="K117" s="735">
        <f>VLOOKUP($D$3&amp;"_"&amp;K$3,データシート2!$A:$SI,MATCH($G$2&amp;"_"&amp;$B117,データシート2!$A$1:$SI$1,0),0)</f>
        <v>4</v>
      </c>
      <c r="L117" s="735">
        <f>VLOOKUP($D$3&amp;"_"&amp;L$3,データシート2!$A:$SI,MATCH($G$2&amp;"_"&amp;$B117,データシート2!$A$1:$SI$1,0),0)</f>
        <v>4</v>
      </c>
      <c r="M117" s="735">
        <f>VLOOKUP($D$3&amp;"_"&amp;M$3,データシート2!$A:$SI,MATCH($G$2&amp;"_"&amp;$B117,データシート2!$A$1:$SI$1,0),0)</f>
        <v>4</v>
      </c>
      <c r="N117" s="735">
        <f>VLOOKUP($D$3&amp;"_"&amp;N$3,データシート2!$A:$SI,MATCH($G$2&amp;"_"&amp;$B117,データシート2!$A$1:$SI$1,0),0)</f>
        <v>4</v>
      </c>
      <c r="O117" s="735">
        <f>VLOOKUP($D$3&amp;"_"&amp;O$3,データシート2!$A:$SI,MATCH($G$2&amp;"_"&amp;$B117,データシート2!$A$1:$SI$1,0),0)</f>
        <v>4</v>
      </c>
      <c r="P117" s="735">
        <f>VLOOKUP($D$3&amp;"_"&amp;P$3,データシート2!$A:$SI,MATCH($G$2&amp;"_"&amp;$B117,データシート2!$A$1:$SI$1,0),0)</f>
        <v>4</v>
      </c>
      <c r="Q117" s="736">
        <f>VLOOKUP($D$3&amp;"_"&amp;Q$3,データシート2!$A:$SI,MATCH($G$2&amp;"_"&amp;$B117,データシート2!$A$1:$SI$1,0),0)</f>
        <v>4</v>
      </c>
      <c r="R117" s="924">
        <f>VLOOKUP($D$3&amp;"_"&amp;R$3,データシート2!$A:$SI,MATCH($R$2&amp;"_"&amp;$B117,データシート2!$A$1:$SI$1,0),0)</f>
        <v>21.391999999999999</v>
      </c>
      <c r="S117" s="925">
        <f>VLOOKUP($D$3&amp;"_"&amp;S$3,データシート2!$A:$SI,MATCH($R$2&amp;"_"&amp;$B117,データシート2!$A$1:$SI$1,0),0)</f>
        <v>29.786000000000001</v>
      </c>
      <c r="T117" s="925">
        <f>VLOOKUP($D$3&amp;"_"&amp;T$3,データシート2!$A:$SI,MATCH($R$2&amp;"_"&amp;$B117,データシート2!$A$1:$SI$1,0),0)</f>
        <v>37.539000000000001</v>
      </c>
      <c r="U117" s="925">
        <f>VLOOKUP($D$3&amp;"_"&amp;U$3,データシート2!$A:$SI,MATCH($R$2&amp;"_"&amp;$B117,データシート2!$A$1:$SI$1,0),0)</f>
        <v>35.585999999999999</v>
      </c>
      <c r="V117" s="925">
        <f>VLOOKUP($D$3&amp;"_"&amp;V$3,データシート2!$A:$SI,MATCH($R$2&amp;"_"&amp;$B117,データシート2!$A$1:$SI$1,0),0)</f>
        <v>34.912999999999997</v>
      </c>
      <c r="W117" s="925">
        <f>VLOOKUP($D$3&amp;"_"&amp;W$3,データシート2!$A:$SI,MATCH($R$2&amp;"_"&amp;$B117,データシート2!$A$1:$SI$1,0),0)</f>
        <v>34.920999999999999</v>
      </c>
      <c r="X117" s="925">
        <f>VLOOKUP($D$3&amp;"_"&amp;X$3,データシート2!$A:$SI,MATCH($R$2&amp;"_"&amp;$B117,データシート2!$A$1:$SI$1,0),0)</f>
        <v>30.439</v>
      </c>
      <c r="Y117" s="925">
        <f>VLOOKUP($D$3&amp;"_"&amp;Y$3,データシート2!$A:$SI,MATCH($R$2&amp;"_"&amp;$B117,データシート2!$A$1:$SI$1,0),0)</f>
        <v>30.527999999999999</v>
      </c>
      <c r="Z117" s="925">
        <f>VLOOKUP($D$3&amp;"_"&amp;Z$3,データシート2!$A:$SI,MATCH($R$2&amp;"_"&amp;$B117,データシート2!$A$1:$SI$1,0),0)</f>
        <v>29.497</v>
      </c>
      <c r="AA117" s="925">
        <f>VLOOKUP($D$3&amp;"_"&amp;AA$3,データシート2!$A:$SI,MATCH($R$2&amp;"_"&amp;$B117,データシート2!$A$1:$SI$1,0),0)</f>
        <v>24.978000000000002</v>
      </c>
      <c r="AB117" s="926">
        <f>VLOOKUP($D$3&amp;"_"&amp;AB$3,データシート2!$A:$SI,MATCH($R$2&amp;"_"&amp;$B117,データシート2!$A$1:$SI$1,0),0)</f>
        <v>28.192</v>
      </c>
    </row>
    <row r="118" spans="2:28" s="745" customFormat="1" ht="16.5" customHeight="1">
      <c r="B118" s="737"/>
      <c r="C118" s="738">
        <v>83</v>
      </c>
      <c r="D118" s="739" t="s">
        <v>635</v>
      </c>
      <c r="E118" s="738"/>
      <c r="F118" s="740"/>
      <c r="G118" s="754">
        <f>VLOOKUP($D$3&amp;"_"&amp;G$3,データシート2!$A:$SI,MATCH($G$2&amp;"_"&amp;$C118,データシート2!$A$1:$SI$1,0),0)</f>
        <v>4</v>
      </c>
      <c r="H118" s="742">
        <f>VLOOKUP($D$3&amp;"_"&amp;H$3,データシート2!$A:$SI,MATCH($G$2&amp;"_"&amp;$C118,データシート2!$A$1:$SI$1,0),0)</f>
        <v>4</v>
      </c>
      <c r="I118" s="742">
        <f>VLOOKUP($D$3&amp;"_"&amp;I$3,データシート2!$A:$SI,MATCH($G$2&amp;"_"&amp;$C118,データシート2!$A$1:$SI$1,0),0)</f>
        <v>4</v>
      </c>
      <c r="J118" s="742">
        <f>VLOOKUP($D$3&amp;"_"&amp;J$3,データシート2!$A:$SI,MATCH($G$2&amp;"_"&amp;$C118,データシート2!$A$1:$SI$1,0),0)</f>
        <v>4</v>
      </c>
      <c r="K118" s="743">
        <f>VLOOKUP($D$3&amp;"_"&amp;K$3,データシート2!$A:$SI,MATCH($G$2&amp;"_"&amp;$C118,データシート2!$A$1:$SI$1,0),0)</f>
        <v>4</v>
      </c>
      <c r="L118" s="743">
        <f>VLOOKUP($D$3&amp;"_"&amp;L$3,データシート2!$A:$SI,MATCH($G$2&amp;"_"&amp;$C118,データシート2!$A$1:$SI$1,0),0)</f>
        <v>4</v>
      </c>
      <c r="M118" s="743">
        <f>VLOOKUP($D$3&amp;"_"&amp;M$3,データシート2!$A:$SI,MATCH($G$2&amp;"_"&amp;$C118,データシート2!$A$1:$SI$1,0),0)</f>
        <v>4</v>
      </c>
      <c r="N118" s="743">
        <f>VLOOKUP($D$3&amp;"_"&amp;N$3,データシート2!$A:$SI,MATCH($G$2&amp;"_"&amp;$C118,データシート2!$A$1:$SI$1,0),0)</f>
        <v>4</v>
      </c>
      <c r="O118" s="743">
        <f>VLOOKUP($D$3&amp;"_"&amp;O$3,データシート2!$A:$SI,MATCH($G$2&amp;"_"&amp;$C118,データシート2!$A$1:$SI$1,0),0)</f>
        <v>4</v>
      </c>
      <c r="P118" s="743">
        <f>VLOOKUP($D$3&amp;"_"&amp;P$3,データシート2!$A:$SI,MATCH($G$2&amp;"_"&amp;$C118,データシート2!$A$1:$SI$1,0),0)</f>
        <v>4</v>
      </c>
      <c r="Q118" s="744">
        <f>VLOOKUP($D$3&amp;"_"&amp;Q$3,データシート2!$A:$SI,MATCH($G$2&amp;"_"&amp;$C118,データシート2!$A$1:$SI$1,0),0)</f>
        <v>4</v>
      </c>
      <c r="R118" s="933">
        <f>VLOOKUP($D$3&amp;"_"&amp;R$3,データシート2!$A:$SI,MATCH($R$2&amp;"_"&amp;$C118,データシート2!$A$1:$SI$1,0),0)</f>
        <v>21.391999999999999</v>
      </c>
      <c r="S118" s="928">
        <f>VLOOKUP($D$3&amp;"_"&amp;S$3,データシート2!$A:$SI,MATCH($R$2&amp;"_"&amp;$C118,データシート2!$A$1:$SI$1,0),0)</f>
        <v>29.786000000000001</v>
      </c>
      <c r="T118" s="928">
        <f>VLOOKUP($D$3&amp;"_"&amp;T$3,データシート2!$A:$SI,MATCH($R$2&amp;"_"&amp;$C118,データシート2!$A$1:$SI$1,0),0)</f>
        <v>37.539000000000001</v>
      </c>
      <c r="U118" s="928">
        <f>VLOOKUP($D$3&amp;"_"&amp;U$3,データシート2!$A:$SI,MATCH($R$2&amp;"_"&amp;$C118,データシート2!$A$1:$SI$1,0),0)</f>
        <v>35.585999999999999</v>
      </c>
      <c r="V118" s="928">
        <f>VLOOKUP($D$3&amp;"_"&amp;V$3,データシート2!$A:$SI,MATCH($R$2&amp;"_"&amp;$C118,データシート2!$A$1:$SI$1,0),0)</f>
        <v>34.912999999999997</v>
      </c>
      <c r="W118" s="928">
        <f>VLOOKUP($D$3&amp;"_"&amp;W$3,データシート2!$A:$SI,MATCH($R$2&amp;"_"&amp;$C118,データシート2!$A$1:$SI$1,0),0)</f>
        <v>34.920999999999999</v>
      </c>
      <c r="X118" s="928">
        <f>VLOOKUP($D$3&amp;"_"&amp;X$3,データシート2!$A:$SI,MATCH($R$2&amp;"_"&amp;$C118,データシート2!$A$1:$SI$1,0),0)</f>
        <v>30.439</v>
      </c>
      <c r="Y118" s="928">
        <f>VLOOKUP($D$3&amp;"_"&amp;Y$3,データシート2!$A:$SI,MATCH($R$2&amp;"_"&amp;$C118,データシート2!$A$1:$SI$1,0),0)</f>
        <v>30.527999999999999</v>
      </c>
      <c r="Z118" s="928">
        <f>VLOOKUP($D$3&amp;"_"&amp;Z$3,データシート2!$A:$SI,MATCH($R$2&amp;"_"&amp;$C118,データシート2!$A$1:$SI$1,0),0)</f>
        <v>29.497</v>
      </c>
      <c r="AA118" s="928">
        <f>VLOOKUP($D$3&amp;"_"&amp;AA$3,データシート2!$A:$SI,MATCH($R$2&amp;"_"&amp;$C118,データシート2!$A$1:$SI$1,0),0)</f>
        <v>24.978000000000002</v>
      </c>
      <c r="AB118" s="929">
        <f>VLOOKUP($D$3&amp;"_"&amp;AB$3,データシート2!$A:$SI,MATCH($R$2&amp;"_"&amp;$C118,データシート2!$A$1:$SI$1,0),0)</f>
        <v>28.192</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2</v>
      </c>
      <c r="H124" s="734">
        <f>VLOOKUP($D$3&amp;"_"&amp;H$3,データシート2!$A:$SI,MATCH($G$2&amp;"_"&amp;$B124,データシート2!$A$1:$SI$1,0),0)</f>
        <v>2</v>
      </c>
      <c r="I124" s="734">
        <f>VLOOKUP($D$3&amp;"_"&amp;I$3,データシート2!$A:$SI,MATCH($G$2&amp;"_"&amp;$B124,データシート2!$A$1:$SI$1,0),0)</f>
        <v>2</v>
      </c>
      <c r="J124" s="734">
        <f>VLOOKUP($D$3&amp;"_"&amp;J$3,データシート2!$A:$SI,MATCH($G$2&amp;"_"&amp;$B124,データシート2!$A$1:$SI$1,0),0)</f>
        <v>2</v>
      </c>
      <c r="K124" s="735">
        <f>VLOOKUP($D$3&amp;"_"&amp;K$3,データシート2!$A:$SI,MATCH($G$2&amp;"_"&amp;$B124,データシート2!$A$1:$SI$1,0),0)</f>
        <v>2</v>
      </c>
      <c r="L124" s="735">
        <f>VLOOKUP($D$3&amp;"_"&amp;L$3,データシート2!$A:$SI,MATCH($G$2&amp;"_"&amp;$B124,データシート2!$A$1:$SI$1,0),0)</f>
        <v>2</v>
      </c>
      <c r="M124" s="735">
        <f>VLOOKUP($D$3&amp;"_"&amp;M$3,データシート2!$A:$SI,MATCH($G$2&amp;"_"&amp;$B124,データシート2!$A$1:$SI$1,0),0)</f>
        <v>2</v>
      </c>
      <c r="N124" s="735">
        <f>VLOOKUP($D$3&amp;"_"&amp;N$3,データシート2!$A:$SI,MATCH($G$2&amp;"_"&amp;$B124,データシート2!$A$1:$SI$1,0),0)</f>
        <v>2</v>
      </c>
      <c r="O124" s="735">
        <f>VLOOKUP($D$3&amp;"_"&amp;O$3,データシート2!$A:$SI,MATCH($G$2&amp;"_"&amp;$B124,データシート2!$A$1:$SI$1,0),0)</f>
        <v>0</v>
      </c>
      <c r="P124" s="735">
        <f>VLOOKUP($D$3&amp;"_"&amp;P$3,データシート2!$A:$SI,MATCH($G$2&amp;"_"&amp;$B124,データシート2!$A$1:$SI$1,0),0)</f>
        <v>2</v>
      </c>
      <c r="Q124" s="736">
        <f>VLOOKUP($D$3&amp;"_"&amp;Q$3,データシート2!$A:$SI,MATCH($G$2&amp;"_"&amp;$B124,データシート2!$A$1:$SI$1,0),0)</f>
        <v>2</v>
      </c>
      <c r="R124" s="924">
        <f>VLOOKUP($D$3&amp;"_"&amp;R$3,データシート2!$A:$SI,MATCH($R$2&amp;"_"&amp;$B124,データシート2!$A$1:$SI$1,0),0)</f>
        <v>59.345999999999997</v>
      </c>
      <c r="S124" s="925">
        <f>VLOOKUP($D$3&amp;"_"&amp;S$3,データシート2!$A:$SI,MATCH($R$2&amp;"_"&amp;$B124,データシート2!$A$1:$SI$1,0),0)</f>
        <v>46.030999999999999</v>
      </c>
      <c r="T124" s="925">
        <f>VLOOKUP($D$3&amp;"_"&amp;T$3,データシート2!$A:$SI,MATCH($R$2&amp;"_"&amp;$B124,データシート2!$A$1:$SI$1,0),0)</f>
        <v>60.677999999999997</v>
      </c>
      <c r="U124" s="925">
        <f>VLOOKUP($D$3&amp;"_"&amp;U$3,データシート2!$A:$SI,MATCH($R$2&amp;"_"&amp;$B124,データシート2!$A$1:$SI$1,0),0)</f>
        <v>61.134999999999998</v>
      </c>
      <c r="V124" s="925">
        <f>VLOOKUP($D$3&amp;"_"&amp;V$3,データシート2!$A:$SI,MATCH($R$2&amp;"_"&amp;$B124,データシート2!$A$1:$SI$1,0),0)</f>
        <v>60.07</v>
      </c>
      <c r="W124" s="925">
        <f>VLOOKUP($D$3&amp;"_"&amp;W$3,データシート2!$A:$SI,MATCH($R$2&amp;"_"&amp;$B124,データシート2!$A$1:$SI$1,0),0)</f>
        <v>61.402999999999999</v>
      </c>
      <c r="X124" s="925">
        <f>VLOOKUP($D$3&amp;"_"&amp;X$3,データシート2!$A:$SI,MATCH($R$2&amp;"_"&amp;$B124,データシート2!$A$1:$SI$1,0),0)</f>
        <v>57.847000000000001</v>
      </c>
      <c r="Y124" s="925">
        <f>VLOOKUP($D$3&amp;"_"&amp;Y$3,データシート2!$A:$SI,MATCH($R$2&amp;"_"&amp;$B124,データシート2!$A$1:$SI$1,0),0)</f>
        <v>57.03</v>
      </c>
      <c r="Z124" s="925">
        <f>VLOOKUP($D$3&amp;"_"&amp;Z$3,データシート2!$A:$SI,MATCH($R$2&amp;"_"&amp;$B124,データシート2!$A$1:$SI$1,0),0)</f>
        <v>0</v>
      </c>
      <c r="AA124" s="925">
        <f>VLOOKUP($D$3&amp;"_"&amp;AA$3,データシート2!$A:$SI,MATCH($R$2&amp;"_"&amp;$B124,データシート2!$A$1:$SI$1,0),0)</f>
        <v>30.75</v>
      </c>
      <c r="AB124" s="926">
        <f>VLOOKUP($D$3&amp;"_"&amp;AB$3,データシート2!$A:$SI,MATCH($R$2&amp;"_"&amp;$B124,データシート2!$A$1:$SI$1,0),0)</f>
        <v>31.991</v>
      </c>
    </row>
    <row r="125" spans="2:28" s="745" customFormat="1" ht="16.5" customHeight="1">
      <c r="B125" s="737"/>
      <c r="C125" s="779">
        <v>88</v>
      </c>
      <c r="D125" s="780" t="s">
        <v>643</v>
      </c>
      <c r="E125" s="779"/>
      <c r="F125" s="800"/>
      <c r="G125" s="786">
        <f>VLOOKUP($D$3&amp;"_"&amp;G$3,データシート2!$A:$SI,MATCH($G$2&amp;"_"&amp;$C125,データシート2!$A$1:$SI$1,0),0)</f>
        <v>2</v>
      </c>
      <c r="H125" s="787">
        <f>VLOOKUP($D$3&amp;"_"&amp;H$3,データシート2!$A:$SI,MATCH($G$2&amp;"_"&amp;$C125,データシート2!$A$1:$SI$1,0),0)</f>
        <v>2</v>
      </c>
      <c r="I125" s="787">
        <f>VLOOKUP($D$3&amp;"_"&amp;I$3,データシート2!$A:$SI,MATCH($G$2&amp;"_"&amp;$C125,データシート2!$A$1:$SI$1,0),0)</f>
        <v>2</v>
      </c>
      <c r="J125" s="787">
        <f>VLOOKUP($D$3&amp;"_"&amp;J$3,データシート2!$A:$SI,MATCH($G$2&amp;"_"&amp;$C125,データシート2!$A$1:$SI$1,0),0)</f>
        <v>2</v>
      </c>
      <c r="K125" s="788">
        <f>VLOOKUP($D$3&amp;"_"&amp;K$3,データシート2!$A:$SI,MATCH($G$2&amp;"_"&amp;$C125,データシート2!$A$1:$SI$1,0),0)</f>
        <v>2</v>
      </c>
      <c r="L125" s="788">
        <f>VLOOKUP($D$3&amp;"_"&amp;L$3,データシート2!$A:$SI,MATCH($G$2&amp;"_"&amp;$C125,データシート2!$A$1:$SI$1,0),0)</f>
        <v>2</v>
      </c>
      <c r="M125" s="788">
        <f>VLOOKUP($D$3&amp;"_"&amp;M$3,データシート2!$A:$SI,MATCH($G$2&amp;"_"&amp;$C125,データシート2!$A$1:$SI$1,0),0)</f>
        <v>2</v>
      </c>
      <c r="N125" s="788">
        <f>VLOOKUP($D$3&amp;"_"&amp;N$3,データシート2!$A:$SI,MATCH($G$2&amp;"_"&amp;$C125,データシート2!$A$1:$SI$1,0),0)</f>
        <v>2</v>
      </c>
      <c r="O125" s="788">
        <f>VLOOKUP($D$3&amp;"_"&amp;O$3,データシート2!$A:$SI,MATCH($G$2&amp;"_"&amp;$C125,データシート2!$A$1:$SI$1,0),0)</f>
        <v>0</v>
      </c>
      <c r="P125" s="788">
        <f>VLOOKUP($D$3&amp;"_"&amp;P$3,データシート2!$A:$SI,MATCH($G$2&amp;"_"&amp;$C125,データシート2!$A$1:$SI$1,0),0)</f>
        <v>2</v>
      </c>
      <c r="Q125" s="789">
        <f>VLOOKUP($D$3&amp;"_"&amp;Q$3,データシート2!$A:$SI,MATCH($G$2&amp;"_"&amp;$C125,データシート2!$A$1:$SI$1,0),0)</f>
        <v>2</v>
      </c>
      <c r="R125" s="940">
        <f>VLOOKUP($D$3&amp;"_"&amp;R$3,データシート2!$A:$SI,MATCH($R$2&amp;"_"&amp;$C125,データシート2!$A$1:$SI$1,0),0)</f>
        <v>59.345999999999997</v>
      </c>
      <c r="S125" s="941">
        <f>VLOOKUP($D$3&amp;"_"&amp;S$3,データシート2!$A:$SI,MATCH($R$2&amp;"_"&amp;$C125,データシート2!$A$1:$SI$1,0),0)</f>
        <v>46.030999999999999</v>
      </c>
      <c r="T125" s="941">
        <f>VLOOKUP($D$3&amp;"_"&amp;T$3,データシート2!$A:$SI,MATCH($R$2&amp;"_"&amp;$C125,データシート2!$A$1:$SI$1,0),0)</f>
        <v>60.677999999999997</v>
      </c>
      <c r="U125" s="941">
        <f>VLOOKUP($D$3&amp;"_"&amp;U$3,データシート2!$A:$SI,MATCH($R$2&amp;"_"&amp;$C125,データシート2!$A$1:$SI$1,0),0)</f>
        <v>61.134999999999998</v>
      </c>
      <c r="V125" s="941">
        <f>VLOOKUP($D$3&amp;"_"&amp;V$3,データシート2!$A:$SI,MATCH($R$2&amp;"_"&amp;$C125,データシート2!$A$1:$SI$1,0),0)</f>
        <v>60.07</v>
      </c>
      <c r="W125" s="941">
        <f>VLOOKUP($D$3&amp;"_"&amp;W$3,データシート2!$A:$SI,MATCH($R$2&amp;"_"&amp;$C125,データシート2!$A$1:$SI$1,0),0)</f>
        <v>61.402999999999999</v>
      </c>
      <c r="X125" s="941">
        <f>VLOOKUP($D$3&amp;"_"&amp;X$3,データシート2!$A:$SI,MATCH($R$2&amp;"_"&amp;$C125,データシート2!$A$1:$SI$1,0),0)</f>
        <v>57.847000000000001</v>
      </c>
      <c r="Y125" s="941">
        <f>VLOOKUP($D$3&amp;"_"&amp;Y$3,データシート2!$A:$SI,MATCH($R$2&amp;"_"&amp;$C125,データシート2!$A$1:$SI$1,0),0)</f>
        <v>57.03</v>
      </c>
      <c r="Z125" s="941">
        <f>VLOOKUP($D$3&amp;"_"&amp;Z$3,データシート2!$A:$SI,MATCH($R$2&amp;"_"&amp;$C125,データシート2!$A$1:$SI$1,0),0)</f>
        <v>0</v>
      </c>
      <c r="AA125" s="941">
        <f>VLOOKUP($D$3&amp;"_"&amp;AA$3,データシート2!$A:$SI,MATCH($R$2&amp;"_"&amp;$C125,データシート2!$A$1:$SI$1,0),0)</f>
        <v>30.75</v>
      </c>
      <c r="AB125" s="942">
        <f>VLOOKUP($D$3&amp;"_"&amp;AB$3,データシート2!$A:$SI,MATCH($R$2&amp;"_"&amp;$C125,データシート2!$A$1:$SI$1,0),0)</f>
        <v>31.991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2</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3.081</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58.182000000000002</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1</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2</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3.081</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58.182000000000002</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2025-03-04T10:00:47Z</dcterms:created>
  <dcterms:modified xsi:type="dcterms:W3CDTF">2025-03-04T10:00:48Z</dcterms:modified>
  <cp:category/>
  <cp:contentStatus/>
</cp:coreProperties>
</file>