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AEC6417-D545-4AB1-9A3C-191ADCAA890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<sst xmlns="http://schemas.openxmlformats.org/spreadsheetml/2006/main" count="16706" uniqueCount="2388">
  <si>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</si>
  <si>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</si>
  <si>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</si>
  <si>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</si>
  <si>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</si>
  <si>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</si>
  <si>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</si>
  <si>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</si>
  <si>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</si>
  <si>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</si>
  <si>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</si>
  <si>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</si>
  <si>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</si>
  <si>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</si>
  <si>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</si>
  <si>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</si>
  <si>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</si>
  <si>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</si>
  <si>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</si>
  <si>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</si>
  <si>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</si>
  <si>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</si>
  <si>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</si>
  <si>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</si>
  <si>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</si>
  <si>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</si>
  <si>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</si>
  <si>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</si>
  <si>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</si>
  <si>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</si>
  <si>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</si>
  <si>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</si>
  <si>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</si>
  <si>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</si>
  <si>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</si>
  <si>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</si>
  <si>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</si>
  <si>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</si>
  <si>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</si>
  <si>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</si>
  <si>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</si>
  <si>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</si>
  <si>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</si>
  <si>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</si>
  <si>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</si>
  <si>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</si>
  <si>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</si>
  <si>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</si>
  <si>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</si>
  <si>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</si>
  <si>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</si>
  <si>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</si>
  <si>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</si>
  <si>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</si>
  <si>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</si>
  <si>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</si>
  <si>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</si>
  <si>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</si>
  <si>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</si>
  <si>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</si>
  <si>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</si>
  <si>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</si>
  <si>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</si>
  <si>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</si>
  <si>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</si>
  <si>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</si>
  <si>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</si>
  <si>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</si>
  <si>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</si>
  <si>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</si>
  <si>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</si>
  <si>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</si>
  <si>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</si>
  <si>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</si>
  <si>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</si>
  <si>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</si>
  <si>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</si>
  <si>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</si>
  <si>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</si>
  <si>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</si>
  <si>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</si>
  <si>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</si>
  <si>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</si>
  <si>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</si>
  <si>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</si>
  <si>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</si>
  <si>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</si>
  <si>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</si>
  <si>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</si>
  <si>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</si>
  <si>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</si>
  <si>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</si>
  <si>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</si>
  <si>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</si>
  <si>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</si>
  <si>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</si>
  <si>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</si>
  <si>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</si>
  <si>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</si>
  <si>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</si>
  <si>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</si>
  <si>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</si>
  <si>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</si>
  <si>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</si>
  <si>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</si>
  <si>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</si>
  <si>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</si>
  <si>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</si>
  <si>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</si>
  <si>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</si>
  <si>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</si>
  <si>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</si>
  <si>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</si>
  <si>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</si>
  <si>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</si>
  <si>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</si>
  <si>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</si>
  <si>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</si>
  <si>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</si>
  <si>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</si>
  <si>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</si>
  <si>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</si>
  <si>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</si>
  <si>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</si>
  <si>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</si>
  <si>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</si>
  <si>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</si>
  <si>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</si>
  <si>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</si>
  <si>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</si>
  <si>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</si>
  <si>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</si>
  <si>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</si>
  <si>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</si>
  <si>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</si>
  <si>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</si>
  <si>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</si>
  <si>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</si>
  <si>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</si>
  <si>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</si>
  <si>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</si>
  <si>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</si>
  <si>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</si>
  <si>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</si>
  <si>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</si>
  <si>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</si>
  <si>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</si>
  <si>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</si>
  <si>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</si>
  <si>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</si>
  <si>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</si>
  <si>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</si>
  <si>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</si>
  <si>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</si>
  <si>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</si>
  <si>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</si>
  <si>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</si>
  <si>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</si>
  <si>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</si>
  <si>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</si>
  <si>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</si>
  <si>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</si>
  <si>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</si>
  <si>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</si>
  <si>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</si>
  <si>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</si>
  <si>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</si>
  <si>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</si>
  <si>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</si>
  <si>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</si>
  <si>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</si>
  <si>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</si>
  <si>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</si>
  <si>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</si>
  <si>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</si>
  <si>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</si>
  <si>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</si>
  <si>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</si>
  <si>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</si>
  <si>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</si>
  <si>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</si>
  <si>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</si>
  <si>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</si>
  <si>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</si>
  <si>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</si>
  <si>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</si>
  <si>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</si>
  <si>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</si>
  <si>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</si>
  <si>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</si>
  <si>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</si>
  <si>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</si>
  <si>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</si>
  <si>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</si>
  <si>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</si>
  <si>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</si>
  <si>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</si>
  <si>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</si>
  <si>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</si>
  <si>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</si>
  <si>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</si>
  <si>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</si>
  <si>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</si>
  <si>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</si>
  <si>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</si>
  <si>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</si>
  <si>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</si>
  <si>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</si>
  <si>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</si>
  <si>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</si>
  <si>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</si>
  <si>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</si>
  <si>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</si>
  <si>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</si>
  <si>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</si>
  <si>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</si>
  <si>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</si>
  <si>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</si>
  <si>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</si>
  <si>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</si>
  <si>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</si>
  <si>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</si>
  <si>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</si>
  <si>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</si>
  <si>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</si>
  <si>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</si>
  <si>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</si>
  <si>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</si>
  <si>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</si>
  <si>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</si>
  <si>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</si>
  <si>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</si>
  <si>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</si>
  <si>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</si>
  <si>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</si>
  <si>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</si>
  <si>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</si>
  <si>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</si>
  <si>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</si>
  <si>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</si>
  <si>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</si>
  <si>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</si>
  <si>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</si>
  <si>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</si>
  <si>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</si>
  <si>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</si>
  <si>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</si>
  <si>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</si>
  <si>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</si>
  <si>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</si>
  <si>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</si>
  <si>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</si>
  <si>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</si>
  <si>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</si>
  <si>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</si>
  <si>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</si>
  <si>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</si>
  <si>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</si>
  <si>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</si>
  <si>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</si>
  <si>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</si>
  <si>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</si>
  <si>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</si>
  <si>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</si>
  <si>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</si>
  <si>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</si>
  <si>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</si>
  <si>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</si>
  <si>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</si>
  <si>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</si>
  <si>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</si>
  <si>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</si>
  <si>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</si>
  <si>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</si>
  <si>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</si>
  <si>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</si>
  <si>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</si>
  <si>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</si>
  <si>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</si>
  <si>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</si>
  <si>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</si>
  <si>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</si>
  <si>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</si>
  <si>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</si>
  <si>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</si>
  <si>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</si>
  <si>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</si>
  <si>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</si>
  <si>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</si>
  <si>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</si>
  <si>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</si>
  <si>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</si>
  <si>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</si>
  <si>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</si>
  <si>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</si>
  <si>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</si>
  <si>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</si>
  <si>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</si>
  <si>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</si>
  <si>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</si>
  <si>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</si>
  <si>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</si>
  <si>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</si>
  <si>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</si>
  <si>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</si>
  <si>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</si>
  <si>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</si>
  <si>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</si>
  <si>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</si>
  <si>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</si>
  <si>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</si>
  <si>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</si>
  <si>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</si>
  <si>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</si>
  <si>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</si>
  <si>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</si>
  <si>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</si>
  <si>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</si>
  <si>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</si>
  <si>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</si>
  <si>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</si>
  <si>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</si>
  <si>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</si>
  <si>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</si>
  <si>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</si>
  <si>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</si>
  <si>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</si>
  <si>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</si>
  <si>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</si>
  <si>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</si>
  <si>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</si>
  <si>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</si>
  <si>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</si>
  <si>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</si>
  <si>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</si>
  <si>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</si>
  <si>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</si>
  <si>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</si>
  <si>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</si>
  <si>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</si>
  <si>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</si>
  <si>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</si>
  <si>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</si>
  <si>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</si>
  <si>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</si>
  <si>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</si>
  <si>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</si>
  <si>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</si>
  <si>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</si>
  <si>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</si>
  <si>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</si>
  <si>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</si>
  <si>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</si>
  <si>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</si>
  <si>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</si>
  <si>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</si>
  <si>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</si>
  <si>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</si>
  <si>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</si>
  <si>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</si>
  <si>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</si>
  <si>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</si>
  <si>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</si>
  <si>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</si>
  <si>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</si>
  <si>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</si>
  <si>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</si>
  <si>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</si>
  <si>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</si>
  <si>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</si>
  <si>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</si>
  <si>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</si>
  <si>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</si>
  <si>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</si>
  <si>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</si>
  <si>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</si>
  <si>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</si>
  <si>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</si>
  <si>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</si>
  <si>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</si>
  <si>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</si>
  <si>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</si>
  <si>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</si>
  <si>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</si>
  <si>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</si>
  <si>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</si>
  <si>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</si>
  <si>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</si>
  <si>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</si>
  <si>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</si>
  <si>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</si>
  <si>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</si>
  <si>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</si>
  <si>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</si>
  <si>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</si>
  <si>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</si>
  <si>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</si>
  <si>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</si>
  <si>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</si>
  <si>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</si>
  <si>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</si>
  <si>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</si>
  <si>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</si>
  <si>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</si>
  <si>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</si>
  <si>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</si>
  <si>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</si>
  <si>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</si>
  <si>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</si>
  <si>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</si>
  <si>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</si>
  <si>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</si>
  <si>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</si>
  <si>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</si>
  <si>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</si>
  <si>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</si>
  <si>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</si>
  <si>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</si>
  <si>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</si>
  <si>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</si>
  <si>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</si>
  <si>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</si>
  <si>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</si>
  <si>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</si>
  <si>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</si>
  <si>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</si>
  <si>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</si>
  <si>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</si>
  <si>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</si>
  <si>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</si>
  <si>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</si>
  <si>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</si>
  <si>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</si>
  <si>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</si>
  <si>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</si>
  <si>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</si>
  <si>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</si>
  <si>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</si>
  <si>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</si>
  <si>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</si>
  <si>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</si>
  <si>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</si>
  <si>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</si>
  <si>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</si>
  <si>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</si>
  <si>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</si>
  <si>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</si>
  <si>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</si>
  <si>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</si>
  <si>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</si>
  <si>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</si>
  <si>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</si>
  <si>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</si>
  <si>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</si>
  <si>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</si>
  <si>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</si>
  <si>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</si>
  <si>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</si>
  <si>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</si>
  <si>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</si>
  <si>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</si>
  <si>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</si>
  <si>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</si>
  <si>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</si>
  <si>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</si>
  <si>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</si>
  <si>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</si>
  <si>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</si>
  <si>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</si>
  <si>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</si>
  <si>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</si>
  <si>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</si>
  <si>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</si>
  <si>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</si>
  <si>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</si>
  <si>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</si>
  <si>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</si>
  <si>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</si>
  <si>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</si>
  <si>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</si>
  <si>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</si>
  <si>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</si>
  <si>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</si>
  <si>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</si>
  <si>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</si>
  <si>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</si>
  <si>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</si>
  <si>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</si>
  <si>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</si>
  <si>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</si>
  <si>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</si>
  <si>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</si>
  <si>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</si>
  <si>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</si>
  <si>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</si>
  <si>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</si>
  <si>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</si>
  <si>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</si>
  <si>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</si>
  <si>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</si>
  <si>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</si>
  <si>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</si>
  <si>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</si>
  <si>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</si>
  <si>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</si>
  <si>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</si>
  <si>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</si>
  <si>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</si>
  <si>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</si>
  <si>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</si>
  <si>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</si>
  <si>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</si>
  <si>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</si>
  <si>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</si>
  <si>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</si>
  <si>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</si>
  <si>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</si>
  <si>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</si>
  <si>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</si>
  <si>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</si>
  <si>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</si>
  <si>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</si>
  <si>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</si>
  <si>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</si>
  <si>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</si>
  <si>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</si>
  <si>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</si>
  <si>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</si>
  <si>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</si>
  <si>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</si>
  <si>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</si>
  <si>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</si>
  <si>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</si>
  <si>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</si>
  <si>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</si>
  <si>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</si>
  <si>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</si>
  <si>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</si>
  <si>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</si>
  <si>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</si>
  <si>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</si>
  <si>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</si>
  <si>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</si>
  <si>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</si>
  <si>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</si>
  <si>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</si>
  <si>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</si>
  <si>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</si>
  <si>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</si>
  <si>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</si>
  <si>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</si>
  <si>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</si>
  <si>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</si>
  <si>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</si>
  <si>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</si>
  <si>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</si>
  <si>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</si>
  <si>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</si>
  <si>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</si>
  <si>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</si>
  <si>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</si>
  <si>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</si>
  <si>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</si>
  <si>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</si>
  <si>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</si>
  <si>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</si>
  <si>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</si>
  <si>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</si>
  <si>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</si>
  <si>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</si>
  <si>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</si>
  <si>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</si>
  <si>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</si>
  <si>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</si>
  <si>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</si>
  <si>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</si>
  <si>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</si>
  <si>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</si>
  <si>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</si>
  <si>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</si>
  <si>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</si>
  <si>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</si>
  <si>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</si>
  <si>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</si>
  <si>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</si>
  <si>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</si>
  <si>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</si>
  <si>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</si>
  <si>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</si>
  <si>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</si>
  <si>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</si>
  <si>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</si>
  <si>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</si>
  <si>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</si>
  <si>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</si>
  <si>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</si>
  <si>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</si>
  <si>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</si>
  <si>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</si>
  <si>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</si>
  <si>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</si>
  <si>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</si>
  <si>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</si>
  <si>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</si>
  <si>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</si>
  <si>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</si>
  <si>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</si>
  <si>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</si>
  <si>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</si>
  <si>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</si>
  <si>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</si>
  <si>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</si>
  <si>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</si>
  <si>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</si>
  <si>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</si>
  <si>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</si>
  <si>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</si>
  <si>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</si>
  <si>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</si>
  <si>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</si>
  <si>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</si>
  <si>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</si>
  <si>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</si>
  <si>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</si>
  <si>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</si>
  <si>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</si>
  <si>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</si>
  <si>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</si>
  <si>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</si>
  <si>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</si>
  <si>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</si>
  <si>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</si>
  <si>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</si>
  <si>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</si>
  <si>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</si>
  <si>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</si>
  <si>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</si>
  <si>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</si>
  <si>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</si>
  <si>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</si>
  <si>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</si>
  <si>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</si>
  <si>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</si>
  <si>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</si>
  <si>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</si>
  <si>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</si>
  <si>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</si>
  <si>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</si>
  <si>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</si>
  <si>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</si>
  <si>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</si>
  <si>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</si>
  <si>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</si>
  <si>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</si>
  <si>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</si>
  <si>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</si>
  <si>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</si>
  <si>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</si>
  <si>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</si>
  <si>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</si>
  <si>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</si>
  <si>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</si>
  <si>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</si>
  <si>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</si>
  <si>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</si>
  <si>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</si>
  <si>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</si>
  <si>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</si>
  <si>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</si>
  <si>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</si>
  <si>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</si>
  <si>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</si>
  <si>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</si>
  <si>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</si>
  <si>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</si>
  <si>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</si>
  <si>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</si>
  <si>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</si>
  <si>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</si>
  <si>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</si>
  <si>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</si>
  <si>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</si>
  <si>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</si>
  <si>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</si>
  <si>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</si>
  <si>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</si>
  <si>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</si>
  <si>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</si>
  <si>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</si>
  <si>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</si>
  <si>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</si>
  <si>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</si>
  <si>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</si>
  <si>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</si>
  <si>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</si>
  <si>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</si>
  <si>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</si>
  <si>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</si>
  <si>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</si>
  <si>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</si>
  <si>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</si>
  <si>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</si>
  <si>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</si>
  <si>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</si>
  <si>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</si>
  <si>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</si>
  <si>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</si>
  <si>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</si>
  <si>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</si>
  <si>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</si>
  <si>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</si>
  <si>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</si>
  <si>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</si>
  <si>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</si>
  <si>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</si>
  <si>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</si>
  <si>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</si>
  <si>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</si>
  <si>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</si>
  <si>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</si>
  <si>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</si>
  <si>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</si>
  <si>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</si>
  <si>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</si>
  <si>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</si>
  <si>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</si>
  <si>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</si>
  <si>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</si>
  <si>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</si>
  <si>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</si>
  <si>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</si>
  <si>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</si>
  <si>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</si>
  <si>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</si>
  <si>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</si>
  <si>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</si>
  <si>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</si>
  <si>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</si>
  <si>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</si>
  <si>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</si>
  <si>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</si>
  <si>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</si>
  <si>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</si>
  <si>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</si>
  <si>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</si>
  <si>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</si>
  <si>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</si>
  <si>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</si>
  <si>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</si>
  <si>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</si>
  <si>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</si>
  <si>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</si>
  <si>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</si>
  <si>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</si>
  <si>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</si>
  <si>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</si>
  <si>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</si>
  <si>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</si>
  <si>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</si>
  <si>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</si>
  <si>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</si>
  <si>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</si>
  <si>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</si>
  <si>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</si>
  <si>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</si>
  <si>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</si>
  <si>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</si>
  <si>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</si>
  <si>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</si>
  <si>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</si>
  <si>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</si>
  <si>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</si>
  <si>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</si>
  <si>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</si>
  <si>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</si>
  <si>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</si>
  <si>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</si>
  <si>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</si>
  <si>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</si>
  <si>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</si>
  <si>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</si>
  <si>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</si>
  <si>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</si>
  <si>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</si>
  <si>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</si>
  <si>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</si>
  <si>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</si>
  <si>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</si>
  <si>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</si>
  <si>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</si>
  <si>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</si>
  <si>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</si>
  <si>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</si>
  <si>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</si>
  <si>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</si>
  <si>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</si>
  <si>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</si>
  <si>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</si>
  <si>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</si>
  <si>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</si>
  <si>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</si>
  <si>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</si>
  <si>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</si>
  <si>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</si>
  <si>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</si>
  <si>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</si>
  <si>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</si>
  <si>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</si>
  <si>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</si>
  <si>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</si>
  <si>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</si>
  <si>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</si>
  <si>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</si>
  <si>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</si>
  <si>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</si>
  <si>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</si>
  <si>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</si>
  <si>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</si>
  <si>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</si>
  <si>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</si>
  <si>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</si>
  <si>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</si>
  <si>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</si>
  <si>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</si>
  <si>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</si>
  <si>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</si>
  <si>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</si>
  <si>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</si>
  <si>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</si>
  <si>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</si>
  <si>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</si>
  <si>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</si>
  <si>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</si>
  <si>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</si>
  <si>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</si>
  <si>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</si>
  <si>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</si>
  <si>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</si>
  <si>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</si>
  <si>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</si>
  <si>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</si>
  <si>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</si>
  <si>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</si>
  <si>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</si>
  <si>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</si>
  <si>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</si>
  <si>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</si>
  <si>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</si>
  <si>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</si>
  <si>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</si>
  <si>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</si>
  <si>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</si>
  <si>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</si>
  <si>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</si>
  <si>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</si>
  <si>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</si>
  <si>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</si>
  <si>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</si>
  <si>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</si>
  <si>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</si>
  <si>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</si>
  <si>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</si>
  <si>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</si>
  <si>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</si>
  <si>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</si>
  <si>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</si>
  <si>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</si>
  <si>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</si>
  <si>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</si>
  <si>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</si>
  <si>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</si>
  <si>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</si>
  <si>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</si>
  <si>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</si>
  <si>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</si>
  <si>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</si>
  <si>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</si>
  <si>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</si>
  <si>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</si>
  <si>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</si>
  <si>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</si>
  <si>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</si>
  <si>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</si>
  <si>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</si>
  <si>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</si>
  <si>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</si>
  <si>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</si>
  <si>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</si>
  <si>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</si>
  <si>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</si>
  <si>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</si>
  <si>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</si>
  <si>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</si>
  <si>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</si>
  <si>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</si>
  <si>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</si>
  <si>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</si>
  <si>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</si>
  <si>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</si>
  <si>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</si>
  <si>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</si>
  <si>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</si>
  <si>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</si>
  <si>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</si>
  <si>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</si>
  <si>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</si>
  <si>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</si>
  <si>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</si>
  <si>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</si>
  <si>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</si>
  <si>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</si>
  <si>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</si>
  <si>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</si>
  <si>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</si>
  <si>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</si>
  <si>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</si>
  <si>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</si>
  <si>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</si>
  <si>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</si>
  <si>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</si>
  <si>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</si>
  <si>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</si>
  <si>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</si>
  <si>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</si>
  <si>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</si>
  <si>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</si>
  <si>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</si>
  <si>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</si>
  <si>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</si>
  <si>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</si>
  <si>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</si>
  <si>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</si>
  <si>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</si>
  <si>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</si>
  <si>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</si>
  <si>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</si>
  <si>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</si>
  <si>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</si>
  <si>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</si>
  <si>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</si>
  <si>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</si>
  <si>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</si>
  <si>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</si>
  <si>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</si>
  <si>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</si>
  <si>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</si>
  <si>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</si>
  <si>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</si>
  <si>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</si>
  <si>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</si>
  <si>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</si>
  <si>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</si>
  <si>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</si>
  <si>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</si>
  <si>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</si>
  <si>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</si>
  <si>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</si>
  <si>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</si>
  <si>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</si>
  <si>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</si>
  <si>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</si>
  <si>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</si>
  <si>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</si>
  <si>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</si>
  <si>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</si>
  <si>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</si>
  <si>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</si>
  <si>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</si>
  <si>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</si>
  <si>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</si>
  <si>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</si>
  <si>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</si>
  <si>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</si>
  <si>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</si>
  <si>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</si>
  <si>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</si>
  <si>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</si>
  <si>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</si>
  <si>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</si>
  <si>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</si>
  <si>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</si>
  <si>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</si>
  <si>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</si>
  <si>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</si>
  <si>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</si>
  <si>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</si>
  <si>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</si>
  <si>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</si>
  <si>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</si>
  <si>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</si>
  <si>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</si>
  <si>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</si>
  <si>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</si>
  <si>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</si>
  <si>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</si>
  <si>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</si>
  <si>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</si>
  <si>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</si>
  <si>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</si>
  <si>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</si>
  <si>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</si>
  <si>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</si>
  <si>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</si>
  <si>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</si>
  <si>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</si>
  <si>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</si>
  <si>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</si>
  <si>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</si>
  <si>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</si>
  <si>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</si>
  <si>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</si>
  <si>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</si>
  <si>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</si>
  <si>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</si>
  <si>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</si>
  <si>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</si>
  <si>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</si>
  <si>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</si>
  <si>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</si>
  <si>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</si>
  <si>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</si>
  <si>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</si>
  <si>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</si>
  <si>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</si>
  <si>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</si>
  <si>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</si>
  <si>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</si>
  <si>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</si>
  <si>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</si>
  <si>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</si>
  <si>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</si>
  <si>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</si>
  <si>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</si>
  <si>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</si>
  <si>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</si>
  <si>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</si>
  <si>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</si>
  <si>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</si>
  <si>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</si>
  <si>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</si>
  <si>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</si>
  <si>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</si>
  <si>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</si>
  <si>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</si>
  <si>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</si>
  <si>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</si>
  <si>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</si>
  <si>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</si>
  <si>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</si>
  <si>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</si>
  <si>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</si>
  <si>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</si>
  <si>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</si>
  <si>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</si>
  <si>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</si>
  <si>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</si>
  <si>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</si>
  <si>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</si>
  <si>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</si>
  <si>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</si>
  <si>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</si>
  <si>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</si>
  <si>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</si>
  <si>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</si>
  <si>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</si>
  <si>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</si>
  <si>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</si>
  <si>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</si>
  <si>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</si>
  <si>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</si>
  <si>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</si>
  <si>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</si>
  <si>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</si>
  <si>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</si>
  <si>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</si>
  <si>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</si>
  <si>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</si>
  <si>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</si>
  <si>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</si>
  <si>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</si>
  <si>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</si>
  <si>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</si>
  <si>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</si>
  <si>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</si>
  <si>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</si>
  <si>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</si>
  <si>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</si>
  <si>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</si>
  <si>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</si>
  <si>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</si>
  <si>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</si>
  <si>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</si>
  <si>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</si>
  <si>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</si>
  <si>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</si>
  <si>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</si>
  <si>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</si>
  <si>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</si>
  <si>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</si>
  <si>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</si>
  <si>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</si>
  <si>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</si>
  <si>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</si>
  <si>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</si>
  <si>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</si>
  <si>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</si>
  <si>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</si>
  <si>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</si>
  <si>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</si>
  <si>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</si>
  <si>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</si>
  <si>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</si>
  <si>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</si>
  <si>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</si>
  <si>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</si>
  <si>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</si>
  <si>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</si>
  <si>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</si>
  <si>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</si>
  <si>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</si>
  <si>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</si>
  <si>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</si>
  <si>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</si>
  <si>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</si>
  <si>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</si>
  <si>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</si>
  <si>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</si>
  <si>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</si>
  <si>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</si>
  <si>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</si>
  <si>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</si>
  <si>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</si>
  <si>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</si>
  <si>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</si>
  <si>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</si>
  <si>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</si>
  <si>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</si>
  <si>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</si>
  <si>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</si>
  <si>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</si>
  <si>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</si>
  <si>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</si>
  <si>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</si>
  <si>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</si>
  <si>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</si>
  <si>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</si>
  <si>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</si>
  <si>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</si>
  <si>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</si>
  <si>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</si>
  <si>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</si>
  <si>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</si>
  <si>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</si>
  <si>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</si>
  <si>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</si>
  <si>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</si>
  <si>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</si>
  <si>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</si>
  <si>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</si>
  <si>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</si>
  <si>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</si>
  <si>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</si>
  <si>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</si>
  <si>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</si>
  <si>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</si>
  <si>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</si>
  <si>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</si>
  <si>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</si>
  <si>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</si>
  <si>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</si>
  <si>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</si>
  <si>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</si>
  <si>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</si>
  <si>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</si>
  <si>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</si>
  <si>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</si>
  <si>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</si>
  <si>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</si>
  <si>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</si>
  <si>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</si>
  <si>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</si>
  <si>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</si>
  <si>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</si>
  <si>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</si>
  <si>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</si>
  <si>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</si>
  <si>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</si>
  <si>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</si>
  <si>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</si>
  <si>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</si>
  <si>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</si>
  <si>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</si>
  <si>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</si>
  <si>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</si>
  <si>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</si>
  <si>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</si>
  <si>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</si>
  <si>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</si>
  <si>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</si>
  <si>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</si>
  <si>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</si>
  <si>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</si>
  <si>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</si>
  <si>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</si>
  <si>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</si>
  <si>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</si>
  <si>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</si>
  <si>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</si>
  <si>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</si>
  <si>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</si>
  <si>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</si>
  <si>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</si>
  <si>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</si>
  <si>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</si>
  <si>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</si>
  <si>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</si>
  <si>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</si>
  <si>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</si>
  <si>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</si>
  <si>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</si>
  <si>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</si>
  <si>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</si>
  <si>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</si>
  <si>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</si>
  <si>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</si>
  <si>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</si>
  <si>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</si>
  <si>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</si>
  <si>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</si>
  <si>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</si>
  <si>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</si>
  <si>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</si>
  <si>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</si>
  <si>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</si>
  <si>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</si>
  <si>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</si>
  <si>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</si>
  <si>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</si>
  <si>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</si>
  <si>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</si>
  <si>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</si>
  <si>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</si>
  <si>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</si>
  <si>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</si>
  <si>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</si>
  <si>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</si>
  <si>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</si>
  <si>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</si>
  <si>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</si>
  <si>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</si>
  <si>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</si>
  <si>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</si>
  <si>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</si>
  <si>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</si>
  <si>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</si>
  <si>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</si>
  <si>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</si>
  <si>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</si>
  <si>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</si>
  <si>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</si>
  <si>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</si>
  <si>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</si>
  <si>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</si>
  <si>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</si>
  <si>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</si>
  <si>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</si>
  <si>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</si>
  <si>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</si>
  <si>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</si>
  <si>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</si>
  <si>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</si>
  <si>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</si>
  <si>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</si>
  <si>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</si>
  <si>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</si>
  <si>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</si>
  <si>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</si>
  <si>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</si>
  <si>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</si>
  <si>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</si>
  <si>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</si>
  <si>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</si>
  <si>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</si>
  <si>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</si>
  <si>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</si>
  <si>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</si>
  <si>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</si>
  <si>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</si>
  <si>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</si>
  <si>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</si>
  <si>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</si>
  <si>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</si>
  <si>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</si>
  <si>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</si>
  <si>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</si>
  <si>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</si>
  <si>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</si>
  <si>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</si>
  <si>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</si>
  <si>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</si>
  <si>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</si>
  <si>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</si>
  <si>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</si>
  <si>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</si>
  <si>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</si>
  <si>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</si>
  <si>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</si>
  <si>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</si>
  <si>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</si>
  <si>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</si>
  <si>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</si>
  <si>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</si>
  <si>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</si>
  <si>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</si>
  <si>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</si>
  <si>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</si>
  <si>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</si>
  <si>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</si>
  <si>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</si>
  <si>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</si>
  <si>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</si>
  <si>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</si>
  <si>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</si>
  <si>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</si>
  <si>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</si>
  <si>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</si>
  <si>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</si>
  <si>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</si>
  <si>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</si>
  <si>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</si>
  <si>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</si>
  <si>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</si>
  <si>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</si>
  <si>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</si>
  <si>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</si>
  <si>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</si>
  <si>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</si>
  <si>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</si>
  <si>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</si>
  <si>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</si>
  <si>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</si>
  <si>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</si>
  <si>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</si>
  <si>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</si>
  <si>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</si>
  <si>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</si>
  <si>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</si>
  <si>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</si>
  <si>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</si>
  <si>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</si>
  <si>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</si>
  <si>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</si>
  <si>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</si>
  <si>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</si>
  <si>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</si>
  <si>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</si>
  <si>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</si>
  <si>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</si>
  <si>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</si>
  <si>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</si>
  <si>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</si>
  <si>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</si>
  <si>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</si>
  <si>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</si>
  <si>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</si>
  <si>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</si>
  <si>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</si>
  <si>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</si>
  <si>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</si>
  <si>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</si>
  <si>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</si>
  <si>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</si>
  <si>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</si>
  <si>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</si>
  <si>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</si>
  <si>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</si>
  <si>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</si>
  <si>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</si>
  <si>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</si>
  <si>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</si>
  <si>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</si>
  <si>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</si>
  <si>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</si>
  <si>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</si>
  <si>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</si>
  <si>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</si>
  <si>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</si>
  <si>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</si>
  <si>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</si>
  <si>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</si>
  <si>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</si>
  <si>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</si>
  <si>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</si>
  <si>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</si>
  <si>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</si>
  <si>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</si>
  <si>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</si>
  <si>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</si>
  <si>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</si>
  <si>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</si>
  <si>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</si>
  <si>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</si>
  <si>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</si>
  <si>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</si>
  <si>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</si>
  <si>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</si>
  <si>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</si>
  <si>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</si>
  <si>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</si>
  <si>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</si>
  <si>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</si>
  <si>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</si>
  <si>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</si>
  <si>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</si>
  <si>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</si>
  <si>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</si>
  <si>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</si>
  <si>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</si>
  <si>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</si>
  <si>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</si>
  <si>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</si>
  <si>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</si>
  <si>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</si>
  <si>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</si>
  <si>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</si>
  <si>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</si>
  <si>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</si>
  <si>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</si>
  <si>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</si>
  <si>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</si>
  <si>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</si>
  <si>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</si>
  <si>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</si>
  <si>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</si>
  <si>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</si>
  <si>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</si>
  <si>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</si>
  <si>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</si>
  <si>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</si>
  <si>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</si>
  <si>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</si>
  <si>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</si>
  <si>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</si>
  <si>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</si>
  <si>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</si>
  <si>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</si>
  <si>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</si>
  <si>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</si>
  <si>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</si>
  <si>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</si>
  <si>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</si>
  <si>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</si>
  <si>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</si>
  <si>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</si>
  <si>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</si>
  <si>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</si>
  <si>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</si>
  <si>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</si>
  <si>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</si>
  <si>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</si>
  <si>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</si>
  <si>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</si>
  <si>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</si>
  <si>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</si>
  <si>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</si>
  <si>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</si>
  <si>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</si>
  <si>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</si>
  <si>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</si>
  <si>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</si>
  <si>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</si>
  <si>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</si>
  <si>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</si>
  <si>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</si>
  <si>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</si>
  <si>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</si>
  <si>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</si>
  <si>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</si>
  <si>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</si>
  <si>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</si>
  <si>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</si>
  <si>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</si>
  <si>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</si>
  <si>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</si>
  <si>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</si>
  <si>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</si>
  <si>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</si>
  <si>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</si>
  <si>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</si>
  <si>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</si>
  <si>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</si>
  <si>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</si>
  <si>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</si>
  <si>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</si>
  <si>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</si>
  <si>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</si>
  <si>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</si>
  <si>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</si>
  <si>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</si>
  <si>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</si>
  <si>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</si>
  <si>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</si>
  <si>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</si>
  <si>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</si>
  <si>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</si>
  <si>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</si>
  <si>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</si>
  <si>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</si>
  <si>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</si>
  <si>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</si>
  <si>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</si>
  <si>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</si>
  <si>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</si>
  <si>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</si>
  <si>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</si>
  <si>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</si>
  <si>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</si>
  <si>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</si>
  <si>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</si>
  <si>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</si>
  <si>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</si>
  <si>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</si>
  <si>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</si>
  <si>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</si>
  <si>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</si>
  <si>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</si>
  <si>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</si>
  <si>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</si>
  <si>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</si>
  <si>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</si>
  <si>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</si>
  <si>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</si>
  <si>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</si>
  <si>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</si>
  <si>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</si>
  <si>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</si>
  <si>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</si>
  <si>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</si>
  <si>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</si>
  <si>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</si>
  <si>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</si>
  <si>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</si>
  <si>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</si>
  <si>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</si>
  <si>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</si>
  <si>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</si>
  <si>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</si>
  <si>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</si>
  <si>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</si>
  <si>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</si>
  <si>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</si>
  <si>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</si>
  <si>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</si>
  <si>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</si>
  <si>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</si>
  <si>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</si>
  <si>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</si>
  <si>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</si>
  <si>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</si>
  <si>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</si>
  <si>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</si>
  <si>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</si>
  <si>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</si>
  <si>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</si>
  <si>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</si>
  <si>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</si>
  <si>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</si>
  <si>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</si>
  <si>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</si>
  <si>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</si>
  <si>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</si>
  <si>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</si>
  <si>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</si>
  <si>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</si>
  <si>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</si>
  <si>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</si>
  <si>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</si>
  <si>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</si>
  <si>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</si>
  <si>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</si>
  <si>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</si>
  <si>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</si>
  <si>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</si>
  <si>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</si>
  <si>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</si>
  <si>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</si>
  <si>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</si>
  <si>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</si>
  <si>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</si>
  <si>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</si>
  <si>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</si>
  <si>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</si>
  <si>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</si>
  <si>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</si>
  <si>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</si>
  <si>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</si>
  <si>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</si>
  <si>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</si>
  <si>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</si>
  <si>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</si>
  <si>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</si>
  <si>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</si>
  <si>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</si>
  <si>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</si>
  <si>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</si>
  <si>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</si>
  <si>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</si>
  <si>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</si>
  <si>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</si>
  <si>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</si>
  <si>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</si>
  <si>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</si>
  <si>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</si>
  <si>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</si>
  <si>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</si>
  <si>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</si>
  <si>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</si>
  <si>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</si>
  <si>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</si>
  <si>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</si>
  <si>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</si>
  <si>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</si>
  <si>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</si>
  <si>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</si>
  <si>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</si>
  <si>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</si>
  <si>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</si>
  <si>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</si>
  <si>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01223_令和6年度</t>
  </si>
  <si>
    <t>01223</t>
  </si>
  <si>
    <t>根室市</t>
  </si>
  <si>
    <t>01223_令和4年度</t>
  </si>
  <si>
    <t>37202</t>
  </si>
  <si>
    <t>丸亀市</t>
  </si>
  <si>
    <t>37202_令和4年度</t>
  </si>
  <si>
    <t>37202_令和6年度</t>
  </si>
  <si>
    <t>37386</t>
  </si>
  <si>
    <t>宇多津町</t>
  </si>
  <si>
    <t>37386_令和4年度</t>
  </si>
  <si>
    <t>37386_令和6年度</t>
  </si>
  <si>
    <t>37204</t>
  </si>
  <si>
    <t>善通寺市</t>
  </si>
  <si>
    <t>37204_令和4年度</t>
  </si>
  <si>
    <t>37204_令和6年度</t>
  </si>
  <si>
    <t>37403</t>
  </si>
  <si>
    <t>琴平町</t>
  </si>
  <si>
    <t>37403_令和4年度</t>
  </si>
  <si>
    <t>37403_令和6年度</t>
  </si>
  <si>
    <t>37406</t>
  </si>
  <si>
    <t>まんのう町</t>
  </si>
  <si>
    <t>37406_令和4年度</t>
  </si>
  <si>
    <t>37406_令和6年度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</si>
  <si>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</si>
  <si>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</si>
  <si>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</si>
  <si>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</si>
  <si>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</si>
  <si>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</si>
  <si>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</si>
  <si>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</si>
  <si>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</si>
  <si>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</si>
  <si>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</si>
  <si>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</si>
  <si>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</si>
  <si>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</si>
  <si>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</si>
  <si>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</si>
  <si>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</si>
  <si>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</si>
  <si>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</si>
  <si>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</si>
  <si>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</si>
  <si>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</si>
  <si>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</si>
  <si>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</si>
  <si>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</si>
  <si>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</si>
  <si>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</si>
  <si>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</si>
  <si>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</si>
  <si>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</si>
  <si>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</si>
  <si>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</si>
  <si>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</si>
  <si>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</si>
  <si>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</si>
  <si>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</si>
  <si>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</si>
  <si>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</si>
  <si>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</si>
  <si>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</si>
  <si>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</si>
  <si>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</si>
  <si>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</si>
  <si>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</si>
  <si>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</si>
  <si>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</si>
  <si>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</si>
  <si>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</si>
  <si>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</si>
  <si>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</si>
  <si>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</si>
  <si>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</si>
  <si>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</si>
  <si>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</si>
  <si>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</si>
  <si>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</si>
  <si>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</si>
  <si>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</si>
  <si>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</si>
  <si>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</si>
  <si>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</si>
  <si>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</si>
  <si>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</si>
  <si>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</si>
  <si>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</si>
  <si>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</si>
  <si>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</si>
  <si>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</si>
  <si>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</si>
  <si>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</si>
  <si>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</si>
  <si>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</si>
  <si>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</si>
  <si>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</si>
  <si>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</si>
  <si>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</si>
  <si>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</si>
  <si>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</si>
  <si>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</si>
  <si>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</si>
  <si>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</si>
  <si>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</si>
  <si>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</si>
  <si>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</si>
  <si>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</si>
  <si>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</si>
  <si>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</si>
  <si>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</si>
  <si>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</si>
  <si>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</si>
  <si>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</si>
  <si>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</si>
  <si>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</si>
  <si>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</si>
  <si>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</si>
  <si>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</si>
  <si>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</si>
  <si>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</si>
  <si>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</si>
  <si>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</si>
  <si>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</si>
  <si>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</si>
  <si>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</si>
  <si>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</si>
  <si>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</si>
  <si>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</si>
  <si>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</si>
  <si>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</si>
  <si>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</si>
  <si>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</si>
  <si>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</si>
  <si>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</si>
  <si>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</si>
  <si>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</si>
  <si>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</si>
  <si>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</si>
  <si>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</si>
  <si>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</si>
  <si>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</si>
  <si>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</si>
  <si>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</si>
  <si>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</si>
  <si>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</si>
  <si>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</si>
  <si>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</si>
  <si>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</si>
  <si>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</si>
  <si>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</si>
  <si>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</si>
  <si>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</si>
  <si>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</si>
  <si>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</si>
  <si>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</si>
  <si>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</si>
  <si>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</si>
  <si>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</si>
  <si>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</si>
  <si>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</si>
  <si>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</si>
  <si>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</si>
  <si>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</si>
  <si>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</si>
  <si>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</si>
  <si>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</si>
  <si>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</si>
  <si>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</si>
  <si>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</si>
  <si>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</si>
  <si>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</si>
  <si>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</si>
  <si>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</si>
  <si>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</si>
  <si>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</si>
  <si>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</si>
  <si>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</si>
  <si>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</si>
  <si>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</si>
  <si>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</si>
  <si>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</si>
  <si>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</si>
  <si>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</si>
  <si>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</si>
  <si>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</si>
  <si>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</si>
  <si>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</si>
  <si>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</si>
  <si>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</si>
  <si>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</si>
  <si>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</si>
  <si>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</si>
  <si>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</si>
  <si>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</si>
  <si>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</si>
  <si>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</si>
  <si>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</si>
  <si>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</si>
  <si>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</si>
  <si>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</si>
  <si>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</si>
  <si>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</si>
  <si>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</si>
  <si>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</si>
  <si>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</si>
  <si>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</si>
  <si>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</si>
  <si>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</si>
  <si>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</si>
  <si>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</si>
  <si>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</si>
  <si>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</si>
  <si>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</si>
  <si>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</si>
  <si>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</si>
  <si>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</si>
  <si>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</si>
  <si>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</si>
  <si>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</si>
  <si>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</si>
  <si>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</si>
  <si>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</si>
  <si>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</si>
  <si>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</si>
  <si>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</si>
  <si>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</si>
  <si>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</si>
  <si>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</si>
  <si>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</si>
  <si>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</si>
  <si>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</si>
  <si>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</si>
  <si>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</si>
  <si>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</si>
  <si>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</si>
  <si>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</si>
  <si>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</si>
  <si>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</si>
  <si>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</si>
  <si>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</si>
  <si>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</si>
  <si>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</si>
  <si>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</si>
  <si>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</si>
  <si>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</si>
  <si>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</si>
  <si>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</si>
  <si>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</si>
  <si>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</si>
  <si>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</si>
  <si>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</si>
  <si>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</si>
  <si>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</si>
  <si>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</si>
  <si>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</si>
  <si>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</si>
  <si>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</si>
  <si>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</si>
  <si>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</si>
  <si>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</si>
  <si>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</si>
  <si>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</si>
  <si>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</si>
  <si>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</si>
  <si>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</si>
  <si>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</si>
  <si>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</si>
  <si>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</si>
  <si>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</si>
  <si>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</si>
  <si>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</si>
  <si>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</si>
  <si>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</si>
  <si>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</si>
  <si>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</si>
  <si>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</si>
  <si>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</si>
  <si>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</si>
  <si>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</si>
  <si>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</si>
  <si>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</si>
  <si>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</si>
  <si>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</si>
  <si>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</si>
  <si>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</si>
  <si>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</si>
  <si>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</si>
  <si>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</si>
  <si>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</si>
  <si>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</si>
  <si>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</si>
  <si>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</si>
  <si>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</si>
  <si>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</si>
  <si>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</si>
  <si>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</si>
  <si>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</si>
  <si>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</si>
  <si>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</si>
  <si>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</si>
  <si>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</si>
  <si>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</si>
  <si>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</si>
  <si>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</si>
  <si>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</si>
  <si>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</si>
  <si>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</si>
  <si>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</si>
  <si>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</si>
  <si>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</si>
  <si>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</si>
  <si>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</si>
  <si>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</si>
  <si>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</si>
  <si>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</si>
  <si>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</si>
  <si>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</si>
  <si>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</si>
  <si>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</si>
  <si>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</si>
  <si>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</si>
  <si>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</si>
  <si>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</si>
  <si>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</si>
  <si>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</si>
  <si>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</si>
  <si>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</si>
  <si>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</si>
  <si>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</si>
  <si>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</si>
  <si>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</si>
  <si>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</si>
  <si>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</si>
  <si>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</si>
  <si>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</si>
  <si>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</si>
  <si>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</si>
  <si>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</si>
  <si>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</si>
  <si>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</si>
  <si>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</si>
  <si>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</si>
  <si>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</si>
  <si>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</si>
  <si>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</si>
  <si>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</si>
  <si>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</si>
  <si>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</si>
  <si>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</si>
  <si>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</si>
  <si>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</si>
  <si>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</si>
  <si>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</si>
  <si>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</si>
  <si>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</si>
  <si>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</si>
  <si>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</si>
  <si>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</si>
  <si>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</si>
  <si>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</si>
  <si>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</si>
  <si>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</si>
  <si>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</si>
  <si>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</si>
  <si>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</si>
  <si>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</si>
  <si>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</si>
  <si>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</si>
  <si>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</si>
  <si>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</si>
  <si>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</si>
  <si>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</si>
  <si>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</si>
  <si>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</si>
  <si>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</si>
  <si>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</si>
  <si>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</si>
  <si>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</si>
  <si>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</si>
  <si>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</si>
  <si>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</si>
  <si>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</si>
  <si>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</si>
  <si>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</si>
  <si>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</si>
  <si>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</si>
  <si>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</si>
  <si>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</si>
  <si>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</si>
  <si>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</si>
  <si>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</si>
  <si>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</si>
  <si>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</si>
  <si>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</si>
  <si>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</si>
  <si>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</si>
  <si>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</si>
  <si>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</si>
  <si>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</si>
  <si>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</si>
  <si>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</si>
  <si>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</si>
  <si>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</si>
  <si>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</si>
  <si>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</si>
  <si>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</si>
  <si>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</si>
  <si>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</si>
  <si>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</si>
  <si>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</si>
  <si>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</si>
  <si>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</si>
  <si>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</si>
  <si>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</si>
  <si>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</si>
  <si>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</si>
  <si>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</si>
  <si>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</si>
  <si>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</si>
  <si>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</si>
  <si>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</si>
  <si>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</si>
  <si>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</si>
  <si>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</si>
  <si>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</si>
  <si>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</si>
  <si>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</si>
  <si>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</si>
  <si>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</si>
  <si>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</si>
  <si>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</si>
  <si>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</si>
  <si>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</si>
  <si>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</si>
  <si>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</si>
  <si>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</si>
  <si>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</si>
  <si>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</si>
  <si>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</si>
  <si>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</si>
  <si>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</si>
  <si>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</si>
  <si>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</si>
  <si>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</si>
  <si>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</si>
  <si>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</si>
  <si>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</si>
  <si>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</si>
  <si>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</si>
  <si>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</si>
  <si>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</si>
  <si>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</si>
  <si>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</si>
  <si>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</si>
  <si>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</si>
  <si>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</si>
  <si>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</si>
  <si>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</si>
  <si>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</si>
  <si>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</si>
  <si>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</si>
  <si>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</si>
  <si>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</si>
  <si>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</si>
  <si>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</si>
  <si>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</si>
  <si>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</si>
  <si>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</si>
  <si>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</si>
  <si>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</si>
  <si>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</si>
  <si>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</si>
  <si>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</si>
  <si>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</si>
  <si>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</si>
  <si>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</si>
  <si>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</si>
  <si>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</si>
  <si>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</si>
  <si>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</si>
  <si>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</si>
  <si>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</si>
  <si>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</si>
  <si>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</si>
  <si>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</si>
  <si>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</si>
  <si>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</si>
  <si>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</si>
  <si>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</si>
  <si>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</si>
  <si>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</si>
  <si>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</si>
  <si>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</si>
  <si>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</si>
  <si>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</si>
  <si>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</si>
  <si>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</si>
  <si>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</si>
  <si>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</si>
  <si>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</si>
  <si>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</si>
  <si>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</si>
  <si>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</si>
  <si>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</si>
  <si>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</si>
  <si>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</si>
  <si>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</si>
  <si>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</si>
  <si>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</si>
  <si>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</si>
  <si>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</si>
  <si>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</si>
  <si>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</si>
  <si>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</si>
  <si>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</si>
  <si>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</si>
  <si>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</si>
  <si>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</si>
  <si>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</si>
  <si>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</si>
  <si>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</si>
  <si>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</si>
  <si>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</si>
  <si>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</si>
  <si>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</si>
  <si>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</si>
  <si>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</si>
  <si>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</si>
  <si>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</si>
  <si>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</si>
  <si>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</si>
  <si>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</si>
  <si>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</si>
  <si>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</si>
  <si>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</si>
  <si>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</si>
  <si>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</si>
  <si>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</si>
  <si>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</si>
  <si>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</si>
  <si>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</si>
  <si>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</si>
  <si>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</si>
  <si>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</si>
  <si>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</si>
  <si>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</si>
  <si>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</si>
  <si>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</si>
  <si>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</si>
  <si>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</si>
  <si>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</si>
  <si>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</si>
  <si>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</si>
  <si>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</si>
  <si>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</si>
  <si>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</si>
  <si>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</si>
  <si>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</si>
  <si>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</si>
  <si>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</si>
  <si>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</si>
  <si>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</si>
  <si>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</si>
  <si>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</si>
  <si>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</si>
  <si>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</si>
  <si>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</si>
  <si>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</si>
  <si>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</si>
  <si>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</si>
  <si>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</si>
  <si>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</si>
  <si>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</si>
  <si>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</si>
  <si>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</si>
  <si>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</si>
  <si>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</si>
  <si>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</si>
  <si>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</si>
  <si>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</si>
  <si>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</si>
  <si>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</si>
  <si>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</si>
  <si>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</si>
  <si>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</si>
  <si>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</si>
  <si>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</si>
  <si>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</si>
  <si>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</si>
  <si>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</si>
  <si>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</si>
  <si>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</si>
  <si>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</si>
  <si>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</si>
  <si>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</si>
  <si>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</si>
  <si>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</si>
  <si>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</si>
  <si>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</si>
  <si>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</si>
  <si>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</si>
  <si>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</si>
  <si>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</si>
  <si>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</si>
  <si>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</si>
  <si>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</si>
  <si>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</si>
  <si>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</si>
  <si>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</si>
  <si>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</si>
  <si>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</si>
  <si>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</si>
  <si>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</si>
  <si>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</si>
  <si>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</si>
  <si>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</si>
  <si>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</si>
  <si>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</si>
  <si>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</si>
  <si>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</si>
  <si>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</si>
  <si>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</si>
  <si>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</si>
  <si>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</si>
  <si>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</si>
  <si>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</si>
  <si>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</si>
  <si>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</si>
  <si>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</si>
  <si>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</si>
  <si>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</si>
  <si>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</si>
  <si>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</si>
  <si>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</si>
  <si>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</si>
  <si>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</si>
  <si>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</si>
  <si>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</si>
  <si>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</si>
  <si>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</si>
  <si>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</si>
  <si>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</si>
  <si>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</si>
  <si>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</si>
  <si>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</si>
  <si>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</si>
  <si>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</si>
  <si>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</si>
  <si>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</si>
  <si>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</si>
  <si>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</si>
  <si>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</si>
  <si>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</si>
  <si>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</si>
  <si>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</si>
  <si>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</si>
  <si>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</si>
  <si>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</si>
  <si>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</si>
  <si>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</si>
  <si>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</si>
  <si>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</si>
  <si>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</si>
  <si>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</si>
  <si>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</si>
  <si>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</si>
  <si>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</si>
  <si>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</si>
  <si>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</si>
  <si>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</si>
  <si>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</si>
  <si>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</si>
  <si>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</si>
  <si>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</si>
  <si>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</si>
  <si>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</si>
  <si>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</si>
  <si>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</si>
  <si>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</si>
  <si>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</si>
  <si>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</si>
  <si>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</si>
  <si>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</si>
  <si>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</si>
  <si>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</si>
  <si>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37206</t>
  </si>
  <si>
    <t>さぬき市</t>
  </si>
  <si>
    <t>37206_令和4年度</t>
  </si>
  <si>
    <t>37206_令和6年度</t>
  </si>
  <si>
    <t>37205</t>
  </si>
  <si>
    <t>観音寺市</t>
  </si>
  <si>
    <t>37205_令和4年度</t>
  </si>
  <si>
    <t>37205_令和6年度</t>
  </si>
  <si>
    <t>37364</t>
  </si>
  <si>
    <t>直島町</t>
  </si>
  <si>
    <t>37364_令和4年度</t>
  </si>
  <si>
    <t>37364_令和6年度</t>
  </si>
  <si>
    <t>37207</t>
  </si>
  <si>
    <t>東かがわ市</t>
  </si>
  <si>
    <t>37207_令和4年度</t>
  </si>
  <si>
    <t>37207_令和6年度</t>
  </si>
  <si>
    <t>37341</t>
  </si>
  <si>
    <t>三木町</t>
  </si>
  <si>
    <t>37341_令和4年度</t>
  </si>
  <si>
    <t>37341_令和6年度</t>
  </si>
  <si>
    <t>37324</t>
  </si>
  <si>
    <t>小豆島町</t>
  </si>
  <si>
    <t>37324_令和4年度</t>
  </si>
  <si>
    <t>37324_令和6年度</t>
  </si>
  <si>
    <t>37404</t>
  </si>
  <si>
    <t>多度津町</t>
  </si>
  <si>
    <t>37404_令和4年度</t>
  </si>
  <si>
    <t>37404_令和6年度</t>
  </si>
  <si>
    <t>37203</t>
  </si>
  <si>
    <t>坂出市</t>
  </si>
  <si>
    <t>37203_令和4年度</t>
  </si>
  <si>
    <t>37203_令和6年度</t>
  </si>
  <si>
    <t>37208</t>
  </si>
  <si>
    <t>三豊市</t>
  </si>
  <si>
    <t>37208_令和4年度</t>
  </si>
  <si>
    <t>37208_令和6年度</t>
  </si>
  <si>
    <t>37322</t>
  </si>
  <si>
    <t>土庄町</t>
  </si>
  <si>
    <t>37322_令和4年度</t>
  </si>
  <si>
    <t>37322_令和6年度</t>
  </si>
  <si>
    <t>37201</t>
  </si>
  <si>
    <t>高松市</t>
  </si>
  <si>
    <t>37201_令和4年度</t>
  </si>
  <si>
    <t>37201_令和6年度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</si>
  <si>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</si>
  <si>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</si>
  <si>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</si>
  <si>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</si>
  <si>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</si>
  <si>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</si>
  <si>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</si>
  <si>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</si>
  <si>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</si>
  <si>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</si>
  <si>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</si>
  <si>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</si>
  <si>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</si>
  <si>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</si>
  <si>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</si>
  <si>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</si>
  <si>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</si>
  <si>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</si>
  <si>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</si>
  <si>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</si>
  <si>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</si>
  <si>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37_令和5年度</t>
  </si>
  <si>
    <t>37_令和6年度</t>
  </si>
  <si>
    <t>37387_令和7年度</t>
  </si>
  <si>
    <t>37387_令和8年度</t>
  </si>
  <si>
    <t>37387_令和9年度</t>
  </si>
  <si>
    <t>37387_令和10年度</t>
  </si>
  <si>
    <t>37387_令和11年度</t>
  </si>
  <si>
    <t>37387_令和12年度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</si>
</sst>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63.536990438794703</c:v>
                </c:pt>
                <c:pt idx="1">
                  <c:v>64.369964333512044</c:v>
                </c:pt>
                <c:pt idx="2">
                  <c:v>63.252448037581537</c:v>
                </c:pt>
                <c:pt idx="3">
                  <c:v>62.645600788256054</c:v>
                </c:pt>
                <c:pt idx="4">
                  <c:v>61.55974559359435</c:v>
                </c:pt>
                <c:pt idx="5">
                  <c:v>60.705822776379271</c:v>
                </c:pt>
                <c:pt idx="6">
                  <c:v>60.103584936462674</c:v>
                </c:pt>
                <c:pt idx="7">
                  <c:v>58.713943054808979</c:v>
                </c:pt>
                <c:pt idx="8">
                  <c:v>57.747249887660438</c:v>
                </c:pt>
                <c:pt idx="9">
                  <c:v>56.239836385620151</c:v>
                </c:pt>
                <c:pt idx="10">
                  <c:v>55.473244161204192</c:v>
                </c:pt>
                <c:pt idx="11">
                  <c:v>50.496266206929207</c:v>
                </c:pt>
                <c:pt idx="12">
                  <c:v>50.247681531009945</c:v>
                </c:pt>
                <c:pt idx="13">
                  <c:v>51.451969947187891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29.394916818849872</c:v>
                </c:pt>
                <c:pt idx="1">
                  <c:v>27.678905521661079</c:v>
                </c:pt>
                <c:pt idx="2">
                  <c:v>38.166618578355902</c:v>
                </c:pt>
                <c:pt idx="3">
                  <c:v>50.018405104743508</c:v>
                </c:pt>
                <c:pt idx="4">
                  <c:v>54.352513635636008</c:v>
                </c:pt>
                <c:pt idx="5">
                  <c:v>46.48319843738593</c:v>
                </c:pt>
                <c:pt idx="6">
                  <c:v>39.650222781004459</c:v>
                </c:pt>
                <c:pt idx="7">
                  <c:v>34.498225453359659</c:v>
                </c:pt>
                <c:pt idx="8">
                  <c:v>36.684099187049505</c:v>
                </c:pt>
                <c:pt idx="9">
                  <c:v>33.261320514544245</c:v>
                </c:pt>
                <c:pt idx="10">
                  <c:v>25.15738072840632</c:v>
                </c:pt>
                <c:pt idx="11">
                  <c:v>35.699721050236995</c:v>
                </c:pt>
                <c:pt idx="12">
                  <c:v>34.113200444102525</c:v>
                </c:pt>
                <c:pt idx="13">
                  <c:v>25.258588627110083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36.715792977261692</c:v>
                </c:pt>
                <c:pt idx="1">
                  <c:v>35.107063527993752</c:v>
                </c:pt>
                <c:pt idx="2">
                  <c:v>46.460455319099843</c:v>
                </c:pt>
                <c:pt idx="3">
                  <c:v>50.8452941741049</c:v>
                </c:pt>
                <c:pt idx="4">
                  <c:v>50.866122733849757</c:v>
                </c:pt>
                <c:pt idx="5">
                  <c:v>43.787736216907007</c:v>
                </c:pt>
                <c:pt idx="6">
                  <c:v>45.711191467368899</c:v>
                </c:pt>
                <c:pt idx="7">
                  <c:v>34.261610144499336</c:v>
                </c:pt>
                <c:pt idx="8">
                  <c:v>29.068597704055417</c:v>
                </c:pt>
                <c:pt idx="9">
                  <c:v>30.064048646041982</c:v>
                </c:pt>
                <c:pt idx="10">
                  <c:v>23.424618714043589</c:v>
                </c:pt>
                <c:pt idx="11">
                  <c:v>31.327975771908847</c:v>
                </c:pt>
                <c:pt idx="12">
                  <c:v>31.31678848364308</c:v>
                </c:pt>
                <c:pt idx="13">
                  <c:v>24.605583758779375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67.117551422997806</c:v>
                </c:pt>
                <c:pt idx="1">
                  <c:v>63.497302236067974</c:v>
                </c:pt>
                <c:pt idx="2">
                  <c:v>71.18460091718255</c:v>
                </c:pt>
                <c:pt idx="3">
                  <c:v>78.010412202651025</c:v>
                </c:pt>
                <c:pt idx="4">
                  <c:v>99.157746961059587</c:v>
                </c:pt>
                <c:pt idx="5">
                  <c:v>89.156179919364931</c:v>
                </c:pt>
                <c:pt idx="6">
                  <c:v>94.426558379799019</c:v>
                </c:pt>
                <c:pt idx="7">
                  <c:v>110.35544662332892</c:v>
                </c:pt>
                <c:pt idx="8">
                  <c:v>109.09167091761621</c:v>
                </c:pt>
                <c:pt idx="9">
                  <c:v>102.1064428011745</c:v>
                </c:pt>
                <c:pt idx="10">
                  <c:v>93.574847552219481</c:v>
                </c:pt>
                <c:pt idx="11">
                  <c:v>100.23805593865052</c:v>
                </c:pt>
                <c:pt idx="12">
                  <c:v>75.543749139419745</c:v>
                </c:pt>
                <c:pt idx="13">
                  <c:v>61.489621496653733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15202</c:v>
                </c:pt>
                <c:pt idx="1">
                  <c:v>15388</c:v>
                </c:pt>
                <c:pt idx="2">
                  <c:v>15683</c:v>
                </c:pt>
                <c:pt idx="3">
                  <c:v>15705</c:v>
                </c:pt>
                <c:pt idx="4">
                  <c:v>16014</c:v>
                </c:pt>
                <c:pt idx="5">
                  <c:v>16258</c:v>
                </c:pt>
                <c:pt idx="6">
                  <c:v>16153</c:v>
                </c:pt>
                <c:pt idx="7">
                  <c:v>16282</c:v>
                </c:pt>
                <c:pt idx="8">
                  <c:v>16191</c:v>
                </c:pt>
                <c:pt idx="9">
                  <c:v>16122</c:v>
                </c:pt>
                <c:pt idx="10">
                  <c:v>16234</c:v>
                </c:pt>
                <c:pt idx="11">
                  <c:v>16133</c:v>
                </c:pt>
                <c:pt idx="12">
                  <c:v>16047</c:v>
                </c:pt>
                <c:pt idx="13">
                  <c:v>16222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6435</c:v>
                </c:pt>
                <c:pt idx="1">
                  <c:v>6383</c:v>
                </c:pt>
                <c:pt idx="2">
                  <c:v>6318</c:v>
                </c:pt>
                <c:pt idx="3">
                  <c:v>6169</c:v>
                </c:pt>
                <c:pt idx="4">
                  <c:v>6069</c:v>
                </c:pt>
                <c:pt idx="5">
                  <c:v>6096</c:v>
                </c:pt>
                <c:pt idx="6">
                  <c:v>6070</c:v>
                </c:pt>
                <c:pt idx="7">
                  <c:v>6029</c:v>
                </c:pt>
                <c:pt idx="8">
                  <c:v>6006</c:v>
                </c:pt>
                <c:pt idx="9">
                  <c:v>5909</c:v>
                </c:pt>
                <c:pt idx="10">
                  <c:v>5826</c:v>
                </c:pt>
                <c:pt idx="11">
                  <c:v>5852</c:v>
                </c:pt>
                <c:pt idx="12">
                  <c:v>5824</c:v>
                </c:pt>
                <c:pt idx="13">
                  <c:v>5871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9253</c:v>
                </c:pt>
                <c:pt idx="1">
                  <c:v>9279</c:v>
                </c:pt>
                <c:pt idx="2">
                  <c:v>9337</c:v>
                </c:pt>
                <c:pt idx="3">
                  <c:v>9511</c:v>
                </c:pt>
                <c:pt idx="4">
                  <c:v>9554</c:v>
                </c:pt>
                <c:pt idx="5">
                  <c:v>9644</c:v>
                </c:pt>
                <c:pt idx="6">
                  <c:v>9745</c:v>
                </c:pt>
                <c:pt idx="7">
                  <c:v>9795</c:v>
                </c:pt>
                <c:pt idx="8">
                  <c:v>9863</c:v>
                </c:pt>
                <c:pt idx="9">
                  <c:v>9964</c:v>
                </c:pt>
                <c:pt idx="10">
                  <c:v>10026</c:v>
                </c:pt>
                <c:pt idx="11">
                  <c:v>10043</c:v>
                </c:pt>
                <c:pt idx="12">
                  <c:v>10024</c:v>
                </c:pt>
                <c:pt idx="13">
                  <c:v>10110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204</c:v>
                </c:pt>
                <c:pt idx="1">
                  <c:v>204</c:v>
                </c:pt>
                <c:pt idx="2">
                  <c:v>204</c:v>
                </c:pt>
                <c:pt idx="3">
                  <c:v>204</c:v>
                </c:pt>
                <c:pt idx="4">
                  <c:v>204</c:v>
                </c:pt>
                <c:pt idx="5">
                  <c:v>216</c:v>
                </c:pt>
                <c:pt idx="6">
                  <c:v>216</c:v>
                </c:pt>
                <c:pt idx="7">
                  <c:v>216</c:v>
                </c:pt>
                <c:pt idx="8">
                  <c:v>216</c:v>
                </c:pt>
                <c:pt idx="9">
                  <c:v>216</c:v>
                </c:pt>
                <c:pt idx="10">
                  <c:v>216</c:v>
                </c:pt>
                <c:pt idx="11">
                  <c:v>342</c:v>
                </c:pt>
                <c:pt idx="12">
                  <c:v>342</c:v>
                </c:pt>
                <c:pt idx="13">
                  <c:v>342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805</c:v>
                </c:pt>
                <c:pt idx="1">
                  <c:v>805</c:v>
                </c:pt>
                <c:pt idx="2">
                  <c:v>805</c:v>
                </c:pt>
                <c:pt idx="3">
                  <c:v>805</c:v>
                </c:pt>
                <c:pt idx="4">
                  <c:v>805</c:v>
                </c:pt>
                <c:pt idx="5">
                  <c:v>761</c:v>
                </c:pt>
                <c:pt idx="6">
                  <c:v>761</c:v>
                </c:pt>
                <c:pt idx="7">
                  <c:v>761</c:v>
                </c:pt>
                <c:pt idx="8">
                  <c:v>761</c:v>
                </c:pt>
                <c:pt idx="9">
                  <c:v>761</c:v>
                </c:pt>
                <c:pt idx="10">
                  <c:v>761</c:v>
                </c:pt>
                <c:pt idx="11">
                  <c:v>716</c:v>
                </c:pt>
                <c:pt idx="12">
                  <c:v>716</c:v>
                </c:pt>
                <c:pt idx="13">
                  <c:v>716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430.33879999999999</c:v>
                </c:pt>
                <c:pt idx="1">
                  <c:v>404.46210000000002</c:v>
                </c:pt>
                <c:pt idx="2">
                  <c:v>403.57249999999999</c:v>
                </c:pt>
                <c:pt idx="3">
                  <c:v>454.47750000000002</c:v>
                </c:pt>
                <c:pt idx="4">
                  <c:v>469.11739999999998</c:v>
                </c:pt>
                <c:pt idx="5">
                  <c:v>446.42899999999997</c:v>
                </c:pt>
                <c:pt idx="6">
                  <c:v>503.91</c:v>
                </c:pt>
                <c:pt idx="7">
                  <c:v>642.95910000000003</c:v>
                </c:pt>
                <c:pt idx="8">
                  <c:v>665.69029999999998</c:v>
                </c:pt>
                <c:pt idx="9">
                  <c:v>688.15340000000003</c:v>
                </c:pt>
                <c:pt idx="10">
                  <c:v>704.41290000000004</c:v>
                </c:pt>
                <c:pt idx="11">
                  <c:v>638.25450000000001</c:v>
                </c:pt>
                <c:pt idx="12">
                  <c:v>590.09590000000003</c:v>
                </c:pt>
                <c:pt idx="13">
                  <c:v>633.57579999999996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22.18</c:v>
                </c:pt>
                <c:pt idx="4">
                  <c:v>31.236000000000001</c:v>
                </c:pt>
                <c:pt idx="5">
                  <c:v>25.126000000000001</c:v>
                </c:pt>
                <c:pt idx="6">
                  <c:v>24.327000000000002</c:v>
                </c:pt>
                <c:pt idx="7">
                  <c:v>25.187999999999999</c:v>
                </c:pt>
                <c:pt idx="8">
                  <c:v>25.428000000000001</c:v>
                </c:pt>
                <c:pt idx="9">
                  <c:v>26.684999999999999</c:v>
                </c:pt>
                <c:pt idx="10">
                  <c:v>27.587000000000003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6.351</c:v>
                </c:pt>
                <c:pt idx="1">
                  <c:v>14.894</c:v>
                </c:pt>
                <c:pt idx="2">
                  <c:v>17.623000000000001</c:v>
                </c:pt>
                <c:pt idx="3">
                  <c:v>24.789000000000001</c:v>
                </c:pt>
                <c:pt idx="4">
                  <c:v>24.422000000000001</c:v>
                </c:pt>
                <c:pt idx="5">
                  <c:v>23.423999999999999</c:v>
                </c:pt>
                <c:pt idx="6">
                  <c:v>24.036000000000001</c:v>
                </c:pt>
                <c:pt idx="7">
                  <c:v>26.683</c:v>
                </c:pt>
                <c:pt idx="8">
                  <c:v>23.311</c:v>
                </c:pt>
                <c:pt idx="9">
                  <c:v>19.834</c:v>
                </c:pt>
                <c:pt idx="10">
                  <c:v>21.853999999999999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3.661</c:v>
                </c:pt>
                <c:pt idx="1">
                  <c:v>10.91</c:v>
                </c:pt>
                <c:pt idx="2">
                  <c:v>12.266</c:v>
                </c:pt>
                <c:pt idx="3">
                  <c:v>37.087000000000003</c:v>
                </c:pt>
                <c:pt idx="4">
                  <c:v>46.510000000000005</c:v>
                </c:pt>
                <c:pt idx="5">
                  <c:v>39.241999999999997</c:v>
                </c:pt>
                <c:pt idx="6">
                  <c:v>37.311999999999998</c:v>
                </c:pt>
                <c:pt idx="7">
                  <c:v>39.818999999999996</c:v>
                </c:pt>
                <c:pt idx="8">
                  <c:v>37.146999999999998</c:v>
                </c:pt>
                <c:pt idx="9">
                  <c:v>37.794000000000004</c:v>
                </c:pt>
                <c:pt idx="10">
                  <c:v>38.923999999999999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2.69</c:v>
                </c:pt>
                <c:pt idx="1">
                  <c:v>3.984</c:v>
                </c:pt>
                <c:pt idx="2">
                  <c:v>5.3570000000000002</c:v>
                </c:pt>
                <c:pt idx="3">
                  <c:v>9.8819999999999997</c:v>
                </c:pt>
                <c:pt idx="4">
                  <c:v>9.1479999999999997</c:v>
                </c:pt>
                <c:pt idx="5">
                  <c:v>9.3079999999999998</c:v>
                </c:pt>
                <c:pt idx="6">
                  <c:v>11.051</c:v>
                </c:pt>
                <c:pt idx="7">
                  <c:v>12.052</c:v>
                </c:pt>
                <c:pt idx="8">
                  <c:v>11.592000000000001</c:v>
                </c:pt>
                <c:pt idx="9">
                  <c:v>8.7249999999999996</c:v>
                </c:pt>
                <c:pt idx="10">
                  <c:v>10.516999999999999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46.460455319099843</c:v>
                </c:pt>
                <c:pt idx="1">
                  <c:v>50.8452941741049</c:v>
                </c:pt>
                <c:pt idx="2">
                  <c:v>50.866122733849757</c:v>
                </c:pt>
                <c:pt idx="3">
                  <c:v>43.787736216907007</c:v>
                </c:pt>
                <c:pt idx="4">
                  <c:v>45.711191467368899</c:v>
                </c:pt>
                <c:pt idx="5">
                  <c:v>34.261610144499336</c:v>
                </c:pt>
                <c:pt idx="6">
                  <c:v>29.068597704055417</c:v>
                </c:pt>
                <c:pt idx="7">
                  <c:v>30.064048646041982</c:v>
                </c:pt>
                <c:pt idx="8">
                  <c:v>23.424618714043589</c:v>
                </c:pt>
                <c:pt idx="9">
                  <c:v>31.327975771908847</c:v>
                </c:pt>
                <c:pt idx="10">
                  <c:v>31.31678848364308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71.18460091718255</c:v>
                </c:pt>
                <c:pt idx="1">
                  <c:v>78.010412202651025</c:v>
                </c:pt>
                <c:pt idx="2">
                  <c:v>99.157746961059587</c:v>
                </c:pt>
                <c:pt idx="3">
                  <c:v>89.156179919364931</c:v>
                </c:pt>
                <c:pt idx="4">
                  <c:v>94.426558379799019</c:v>
                </c:pt>
                <c:pt idx="5">
                  <c:v>110.35544662332892</c:v>
                </c:pt>
                <c:pt idx="6">
                  <c:v>109.09167091761621</c:v>
                </c:pt>
                <c:pt idx="7">
                  <c:v>102.1064428011745</c:v>
                </c:pt>
                <c:pt idx="8">
                  <c:v>93.574847552219481</c:v>
                </c:pt>
                <c:pt idx="9">
                  <c:v>100.23805593865052</c:v>
                </c:pt>
                <c:pt idx="10">
                  <c:v>75.543749139419745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3.7789071868641853E-2</c:v>
                </c:pt>
                <c:pt idx="1">
                  <c:v>5.1070105739867012E-2</c:v>
                </c:pt>
                <c:pt idx="2">
                  <c:v>5.4025027435362735E-2</c:v>
                </c:pt>
                <c:pt idx="3">
                  <c:v>0.11083920384360935</c:v>
                </c:pt>
                <c:pt idx="4">
                  <c:v>9.6879523695073702E-2</c:v>
                </c:pt>
                <c:pt idx="5">
                  <c:v>8.4345632995991224E-2</c:v>
                </c:pt>
                <c:pt idx="6">
                  <c:v>0.10130012591287091</c:v>
                </c:pt>
                <c:pt idx="7">
                  <c:v>0.11803368787871797</c:v>
                </c:pt>
                <c:pt idx="8">
                  <c:v>0.12387944306862034</c:v>
                </c:pt>
                <c:pt idx="9">
                  <c:v>8.7042789470498413E-2</c:v>
                </c:pt>
                <c:pt idx="10">
                  <c:v>0.13921734253075463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7.8798194612074046E-2</c:v>
                </c:pt>
                <c:pt idx="1">
                  <c:v>0.21457246294301854</c:v>
                </c:pt>
                <c:pt idx="2">
                  <c:v>0.24114281452471262</c:v>
                </c:pt>
                <c:pt idx="3">
                  <c:v>0.84697230786916622</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10.516999999999999</c:v>
                </c:pt>
                <c:pt idx="2">
                  <c:v>0</c:v>
                </c:pt>
                <c:pt idx="3">
                  <c:v>0</c:v>
                </c:pt>
                <c:pt idx="4">
                  <c:v>38.923999999999999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10.516999999999999</c:v>
                </c:pt>
                <c:pt idx="4" formatCode="#,##0">
                  <c:v>38.923999999999999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2.1059999999999999</c:v>
                </c:pt>
                <c:pt idx="6">
                  <c:v>0</c:v>
                </c:pt>
                <c:pt idx="7">
                  <c:v>0</c:v>
                </c:pt>
                <c:pt idx="8">
                  <c:v>0</c:v>
                </c:pt>
                <c:pt idx="9">
                  <c:v>0</c:v>
                </c:pt>
                <c:pt idx="10">
                  <c:v>3.7240000000000002</c:v>
                </c:pt>
                <c:pt idx="11">
                  <c:v>0</c:v>
                </c:pt>
                <c:pt idx="12">
                  <c:v>0</c:v>
                </c:pt>
                <c:pt idx="13">
                  <c:v>0</c:v>
                </c:pt>
                <c:pt idx="14">
                  <c:v>0</c:v>
                </c:pt>
                <c:pt idx="15">
                  <c:v>4.6870000000000003</c:v>
                </c:pt>
                <c:pt idx="16">
                  <c:v>0</c:v>
                </c:pt>
                <c:pt idx="17">
                  <c:v>0</c:v>
                </c:pt>
                <c:pt idx="18">
                  <c:v>0</c:v>
                </c:pt>
                <c:pt idx="19">
                  <c:v>0</c:v>
                </c:pt>
                <c:pt idx="20">
                  <c:v>0</c:v>
                </c:pt>
                <c:pt idx="21">
                  <c:v>0</c:v>
                </c:pt>
                <c:pt idx="22">
                  <c:v>0</c:v>
                </c:pt>
                <c:pt idx="23">
                  <c:v>0</c:v>
                </c:pt>
                <c:pt idx="24">
                  <c:v>0</c:v>
                </c:pt>
                <c:pt idx="25">
                  <c:v>0</c:v>
                </c:pt>
                <c:pt idx="26">
                  <c:v>0</c:v>
                </c:pt>
                <c:pt idx="27">
                  <c:v>5.0590000000000002</c:v>
                </c:pt>
                <c:pt idx="28">
                  <c:v>0</c:v>
                </c:pt>
                <c:pt idx="29">
                  <c:v>0</c:v>
                </c:pt>
                <c:pt idx="30">
                  <c:v>0</c:v>
                </c:pt>
                <c:pt idx="31">
                  <c:v>0</c:v>
                </c:pt>
                <c:pt idx="32">
                  <c:v>0</c:v>
                </c:pt>
                <c:pt idx="33">
                  <c:v>0</c:v>
                </c:pt>
                <c:pt idx="34">
                  <c:v>0</c:v>
                </c:pt>
                <c:pt idx="35">
                  <c:v>0</c:v>
                </c:pt>
                <c:pt idx="36">
                  <c:v>33.865000000000002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78.799247552487628</c:v>
                </c:pt>
                <c:pt idx="2">
                  <c:v>1.937868524173894</c:v>
                </c:pt>
                <c:pt idx="3">
                  <c:v>12.68549008352902</c:v>
                </c:pt>
                <c:pt idx="4">
                  <c:v>21.492858047284109</c:v>
                </c:pt>
                <c:pt idx="5">
                  <c:v>29.5872958990265</c:v>
                </c:pt>
                <c:pt idx="7">
                  <c:v>65.335856661241735</c:v>
                </c:pt>
                <c:pt idx="8">
                  <c:v>1.55468990974224</c:v>
                </c:pt>
                <c:pt idx="9">
                  <c:v>0</c:v>
                </c:pt>
                <c:pt idx="10">
                  <c:v>0.45937785307294182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93.42260616019054</c:v>
                </c:pt>
                <c:pt idx="4" formatCode="#,##0">
                  <c:v>21.492858047284109</c:v>
                </c:pt>
                <c:pt idx="5" formatCode="#,##0">
                  <c:v>29.5872958990265</c:v>
                </c:pt>
                <c:pt idx="6" formatCode="#,##0">
                  <c:v>66.890546570983972</c:v>
                </c:pt>
                <c:pt idx="10" formatCode="#,##0">
                  <c:v>0.45937785307294182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21.853999999999999</c:v>
                </c:pt>
                <c:pt idx="2" formatCode="#,##0_);[Red]\(#,##0\)">
                  <c:v>2.1349999999999998</c:v>
                </c:pt>
                <c:pt idx="3" formatCode="#,##0_);[Red]\(#,##0\)">
                  <c:v>25.452000000000002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21.853999999999999</c:v>
                </c:pt>
                <c:pt idx="1">
                  <c:v>27.587000000000003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綾川町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2.1059999999999999</c:v>
                </c:pt>
                <c:pt idx="1">
                  <c:v>0</c:v>
                </c:pt>
                <c:pt idx="2">
                  <c:v>0</c:v>
                </c:pt>
                <c:pt idx="3">
                  <c:v>0</c:v>
                </c:pt>
                <c:pt idx="4">
                  <c:v>0</c:v>
                </c:pt>
                <c:pt idx="5">
                  <c:v>3.7240000000000002</c:v>
                </c:pt>
                <c:pt idx="6">
                  <c:v>0</c:v>
                </c:pt>
                <c:pt idx="7">
                  <c:v>0</c:v>
                </c:pt>
                <c:pt idx="8">
                  <c:v>0</c:v>
                </c:pt>
                <c:pt idx="9">
                  <c:v>0</c:v>
                </c:pt>
                <c:pt idx="10">
                  <c:v>4.6870000000000003</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綾川町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5.0590000000000002</c:v>
                </c:pt>
                <c:pt idx="4">
                  <c:v>0</c:v>
                </c:pt>
                <c:pt idx="5">
                  <c:v>0</c:v>
                </c:pt>
                <c:pt idx="6">
                  <c:v>0</c:v>
                </c:pt>
                <c:pt idx="7">
                  <c:v>0</c:v>
                </c:pt>
                <c:pt idx="8">
                  <c:v>0</c:v>
                </c:pt>
                <c:pt idx="9">
                  <c:v>0</c:v>
                </c:pt>
                <c:pt idx="10">
                  <c:v>0</c:v>
                </c:pt>
                <c:pt idx="11">
                  <c:v>0</c:v>
                </c:pt>
                <c:pt idx="12">
                  <c:v>16.932500000000001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綾川町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綾川町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36,528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5398.0620000000044</c:v>
                </c:pt>
                <c:pt idx="1">
                  <c:v>31130.000000000004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47,656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6478.3221674400047</c:v>
                </c:pt>
                <c:pt idx="1">
                  <c:v>41177.518800000013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綾川町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45.165144779999999</c:v>
                </c:pt>
                <c:pt idx="1">
                  <c:v>1.5953482080000003</c:v>
                </c:pt>
                <c:pt idx="2">
                  <c:v>0</c:v>
                </c:pt>
                <c:pt idx="3">
                  <c:v>0</c:v>
                </c:pt>
                <c:pt idx="4">
                  <c:v>3.7803318400000001</c:v>
                </c:pt>
                <c:pt idx="5">
                  <c:v>21.63589485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948,907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綾川町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927107</c:v>
                </c:pt>
                <c:pt idx="1">
                  <c:v>21800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14628.4</c:v>
                </c:pt>
                <c:pt idx="1">
                  <c:v>19697.2</c:v>
                </c:pt>
                <c:pt idx="2">
                  <c:v>21399.499999999989</c:v>
                </c:pt>
                <c:pt idx="3">
                  <c:v>23620</c:v>
                </c:pt>
                <c:pt idx="4">
                  <c:v>28404.9</c:v>
                </c:pt>
                <c:pt idx="5">
                  <c:v>29288.799999999999</c:v>
                </c:pt>
                <c:pt idx="6">
                  <c:v>30008.5</c:v>
                </c:pt>
                <c:pt idx="7">
                  <c:v>31101.000000000004</c:v>
                </c:pt>
                <c:pt idx="8">
                  <c:v>31130.000000000004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3117.1149999999998</c:v>
                </c:pt>
                <c:pt idx="1">
                  <c:v>3426.4549999999999</c:v>
                </c:pt>
                <c:pt idx="2">
                  <c:v>3638.355</c:v>
                </c:pt>
                <c:pt idx="3">
                  <c:v>3996.1549999999979</c:v>
                </c:pt>
                <c:pt idx="4">
                  <c:v>4275.2130000000016</c:v>
                </c:pt>
                <c:pt idx="5">
                  <c:v>4508.2030000000004</c:v>
                </c:pt>
                <c:pt idx="6">
                  <c:v>4668.7560000000012</c:v>
                </c:pt>
                <c:pt idx="7">
                  <c:v>5069.4560000000019</c:v>
                </c:pt>
                <c:pt idx="8">
                  <c:v>5398.0620000000044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0.14752293674401898</c:v>
                </c:pt>
                <c:pt idx="1">
                  <c:v>0.17031744188806458</c:v>
                </c:pt>
                <c:pt idx="2">
                  <c:v>0.19043638488340384</c:v>
                </c:pt>
                <c:pt idx="3">
                  <c:v>0.22152664749606504</c:v>
                </c:pt>
                <c:pt idx="4">
                  <c:v>0.26720341648928403</c:v>
                </c:pt>
                <c:pt idx="5">
                  <c:v>0.27031280262343071</c:v>
                </c:pt>
                <c:pt idx="6">
                  <c:v>0.29117697538846543</c:v>
                </c:pt>
                <c:pt idx="7">
                  <c:v>0.31851350961586911</c:v>
                </c:pt>
                <c:pt idx="8">
                  <c:v>0.32143219241116833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88.751368622430476</c:v>
                </c:pt>
                <c:pt idx="2">
                  <c:v>1.876199897479375</c:v>
                </c:pt>
                <c:pt idx="3">
                  <c:v>8.5301784411497366</c:v>
                </c:pt>
                <c:pt idx="4">
                  <c:v>50.866122733849757</c:v>
                </c:pt>
                <c:pt idx="5">
                  <c:v>54.352513635636008</c:v>
                </c:pt>
                <c:pt idx="7">
                  <c:v>59.626414732900898</c:v>
                </c:pt>
                <c:pt idx="8">
                  <c:v>1.9333308606934501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99.157746961059587</c:v>
                </c:pt>
                <c:pt idx="4" formatCode="#,##0">
                  <c:v>50.866122733849757</c:v>
                </c:pt>
                <c:pt idx="5" formatCode="#,##0">
                  <c:v>54.352513635636008</c:v>
                </c:pt>
                <c:pt idx="6" formatCode="#,##0">
                  <c:v>61.55974559359435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678</c:v>
                </c:pt>
                <c:pt idx="1">
                  <c:v>734</c:v>
                </c:pt>
                <c:pt idx="2">
                  <c:v>775</c:v>
                </c:pt>
                <c:pt idx="3">
                  <c:v>838</c:v>
                </c:pt>
                <c:pt idx="4">
                  <c:v>890</c:v>
                </c:pt>
                <c:pt idx="5">
                  <c:v>929</c:v>
                </c:pt>
                <c:pt idx="6">
                  <c:v>956</c:v>
                </c:pt>
                <c:pt idx="7">
                  <c:v>1018</c:v>
                </c:pt>
                <c:pt idx="8">
                  <c:v>1074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148260.9461421954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47655.840967440017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1298902.5830000001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1254587.355</c:v>
                </c:pt>
                <c:pt idx="1">
                  <c:v>44315.22800000001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47655.840967440017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49.89537588670165</c:v>
                </c:pt>
                <c:pt idx="2">
                  <c:v>1.3738791949829867</c:v>
                </c:pt>
                <c:pt idx="3">
                  <c:v>10.220366414969098</c:v>
                </c:pt>
                <c:pt idx="4">
                  <c:v>24.605583758779375</c:v>
                </c:pt>
                <c:pt idx="5">
                  <c:v>25.258588627110083</c:v>
                </c:pt>
                <c:pt idx="7">
                  <c:v>50.076299467482343</c:v>
                </c:pt>
                <c:pt idx="8">
                  <c:v>1.375670479705545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61.489621496653733</c:v>
                </c:pt>
                <c:pt idx="4">
                  <c:v>24.605583758779375</c:v>
                </c:pt>
                <c:pt idx="5">
                  <c:v>25.258588627110083</c:v>
                </c:pt>
                <c:pt idx="6">
                  <c:v>51.451969947187891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綾川町</c:v>
                </c:pt>
              </c:strCache>
            </c:strRef>
          </c:cat>
          <c:val>
            <c:numRef>
              <c:f>①CO2排出量の現状把握!$AX$43:$AX$45</c:f>
              <c:numCache>
                <c:formatCode>0%</c:formatCode>
                <c:ptCount val="3"/>
                <c:pt idx="0">
                  <c:v>0.42072759503743129</c:v>
                </c:pt>
                <c:pt idx="1">
                  <c:v>0.37344254639221464</c:v>
                </c:pt>
                <c:pt idx="2">
                  <c:v>0.37768700597702481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綾川町</c:v>
                </c:pt>
              </c:strCache>
            </c:strRef>
          </c:cat>
          <c:val>
            <c:numRef>
              <c:f>①CO2排出量の現状把握!$AY$43:$AY$45</c:f>
              <c:numCache>
                <c:formatCode>0%</c:formatCode>
                <c:ptCount val="3"/>
                <c:pt idx="0">
                  <c:v>0.19118662390594171</c:v>
                </c:pt>
                <c:pt idx="1">
                  <c:v>0.16143269907754981</c:v>
                </c:pt>
                <c:pt idx="2">
                  <c:v>0.15113459855458741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綾川町</c:v>
                </c:pt>
              </c:strCache>
            </c:strRef>
          </c:cat>
          <c:val>
            <c:numRef>
              <c:f>①CO2排出量の現状把握!$AZ$43:$AZ$45</c:f>
              <c:numCache>
                <c:formatCode>0%</c:formatCode>
                <c:ptCount val="3"/>
                <c:pt idx="0">
                  <c:v>0.18034974026133399</c:v>
                </c:pt>
                <c:pt idx="1">
                  <c:v>0.15782818299338283</c:v>
                </c:pt>
                <c:pt idx="2">
                  <c:v>0.15514554296447725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綾川町</c:v>
                </c:pt>
              </c:strCache>
            </c:strRef>
          </c:cat>
          <c:val>
            <c:numRef>
              <c:f>①CO2排出量の現状把握!$BA$43:$BA$45</c:f>
              <c:numCache>
                <c:formatCode>0%</c:formatCode>
                <c:ptCount val="3"/>
                <c:pt idx="0">
                  <c:v>0.19226168778726088</c:v>
                </c:pt>
                <c:pt idx="1">
                  <c:v>0.29543152870894995</c:v>
                </c:pt>
                <c:pt idx="2">
                  <c:v>0.3160328525039105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綾川町</c:v>
                </c:pt>
              </c:strCache>
            </c:strRef>
          </c:cat>
          <c:val>
            <c:numRef>
              <c:f>①CO2排出量の現状把握!$BB$43:$BB$45</c:f>
              <c:numCache>
                <c:formatCode>0%</c:formatCode>
                <c:ptCount val="3"/>
                <c:pt idx="0">
                  <c:v>1.5474353008032191E-2</c:v>
                </c:pt>
                <c:pt idx="1">
                  <c:v>1.1865042827902588E-2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7879</c:v>
                </c:pt>
                <c:pt idx="1">
                  <c:v>7879</c:v>
                </c:pt>
                <c:pt idx="2">
                  <c:v>7879</c:v>
                </c:pt>
                <c:pt idx="3">
                  <c:v>7879</c:v>
                </c:pt>
                <c:pt idx="4">
                  <c:v>7879</c:v>
                </c:pt>
                <c:pt idx="5">
                  <c:v>7439</c:v>
                </c:pt>
                <c:pt idx="6">
                  <c:v>7439</c:v>
                </c:pt>
                <c:pt idx="7">
                  <c:v>7439</c:v>
                </c:pt>
                <c:pt idx="8">
                  <c:v>7439</c:v>
                </c:pt>
                <c:pt idx="9">
                  <c:v>7439</c:v>
                </c:pt>
                <c:pt idx="10">
                  <c:v>7439</c:v>
                </c:pt>
                <c:pt idx="11">
                  <c:v>7723</c:v>
                </c:pt>
                <c:pt idx="12">
                  <c:v>7723</c:v>
                </c:pt>
                <c:pt idx="13">
                  <c:v>7723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25614</c:v>
                </c:pt>
                <c:pt idx="1">
                  <c:v>25397</c:v>
                </c:pt>
                <c:pt idx="2">
                  <c:v>25150</c:v>
                </c:pt>
                <c:pt idx="3">
                  <c:v>25149</c:v>
                </c:pt>
                <c:pt idx="4">
                  <c:v>24993</c:v>
                </c:pt>
                <c:pt idx="5">
                  <c:v>24837</c:v>
                </c:pt>
                <c:pt idx="6">
                  <c:v>24742</c:v>
                </c:pt>
                <c:pt idx="7">
                  <c:v>24586</c:v>
                </c:pt>
                <c:pt idx="8">
                  <c:v>24456</c:v>
                </c:pt>
                <c:pt idx="9">
                  <c:v>24255</c:v>
                </c:pt>
                <c:pt idx="10">
                  <c:v>24072</c:v>
                </c:pt>
                <c:pt idx="11">
                  <c:v>23812</c:v>
                </c:pt>
                <c:pt idx="12">
                  <c:v>23563</c:v>
                </c:pt>
                <c:pt idx="13">
                  <c:v>23368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綾川町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324</v>
      </c>
      <c r="C9" s="70">
        <v>1</v>
      </c>
      <c r="D9" s="70">
        <v>20</v>
      </c>
      <c r="E9" s="70">
        <v>1990</v>
      </c>
      <c r="F9" s="70" t="s">
        <v>787</v>
      </c>
      <c r="G9" s="70" t="s">
        <v>1653</v>
      </c>
      <c r="H9" s="70" t="s">
        <v>1654</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325</v>
      </c>
      <c r="C10" s="70">
        <v>2</v>
      </c>
      <c r="D10" s="70">
        <v>20</v>
      </c>
      <c r="E10" s="70">
        <v>2005</v>
      </c>
      <c r="F10" s="70" t="s">
        <v>789</v>
      </c>
      <c r="G10" s="70" t="s">
        <v>1653</v>
      </c>
      <c r="H10" s="70" t="s">
        <v>1654</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326</v>
      </c>
      <c r="C11" s="70">
        <v>3</v>
      </c>
      <c r="D11" s="70">
        <v>20</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327</v>
      </c>
      <c r="C12" s="70">
        <v>4</v>
      </c>
      <c r="D12" s="70">
        <v>20</v>
      </c>
      <c r="E12" s="70">
        <v>2007</v>
      </c>
      <c r="F12" s="70" t="s">
        <v>791</v>
      </c>
      <c r="G12" s="70" t="s">
        <v>1653</v>
      </c>
      <c r="H12" s="70" t="s">
        <v>1654</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328</v>
      </c>
      <c r="C13" s="70">
        <v>5</v>
      </c>
      <c r="D13" s="70">
        <v>20</v>
      </c>
      <c r="E13" s="70">
        <v>2008</v>
      </c>
      <c r="F13" s="70" t="s">
        <v>792</v>
      </c>
      <c r="G13" s="70" t="s">
        <v>1653</v>
      </c>
      <c r="H13" s="70" t="s">
        <v>1654</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329</v>
      </c>
      <c r="C14" s="70">
        <v>6</v>
      </c>
      <c r="D14" s="70">
        <v>20</v>
      </c>
      <c r="E14" s="70">
        <v>2009</v>
      </c>
      <c r="F14" s="70" t="s">
        <v>176</v>
      </c>
      <c r="G14" s="70" t="s">
        <v>1653</v>
      </c>
      <c r="H14" s="70" t="s">
        <v>1654</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1660</v>
      </c>
      <c r="B15" s="70">
        <v>330</v>
      </c>
      <c r="C15" s="70">
        <v>7</v>
      </c>
      <c r="D15" s="70">
        <v>20</v>
      </c>
      <c r="E15" s="70">
        <v>2010</v>
      </c>
      <c r="F15" s="70" t="s">
        <v>177</v>
      </c>
      <c r="G15" s="70" t="s">
        <v>1653</v>
      </c>
      <c r="H15" s="70" t="s">
        <v>1654</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1661</v>
      </c>
      <c r="B16" s="70">
        <v>331</v>
      </c>
      <c r="C16" s="70">
        <v>8</v>
      </c>
      <c r="D16" s="70">
        <v>20</v>
      </c>
      <c r="E16" s="70">
        <v>2011</v>
      </c>
      <c r="F16" s="70" t="s">
        <v>178</v>
      </c>
      <c r="G16" s="70" t="s">
        <v>1653</v>
      </c>
      <c r="H16" s="70" t="s">
        <v>1654</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1662</v>
      </c>
      <c r="B17" s="70">
        <v>332</v>
      </c>
      <c r="C17" s="70">
        <v>9</v>
      </c>
      <c r="D17" s="70">
        <v>20</v>
      </c>
      <c r="E17" s="70">
        <v>2012</v>
      </c>
      <c r="F17" s="70" t="s">
        <v>179</v>
      </c>
      <c r="G17" s="70" t="s">
        <v>1653</v>
      </c>
      <c r="H17" s="70" t="s">
        <v>1654</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1663</v>
      </c>
      <c r="B18" s="70">
        <v>333</v>
      </c>
      <c r="C18" s="70">
        <v>10</v>
      </c>
      <c r="D18" s="70">
        <v>20</v>
      </c>
      <c r="E18" s="70">
        <v>2013</v>
      </c>
      <c r="F18" s="70" t="s">
        <v>180</v>
      </c>
      <c r="G18" s="70" t="s">
        <v>1653</v>
      </c>
      <c r="H18" s="70" t="s">
        <v>1654</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1664</v>
      </c>
      <c r="B19" s="70">
        <v>334</v>
      </c>
      <c r="C19" s="70">
        <v>11</v>
      </c>
      <c r="D19" s="70">
        <v>20</v>
      </c>
      <c r="E19" s="70">
        <v>2014</v>
      </c>
      <c r="F19" s="70" t="s">
        <v>181</v>
      </c>
      <c r="G19" s="70" t="s">
        <v>1653</v>
      </c>
      <c r="H19" s="70" t="s">
        <v>1654</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1665</v>
      </c>
      <c r="B20" s="70">
        <v>335</v>
      </c>
      <c r="C20" s="70">
        <v>12</v>
      </c>
      <c r="D20" s="70">
        <v>20</v>
      </c>
      <c r="E20" s="70">
        <v>2015</v>
      </c>
      <c r="F20" s="70" t="s">
        <v>182</v>
      </c>
      <c r="G20" s="70" t="s">
        <v>1653</v>
      </c>
      <c r="H20" s="70" t="s">
        <v>1654</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1666</v>
      </c>
      <c r="B21" s="70">
        <v>336</v>
      </c>
      <c r="C21" s="70">
        <v>13</v>
      </c>
      <c r="D21" s="70">
        <v>20</v>
      </c>
      <c r="E21" s="70">
        <v>2016</v>
      </c>
      <c r="F21" s="70" t="s">
        <v>155</v>
      </c>
      <c r="G21" s="70" t="s">
        <v>1653</v>
      </c>
      <c r="H21" s="70" t="s">
        <v>1654</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1667</v>
      </c>
      <c r="B22" s="70">
        <v>337</v>
      </c>
      <c r="C22" s="70">
        <v>14</v>
      </c>
      <c r="D22" s="70">
        <v>20</v>
      </c>
      <c r="E22" s="70">
        <v>2017</v>
      </c>
      <c r="F22" s="70" t="s">
        <v>156</v>
      </c>
      <c r="G22" s="70" t="s">
        <v>1653</v>
      </c>
      <c r="H22" s="70" t="s">
        <v>1654</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1668</v>
      </c>
      <c r="B23" s="70">
        <v>338</v>
      </c>
      <c r="C23" s="70">
        <v>15</v>
      </c>
      <c r="D23" s="70">
        <v>20</v>
      </c>
      <c r="E23" s="70">
        <v>2018</v>
      </c>
      <c r="F23" s="70" t="s">
        <v>183</v>
      </c>
      <c r="G23" s="70" t="s">
        <v>1653</v>
      </c>
      <c r="H23" s="70" t="s">
        <v>1654</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1669</v>
      </c>
      <c r="B24" s="70">
        <v>339</v>
      </c>
      <c r="C24" s="70">
        <v>16</v>
      </c>
      <c r="D24" s="70">
        <v>20</v>
      </c>
      <c r="E24" s="70">
        <v>2019</v>
      </c>
      <c r="F24" s="70" t="s">
        <v>158</v>
      </c>
      <c r="G24" s="70" t="s">
        <v>1653</v>
      </c>
      <c r="H24" s="70" t="s">
        <v>1654</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1670</v>
      </c>
      <c r="B25" s="70">
        <v>340</v>
      </c>
      <c r="C25" s="70">
        <v>17</v>
      </c>
      <c r="D25" s="70">
        <v>20</v>
      </c>
      <c r="E25" s="70">
        <v>2020</v>
      </c>
      <c r="F25" s="70" t="s">
        <v>159</v>
      </c>
      <c r="G25" s="70" t="s">
        <v>1653</v>
      </c>
      <c r="H25" s="70" t="s">
        <v>1654</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1671</v>
      </c>
      <c r="B26" s="70">
        <v>340</v>
      </c>
      <c r="C26" s="70">
        <v>18</v>
      </c>
      <c r="D26" s="70">
        <v>20</v>
      </c>
      <c r="E26" s="70">
        <v>2021</v>
      </c>
      <c r="F26" s="70" t="s">
        <v>160</v>
      </c>
      <c r="G26" s="1064" t="s">
        <v>1653</v>
      </c>
      <c r="H26" s="70" t="s">
        <v>1654</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1672</v>
      </c>
      <c r="B27" s="70">
        <v>340</v>
      </c>
      <c r="C27" s="70">
        <v>19</v>
      </c>
      <c r="D27" s="70">
        <v>20</v>
      </c>
      <c r="E27" s="70">
        <v>2022</v>
      </c>
      <c r="F27" s="70" t="s">
        <v>161</v>
      </c>
      <c r="G27" s="1064" t="s">
        <v>1653</v>
      </c>
      <c r="H27" s="70" t="s">
        <v>1654</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340</v>
      </c>
      <c r="C28" s="70">
        <v>20</v>
      </c>
      <c r="D28" s="70">
        <v>20</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340</v>
      </c>
      <c r="C29" s="70">
        <v>21</v>
      </c>
      <c r="D29" s="70">
        <v>20</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307</v>
      </c>
      <c r="C30" s="70">
        <v>1</v>
      </c>
      <c r="D30" s="70">
        <v>19</v>
      </c>
      <c r="E30" s="70">
        <v>1990</v>
      </c>
      <c r="F30" s="70" t="s">
        <v>787</v>
      </c>
      <c r="G30" s="70" t="s">
        <v>1676</v>
      </c>
      <c r="H30" s="70" t="s">
        <v>1677</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308</v>
      </c>
      <c r="C31" s="70">
        <v>2</v>
      </c>
      <c r="D31" s="70">
        <v>19</v>
      </c>
      <c r="E31" s="70">
        <v>2005</v>
      </c>
      <c r="F31" s="70" t="s">
        <v>789</v>
      </c>
      <c r="G31" s="70" t="s">
        <v>1676</v>
      </c>
      <c r="H31" s="70" t="s">
        <v>1677</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309</v>
      </c>
      <c r="C32" s="70">
        <v>3</v>
      </c>
      <c r="D32" s="70">
        <v>19</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310</v>
      </c>
      <c r="C33" s="70">
        <v>4</v>
      </c>
      <c r="D33" s="70">
        <v>19</v>
      </c>
      <c r="E33" s="70">
        <v>2007</v>
      </c>
      <c r="F33" s="70" t="s">
        <v>791</v>
      </c>
      <c r="G33" s="70" t="s">
        <v>1676</v>
      </c>
      <c r="H33" s="70" t="s">
        <v>1677</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311</v>
      </c>
      <c r="C34" s="70">
        <v>5</v>
      </c>
      <c r="D34" s="70">
        <v>19</v>
      </c>
      <c r="E34" s="70">
        <v>2008</v>
      </c>
      <c r="F34" s="70" t="s">
        <v>792</v>
      </c>
      <c r="G34" s="70" t="s">
        <v>1676</v>
      </c>
      <c r="H34" s="70" t="s">
        <v>1677</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312</v>
      </c>
      <c r="C35" s="70">
        <v>6</v>
      </c>
      <c r="D35" s="70">
        <v>19</v>
      </c>
      <c r="E35" s="70">
        <v>2009</v>
      </c>
      <c r="F35" s="70" t="s">
        <v>176</v>
      </c>
      <c r="G35" s="70" t="s">
        <v>1676</v>
      </c>
      <c r="H35" s="70" t="s">
        <v>1677</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1683</v>
      </c>
      <c r="B36" s="70">
        <v>313</v>
      </c>
      <c r="C36" s="70">
        <v>7</v>
      </c>
      <c r="D36" s="70">
        <v>19</v>
      </c>
      <c r="E36" s="70">
        <v>2010</v>
      </c>
      <c r="F36" s="70" t="s">
        <v>177</v>
      </c>
      <c r="G36" s="70" t="s">
        <v>1676</v>
      </c>
      <c r="H36" s="70" t="s">
        <v>1677</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1684</v>
      </c>
      <c r="B37" s="70">
        <v>314</v>
      </c>
      <c r="C37" s="70">
        <v>8</v>
      </c>
      <c r="D37" s="70">
        <v>19</v>
      </c>
      <c r="E37" s="70">
        <v>2011</v>
      </c>
      <c r="F37" s="70" t="s">
        <v>178</v>
      </c>
      <c r="G37" s="70" t="s">
        <v>1676</v>
      </c>
      <c r="H37" s="70" t="s">
        <v>1677</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1685</v>
      </c>
      <c r="B38" s="70">
        <v>315</v>
      </c>
      <c r="C38" s="70">
        <v>9</v>
      </c>
      <c r="D38" s="70">
        <v>19</v>
      </c>
      <c r="E38" s="70">
        <v>2012</v>
      </c>
      <c r="F38" s="70" t="s">
        <v>179</v>
      </c>
      <c r="G38" s="70" t="s">
        <v>1676</v>
      </c>
      <c r="H38" s="70" t="s">
        <v>1677</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1686</v>
      </c>
      <c r="B39" s="70">
        <v>316</v>
      </c>
      <c r="C39" s="70">
        <v>10</v>
      </c>
      <c r="D39" s="70">
        <v>19</v>
      </c>
      <c r="E39" s="70">
        <v>2013</v>
      </c>
      <c r="F39" s="70" t="s">
        <v>180</v>
      </c>
      <c r="G39" s="70" t="s">
        <v>1676</v>
      </c>
      <c r="H39" s="70" t="s">
        <v>1677</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1687</v>
      </c>
      <c r="B40" s="70">
        <v>317</v>
      </c>
      <c r="C40" s="70">
        <v>11</v>
      </c>
      <c r="D40" s="70">
        <v>19</v>
      </c>
      <c r="E40" s="70">
        <v>2014</v>
      </c>
      <c r="F40" s="70" t="s">
        <v>181</v>
      </c>
      <c r="G40" s="70" t="s">
        <v>1676</v>
      </c>
      <c r="H40" s="70" t="s">
        <v>1677</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1688</v>
      </c>
      <c r="B41" s="70">
        <v>318</v>
      </c>
      <c r="C41" s="70">
        <v>12</v>
      </c>
      <c r="D41" s="70">
        <v>19</v>
      </c>
      <c r="E41" s="70">
        <v>2015</v>
      </c>
      <c r="F41" s="70" t="s">
        <v>182</v>
      </c>
      <c r="G41" s="70" t="s">
        <v>1676</v>
      </c>
      <c r="H41" s="70" t="s">
        <v>1677</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1689</v>
      </c>
      <c r="B42" s="70">
        <v>319</v>
      </c>
      <c r="C42" s="70">
        <v>13</v>
      </c>
      <c r="D42" s="70">
        <v>19</v>
      </c>
      <c r="E42" s="70">
        <v>2016</v>
      </c>
      <c r="F42" s="70" t="s">
        <v>155</v>
      </c>
      <c r="G42" s="70" t="s">
        <v>1676</v>
      </c>
      <c r="H42" s="70" t="s">
        <v>1677</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1690</v>
      </c>
      <c r="B43" s="70">
        <v>320</v>
      </c>
      <c r="C43" s="70">
        <v>14</v>
      </c>
      <c r="D43" s="70">
        <v>19</v>
      </c>
      <c r="E43" s="70">
        <v>2017</v>
      </c>
      <c r="F43" s="70" t="s">
        <v>156</v>
      </c>
      <c r="G43" s="70" t="s">
        <v>1676</v>
      </c>
      <c r="H43" s="70" t="s">
        <v>1677</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1691</v>
      </c>
      <c r="B44" s="70">
        <v>321</v>
      </c>
      <c r="C44" s="70">
        <v>15</v>
      </c>
      <c r="D44" s="70">
        <v>19</v>
      </c>
      <c r="E44" s="70">
        <v>2018</v>
      </c>
      <c r="F44" s="70" t="s">
        <v>183</v>
      </c>
      <c r="G44" s="70" t="s">
        <v>1676</v>
      </c>
      <c r="H44" s="70" t="s">
        <v>1677</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1692</v>
      </c>
      <c r="B45" s="70">
        <v>322</v>
      </c>
      <c r="C45" s="70">
        <v>16</v>
      </c>
      <c r="D45" s="70">
        <v>19</v>
      </c>
      <c r="E45" s="70">
        <v>2019</v>
      </c>
      <c r="F45" s="70" t="s">
        <v>158</v>
      </c>
      <c r="G45" s="1064" t="s">
        <v>1676</v>
      </c>
      <c r="H45" s="70" t="s">
        <v>1677</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1693</v>
      </c>
      <c r="B46" s="70">
        <v>323</v>
      </c>
      <c r="C46" s="70">
        <v>17</v>
      </c>
      <c r="D46" s="70">
        <v>19</v>
      </c>
      <c r="E46" s="70">
        <v>2020</v>
      </c>
      <c r="F46" s="70" t="s">
        <v>159</v>
      </c>
      <c r="G46" s="1064" t="s">
        <v>1676</v>
      </c>
      <c r="H46" s="70" t="s">
        <v>1677</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1694</v>
      </c>
      <c r="B47" s="70">
        <v>323</v>
      </c>
      <c r="C47" s="70">
        <v>18</v>
      </c>
      <c r="D47" s="70">
        <v>19</v>
      </c>
      <c r="E47" s="70">
        <v>2021</v>
      </c>
      <c r="F47" s="70" t="s">
        <v>160</v>
      </c>
      <c r="G47" s="70" t="s">
        <v>1676</v>
      </c>
      <c r="H47" s="70" t="s">
        <v>1677</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1695</v>
      </c>
      <c r="B48" s="70">
        <v>323</v>
      </c>
      <c r="C48" s="70">
        <v>19</v>
      </c>
      <c r="D48" s="70">
        <v>19</v>
      </c>
      <c r="E48" s="70">
        <v>2022</v>
      </c>
      <c r="F48" s="70" t="s">
        <v>161</v>
      </c>
      <c r="G48" s="70" t="s">
        <v>1676</v>
      </c>
      <c r="H48" s="70" t="s">
        <v>1677</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323</v>
      </c>
      <c r="C49" s="70">
        <v>20</v>
      </c>
      <c r="D49" s="70">
        <v>19</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323</v>
      </c>
      <c r="C50" s="70">
        <v>21</v>
      </c>
      <c r="D50" s="70">
        <v>19</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239</v>
      </c>
      <c r="C51" s="70">
        <v>1</v>
      </c>
      <c r="D51" s="70">
        <v>15</v>
      </c>
      <c r="E51" s="70">
        <v>1990</v>
      </c>
      <c r="F51" s="70" t="s">
        <v>787</v>
      </c>
      <c r="G51" s="70" t="s">
        <v>1699</v>
      </c>
      <c r="H51" s="70" t="s">
        <v>1700</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240</v>
      </c>
      <c r="C52" s="70">
        <v>2</v>
      </c>
      <c r="D52" s="70">
        <v>15</v>
      </c>
      <c r="E52" s="70">
        <v>2005</v>
      </c>
      <c r="F52" s="70" t="s">
        <v>789</v>
      </c>
      <c r="G52" s="70" t="s">
        <v>1699</v>
      </c>
      <c r="H52" s="70" t="s">
        <v>1700</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241</v>
      </c>
      <c r="C53" s="70">
        <v>3</v>
      </c>
      <c r="D53" s="70">
        <v>15</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242</v>
      </c>
      <c r="C54" s="70">
        <v>4</v>
      </c>
      <c r="D54" s="70">
        <v>15</v>
      </c>
      <c r="E54" s="70">
        <v>2007</v>
      </c>
      <c r="F54" s="70" t="s">
        <v>791</v>
      </c>
      <c r="G54" s="70" t="s">
        <v>1699</v>
      </c>
      <c r="H54" s="70" t="s">
        <v>1700</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243</v>
      </c>
      <c r="C55" s="70">
        <v>5</v>
      </c>
      <c r="D55" s="70">
        <v>15</v>
      </c>
      <c r="E55" s="70">
        <v>2008</v>
      </c>
      <c r="F55" s="70" t="s">
        <v>792</v>
      </c>
      <c r="G55" s="70" t="s">
        <v>1699</v>
      </c>
      <c r="H55" s="70" t="s">
        <v>1700</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244</v>
      </c>
      <c r="C56" s="70">
        <v>6</v>
      </c>
      <c r="D56" s="70">
        <v>15</v>
      </c>
      <c r="E56" s="70">
        <v>2009</v>
      </c>
      <c r="F56" s="70" t="s">
        <v>176</v>
      </c>
      <c r="G56" s="70" t="s">
        <v>1699</v>
      </c>
      <c r="H56" s="70" t="s">
        <v>1700</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1706</v>
      </c>
      <c r="B57" s="70">
        <v>245</v>
      </c>
      <c r="C57" s="70">
        <v>7</v>
      </c>
      <c r="D57" s="70">
        <v>15</v>
      </c>
      <c r="E57" s="70">
        <v>2010</v>
      </c>
      <c r="F57" s="70" t="s">
        <v>177</v>
      </c>
      <c r="G57" s="70" t="s">
        <v>1699</v>
      </c>
      <c r="H57" s="70" t="s">
        <v>1700</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1707</v>
      </c>
      <c r="B58" s="70">
        <v>246</v>
      </c>
      <c r="C58" s="70">
        <v>8</v>
      </c>
      <c r="D58" s="70">
        <v>15</v>
      </c>
      <c r="E58" s="70">
        <v>2011</v>
      </c>
      <c r="F58" s="70" t="s">
        <v>178</v>
      </c>
      <c r="G58" s="70" t="s">
        <v>1699</v>
      </c>
      <c r="H58" s="70" t="s">
        <v>1700</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1708</v>
      </c>
      <c r="B59" s="70">
        <v>247</v>
      </c>
      <c r="C59" s="70">
        <v>9</v>
      </c>
      <c r="D59" s="70">
        <v>15</v>
      </c>
      <c r="E59" s="70">
        <v>2012</v>
      </c>
      <c r="F59" s="70" t="s">
        <v>179</v>
      </c>
      <c r="G59" s="70" t="s">
        <v>1699</v>
      </c>
      <c r="H59" s="70" t="s">
        <v>1700</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1709</v>
      </c>
      <c r="B60" s="70">
        <v>248</v>
      </c>
      <c r="C60" s="70">
        <v>10</v>
      </c>
      <c r="D60" s="70">
        <v>15</v>
      </c>
      <c r="E60" s="70">
        <v>2013</v>
      </c>
      <c r="F60" s="70" t="s">
        <v>180</v>
      </c>
      <c r="G60" s="70" t="s">
        <v>1699</v>
      </c>
      <c r="H60" s="70" t="s">
        <v>1700</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1710</v>
      </c>
      <c r="B61" s="70">
        <v>249</v>
      </c>
      <c r="C61" s="70">
        <v>11</v>
      </c>
      <c r="D61" s="70">
        <v>15</v>
      </c>
      <c r="E61" s="70">
        <v>2014</v>
      </c>
      <c r="F61" s="70" t="s">
        <v>181</v>
      </c>
      <c r="G61" s="70" t="s">
        <v>1699</v>
      </c>
      <c r="H61" s="70" t="s">
        <v>1700</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1711</v>
      </c>
      <c r="B62" s="70">
        <v>250</v>
      </c>
      <c r="C62" s="70">
        <v>12</v>
      </c>
      <c r="D62" s="70">
        <v>15</v>
      </c>
      <c r="E62" s="70">
        <v>2015</v>
      </c>
      <c r="F62" s="70" t="s">
        <v>182</v>
      </c>
      <c r="G62" s="70" t="s">
        <v>1699</v>
      </c>
      <c r="H62" s="70" t="s">
        <v>1700</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1712</v>
      </c>
      <c r="B63" s="70">
        <v>251</v>
      </c>
      <c r="C63" s="70">
        <v>13</v>
      </c>
      <c r="D63" s="70">
        <v>15</v>
      </c>
      <c r="E63" s="70">
        <v>2016</v>
      </c>
      <c r="F63" s="70" t="s">
        <v>155</v>
      </c>
      <c r="G63" s="70" t="s">
        <v>1699</v>
      </c>
      <c r="H63" s="70" t="s">
        <v>1700</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1713</v>
      </c>
      <c r="B64" s="70">
        <v>252</v>
      </c>
      <c r="C64" s="70">
        <v>14</v>
      </c>
      <c r="D64" s="70">
        <v>15</v>
      </c>
      <c r="E64" s="70">
        <v>2017</v>
      </c>
      <c r="F64" s="70" t="s">
        <v>156</v>
      </c>
      <c r="G64" s="1064" t="s">
        <v>1699</v>
      </c>
      <c r="H64" s="70" t="s">
        <v>1700</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1714</v>
      </c>
      <c r="B65" s="70">
        <v>253</v>
      </c>
      <c r="C65" s="70">
        <v>15</v>
      </c>
      <c r="D65" s="70">
        <v>15</v>
      </c>
      <c r="E65" s="70">
        <v>2018</v>
      </c>
      <c r="F65" s="70" t="s">
        <v>183</v>
      </c>
      <c r="G65" s="1064" t="s">
        <v>1699</v>
      </c>
      <c r="H65" s="70" t="s">
        <v>1700</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1715</v>
      </c>
      <c r="B66" s="70">
        <v>254</v>
      </c>
      <c r="C66" s="70">
        <v>16</v>
      </c>
      <c r="D66" s="70">
        <v>15</v>
      </c>
      <c r="E66" s="70">
        <v>2019</v>
      </c>
      <c r="F66" s="70" t="s">
        <v>158</v>
      </c>
      <c r="G66" s="70" t="s">
        <v>1699</v>
      </c>
      <c r="H66" s="70" t="s">
        <v>1700</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1716</v>
      </c>
      <c r="B67" s="70">
        <v>255</v>
      </c>
      <c r="C67" s="70">
        <v>17</v>
      </c>
      <c r="D67" s="70">
        <v>15</v>
      </c>
      <c r="E67" s="70">
        <v>2020</v>
      </c>
      <c r="F67" s="70" t="s">
        <v>159</v>
      </c>
      <c r="G67" s="70" t="s">
        <v>1699</v>
      </c>
      <c r="H67" s="70" t="s">
        <v>1700</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1717</v>
      </c>
      <c r="B68" s="70">
        <v>255</v>
      </c>
      <c r="C68" s="70">
        <v>18</v>
      </c>
      <c r="D68" s="70">
        <v>15</v>
      </c>
      <c r="E68" s="70">
        <v>2021</v>
      </c>
      <c r="F68" s="70" t="s">
        <v>160</v>
      </c>
      <c r="G68" s="70" t="s">
        <v>1699</v>
      </c>
      <c r="H68" s="70" t="s">
        <v>1700</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1718</v>
      </c>
      <c r="B69" s="70">
        <v>255</v>
      </c>
      <c r="C69" s="70">
        <v>19</v>
      </c>
      <c r="D69" s="70">
        <v>15</v>
      </c>
      <c r="E69" s="70">
        <v>2022</v>
      </c>
      <c r="F69" s="70" t="s">
        <v>161</v>
      </c>
      <c r="G69" s="70" t="s">
        <v>1699</v>
      </c>
      <c r="H69" s="70" t="s">
        <v>1700</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255</v>
      </c>
      <c r="C70" s="70">
        <v>20</v>
      </c>
      <c r="D70" s="70">
        <v>15</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255</v>
      </c>
      <c r="C71" s="70">
        <v>21</v>
      </c>
      <c r="D71" s="70">
        <v>15</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103</v>
      </c>
      <c r="C72" s="70">
        <v>1</v>
      </c>
      <c r="D72" s="70">
        <v>7</v>
      </c>
      <c r="E72" s="70">
        <v>1990</v>
      </c>
      <c r="F72" s="70" t="s">
        <v>787</v>
      </c>
      <c r="G72" s="70" t="s">
        <v>1722</v>
      </c>
      <c r="H72" s="70" t="s">
        <v>1723</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104</v>
      </c>
      <c r="C73" s="70">
        <v>2</v>
      </c>
      <c r="D73" s="70">
        <v>7</v>
      </c>
      <c r="E73" s="70">
        <v>2005</v>
      </c>
      <c r="F73" s="70" t="s">
        <v>789</v>
      </c>
      <c r="G73" s="70" t="s">
        <v>1722</v>
      </c>
      <c r="H73" s="70" t="s">
        <v>1723</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105</v>
      </c>
      <c r="C74" s="70">
        <v>3</v>
      </c>
      <c r="D74" s="70">
        <v>7</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106</v>
      </c>
      <c r="C75" s="70">
        <v>4</v>
      </c>
      <c r="D75" s="70">
        <v>7</v>
      </c>
      <c r="E75" s="70">
        <v>2007</v>
      </c>
      <c r="F75" s="70" t="s">
        <v>791</v>
      </c>
      <c r="G75" s="70" t="s">
        <v>1722</v>
      </c>
      <c r="H75" s="70" t="s">
        <v>1723</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107</v>
      </c>
      <c r="C76" s="70">
        <v>5</v>
      </c>
      <c r="D76" s="70">
        <v>7</v>
      </c>
      <c r="E76" s="70">
        <v>2008</v>
      </c>
      <c r="F76" s="70" t="s">
        <v>792</v>
      </c>
      <c r="G76" s="70" t="s">
        <v>1722</v>
      </c>
      <c r="H76" s="70" t="s">
        <v>1723</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108</v>
      </c>
      <c r="C77" s="70">
        <v>6</v>
      </c>
      <c r="D77" s="70">
        <v>7</v>
      </c>
      <c r="E77" s="70">
        <v>2009</v>
      </c>
      <c r="F77" s="70" t="s">
        <v>176</v>
      </c>
      <c r="G77" s="70" t="s">
        <v>1722</v>
      </c>
      <c r="H77" s="70" t="s">
        <v>1723</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1729</v>
      </c>
      <c r="B78" s="70">
        <v>109</v>
      </c>
      <c r="C78" s="70">
        <v>7</v>
      </c>
      <c r="D78" s="70">
        <v>7</v>
      </c>
      <c r="E78" s="70">
        <v>2010</v>
      </c>
      <c r="F78" s="70" t="s">
        <v>177</v>
      </c>
      <c r="G78" s="70" t="s">
        <v>1722</v>
      </c>
      <c r="H78" s="70" t="s">
        <v>1723</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1730</v>
      </c>
      <c r="B79" s="70">
        <v>110</v>
      </c>
      <c r="C79" s="70">
        <v>8</v>
      </c>
      <c r="D79" s="70">
        <v>7</v>
      </c>
      <c r="E79" s="70">
        <v>2011</v>
      </c>
      <c r="F79" s="70" t="s">
        <v>178</v>
      </c>
      <c r="G79" s="70" t="s">
        <v>1722</v>
      </c>
      <c r="H79" s="70" t="s">
        <v>1723</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1731</v>
      </c>
      <c r="B80" s="70">
        <v>111</v>
      </c>
      <c r="C80" s="70">
        <v>9</v>
      </c>
      <c r="D80" s="70">
        <v>7</v>
      </c>
      <c r="E80" s="70">
        <v>2012</v>
      </c>
      <c r="F80" s="70" t="s">
        <v>179</v>
      </c>
      <c r="G80" s="70" t="s">
        <v>1722</v>
      </c>
      <c r="H80" s="70" t="s">
        <v>1723</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1732</v>
      </c>
      <c r="B81" s="70">
        <v>112</v>
      </c>
      <c r="C81" s="70">
        <v>10</v>
      </c>
      <c r="D81" s="70">
        <v>7</v>
      </c>
      <c r="E81" s="70">
        <v>2013</v>
      </c>
      <c r="F81" s="70" t="s">
        <v>180</v>
      </c>
      <c r="G81" s="70" t="s">
        <v>1722</v>
      </c>
      <c r="H81" s="70" t="s">
        <v>1723</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1733</v>
      </c>
      <c r="B82" s="70">
        <v>113</v>
      </c>
      <c r="C82" s="70">
        <v>11</v>
      </c>
      <c r="D82" s="70">
        <v>7</v>
      </c>
      <c r="E82" s="70">
        <v>2014</v>
      </c>
      <c r="F82" s="70" t="s">
        <v>181</v>
      </c>
      <c r="G82" s="70" t="s">
        <v>1722</v>
      </c>
      <c r="H82" s="70" t="s">
        <v>1723</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1734</v>
      </c>
      <c r="B83" s="70">
        <v>114</v>
      </c>
      <c r="C83" s="70">
        <v>12</v>
      </c>
      <c r="D83" s="70">
        <v>7</v>
      </c>
      <c r="E83" s="70">
        <v>2015</v>
      </c>
      <c r="F83" s="70" t="s">
        <v>182</v>
      </c>
      <c r="G83" s="1064" t="s">
        <v>1722</v>
      </c>
      <c r="H83" s="70" t="s">
        <v>1723</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1735</v>
      </c>
      <c r="B84" s="70">
        <v>115</v>
      </c>
      <c r="C84" s="70">
        <v>13</v>
      </c>
      <c r="D84" s="70">
        <v>7</v>
      </c>
      <c r="E84" s="70">
        <v>2016</v>
      </c>
      <c r="F84" s="70" t="s">
        <v>155</v>
      </c>
      <c r="G84" s="1064" t="s">
        <v>1722</v>
      </c>
      <c r="H84" s="70" t="s">
        <v>1723</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1736</v>
      </c>
      <c r="B85" s="70">
        <v>116</v>
      </c>
      <c r="C85" s="70">
        <v>14</v>
      </c>
      <c r="D85" s="70">
        <v>7</v>
      </c>
      <c r="E85" s="70">
        <v>2017</v>
      </c>
      <c r="F85" s="70" t="s">
        <v>156</v>
      </c>
      <c r="G85" s="70" t="s">
        <v>1722</v>
      </c>
      <c r="H85" s="70" t="s">
        <v>1723</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1737</v>
      </c>
      <c r="B86" s="70">
        <v>117</v>
      </c>
      <c r="C86" s="70">
        <v>15</v>
      </c>
      <c r="D86" s="70">
        <v>7</v>
      </c>
      <c r="E86" s="70">
        <v>2018</v>
      </c>
      <c r="F86" s="70" t="s">
        <v>183</v>
      </c>
      <c r="G86" s="70" t="s">
        <v>1722</v>
      </c>
      <c r="H86" s="70" t="s">
        <v>1723</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1738</v>
      </c>
      <c r="B87" s="70">
        <v>118</v>
      </c>
      <c r="C87" s="70">
        <v>16</v>
      </c>
      <c r="D87" s="70">
        <v>7</v>
      </c>
      <c r="E87" s="70">
        <v>2019</v>
      </c>
      <c r="F87" s="70" t="s">
        <v>158</v>
      </c>
      <c r="G87" s="70" t="s">
        <v>1722</v>
      </c>
      <c r="H87" s="70" t="s">
        <v>1723</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1739</v>
      </c>
      <c r="B88" s="70">
        <v>119</v>
      </c>
      <c r="C88" s="70">
        <v>17</v>
      </c>
      <c r="D88" s="70">
        <v>7</v>
      </c>
      <c r="E88" s="70">
        <v>2020</v>
      </c>
      <c r="F88" s="70" t="s">
        <v>159</v>
      </c>
      <c r="G88" s="70" t="s">
        <v>1722</v>
      </c>
      <c r="H88" s="70" t="s">
        <v>1723</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1740</v>
      </c>
      <c r="B89" s="70">
        <v>119</v>
      </c>
      <c r="C89" s="70">
        <v>18</v>
      </c>
      <c r="D89" s="70">
        <v>7</v>
      </c>
      <c r="E89" s="70">
        <v>2021</v>
      </c>
      <c r="F89" s="70" t="s">
        <v>160</v>
      </c>
      <c r="G89" s="70" t="s">
        <v>1722</v>
      </c>
      <c r="H89" s="70" t="s">
        <v>1723</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1741</v>
      </c>
      <c r="B90" s="70">
        <v>119</v>
      </c>
      <c r="C90" s="70">
        <v>19</v>
      </c>
      <c r="D90" s="70">
        <v>7</v>
      </c>
      <c r="E90" s="70">
        <v>2022</v>
      </c>
      <c r="F90" s="70" t="s">
        <v>161</v>
      </c>
      <c r="G90" s="70" t="s">
        <v>1722</v>
      </c>
      <c r="H90" s="70" t="s">
        <v>1723</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119</v>
      </c>
      <c r="C91" s="70">
        <v>20</v>
      </c>
      <c r="D91" s="70">
        <v>7</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119</v>
      </c>
      <c r="C92" s="70">
        <v>21</v>
      </c>
      <c r="D92" s="70">
        <v>7</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273</v>
      </c>
      <c r="C93" s="70">
        <v>1</v>
      </c>
      <c r="D93" s="70">
        <v>17</v>
      </c>
      <c r="E93" s="70">
        <v>1990</v>
      </c>
      <c r="F93" s="70" t="s">
        <v>787</v>
      </c>
      <c r="G93" s="70" t="s">
        <v>1745</v>
      </c>
      <c r="H93" s="70" t="s">
        <v>1746</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274</v>
      </c>
      <c r="C94" s="70">
        <v>2</v>
      </c>
      <c r="D94" s="70">
        <v>17</v>
      </c>
      <c r="E94" s="70">
        <v>2005</v>
      </c>
      <c r="F94" s="70" t="s">
        <v>789</v>
      </c>
      <c r="G94" s="70" t="s">
        <v>1745</v>
      </c>
      <c r="H94" s="70" t="s">
        <v>1746</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275</v>
      </c>
      <c r="C95" s="70">
        <v>3</v>
      </c>
      <c r="D95" s="70">
        <v>17</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276</v>
      </c>
      <c r="C96" s="70">
        <v>4</v>
      </c>
      <c r="D96" s="70">
        <v>17</v>
      </c>
      <c r="E96" s="70">
        <v>2007</v>
      </c>
      <c r="F96" s="70" t="s">
        <v>791</v>
      </c>
      <c r="G96" s="70" t="s">
        <v>1745</v>
      </c>
      <c r="H96" s="70" t="s">
        <v>1746</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277</v>
      </c>
      <c r="C97" s="70">
        <v>5</v>
      </c>
      <c r="D97" s="70">
        <v>17</v>
      </c>
      <c r="E97" s="70">
        <v>2008</v>
      </c>
      <c r="F97" s="70" t="s">
        <v>792</v>
      </c>
      <c r="G97" s="70" t="s">
        <v>1745</v>
      </c>
      <c r="H97" s="70" t="s">
        <v>1746</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278</v>
      </c>
      <c r="C98" s="70">
        <v>6</v>
      </c>
      <c r="D98" s="70">
        <v>17</v>
      </c>
      <c r="E98" s="70">
        <v>2009</v>
      </c>
      <c r="F98" s="70" t="s">
        <v>176</v>
      </c>
      <c r="G98" s="70" t="s">
        <v>1745</v>
      </c>
      <c r="H98" s="70" t="s">
        <v>1746</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1752</v>
      </c>
      <c r="B99" s="70">
        <v>279</v>
      </c>
      <c r="C99" s="70">
        <v>7</v>
      </c>
      <c r="D99" s="70">
        <v>17</v>
      </c>
      <c r="E99" s="70">
        <v>2010</v>
      </c>
      <c r="F99" s="70" t="s">
        <v>177</v>
      </c>
      <c r="G99" s="70" t="s">
        <v>1745</v>
      </c>
      <c r="H99" s="70" t="s">
        <v>1746</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1753</v>
      </c>
      <c r="B100" s="70">
        <v>280</v>
      </c>
      <c r="C100" s="70">
        <v>8</v>
      </c>
      <c r="D100" s="70">
        <v>17</v>
      </c>
      <c r="E100" s="70">
        <v>2011</v>
      </c>
      <c r="F100" s="70" t="s">
        <v>178</v>
      </c>
      <c r="G100" s="70" t="s">
        <v>1745</v>
      </c>
      <c r="H100" s="70" t="s">
        <v>1746</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1754</v>
      </c>
      <c r="B101" s="70">
        <v>281</v>
      </c>
      <c r="C101" s="70">
        <v>9</v>
      </c>
      <c r="D101" s="70">
        <v>17</v>
      </c>
      <c r="E101" s="70">
        <v>2012</v>
      </c>
      <c r="F101" s="70" t="s">
        <v>179</v>
      </c>
      <c r="G101" s="70" t="s">
        <v>1745</v>
      </c>
      <c r="H101" s="70" t="s">
        <v>1746</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1755</v>
      </c>
      <c r="B102" s="70">
        <v>282</v>
      </c>
      <c r="C102" s="70">
        <v>10</v>
      </c>
      <c r="D102" s="70">
        <v>17</v>
      </c>
      <c r="E102" s="70">
        <v>2013</v>
      </c>
      <c r="F102" s="70" t="s">
        <v>180</v>
      </c>
      <c r="G102" s="1064" t="s">
        <v>1745</v>
      </c>
      <c r="H102" s="70" t="s">
        <v>1746</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1756</v>
      </c>
      <c r="B103" s="70">
        <v>283</v>
      </c>
      <c r="C103" s="70">
        <v>11</v>
      </c>
      <c r="D103" s="70">
        <v>17</v>
      </c>
      <c r="E103" s="70">
        <v>2014</v>
      </c>
      <c r="F103" s="70" t="s">
        <v>181</v>
      </c>
      <c r="G103" s="1064" t="s">
        <v>1745</v>
      </c>
      <c r="H103" s="70" t="s">
        <v>1746</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1757</v>
      </c>
      <c r="B104" s="70">
        <v>284</v>
      </c>
      <c r="C104" s="70">
        <v>12</v>
      </c>
      <c r="D104" s="70">
        <v>17</v>
      </c>
      <c r="E104" s="70">
        <v>2015</v>
      </c>
      <c r="F104" s="70" t="s">
        <v>182</v>
      </c>
      <c r="G104" s="70" t="s">
        <v>1745</v>
      </c>
      <c r="H104" s="70" t="s">
        <v>1746</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1758</v>
      </c>
      <c r="B105" s="70">
        <v>285</v>
      </c>
      <c r="C105" s="70">
        <v>13</v>
      </c>
      <c r="D105" s="70">
        <v>17</v>
      </c>
      <c r="E105" s="70">
        <v>2016</v>
      </c>
      <c r="F105" s="70" t="s">
        <v>155</v>
      </c>
      <c r="G105" s="70" t="s">
        <v>1745</v>
      </c>
      <c r="H105" s="70" t="s">
        <v>1746</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1759</v>
      </c>
      <c r="B106" s="70">
        <v>286</v>
      </c>
      <c r="C106" s="70">
        <v>14</v>
      </c>
      <c r="D106" s="70">
        <v>17</v>
      </c>
      <c r="E106" s="70">
        <v>2017</v>
      </c>
      <c r="F106" s="70" t="s">
        <v>156</v>
      </c>
      <c r="G106" s="70" t="s">
        <v>1745</v>
      </c>
      <c r="H106" s="70" t="s">
        <v>1746</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1760</v>
      </c>
      <c r="B107" s="70">
        <v>287</v>
      </c>
      <c r="C107" s="70">
        <v>15</v>
      </c>
      <c r="D107" s="70">
        <v>17</v>
      </c>
      <c r="E107" s="70">
        <v>2018</v>
      </c>
      <c r="F107" s="70" t="s">
        <v>183</v>
      </c>
      <c r="G107" s="70" t="s">
        <v>1745</v>
      </c>
      <c r="H107" s="70" t="s">
        <v>1746</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1761</v>
      </c>
      <c r="B108" s="70">
        <v>288</v>
      </c>
      <c r="C108" s="70">
        <v>16</v>
      </c>
      <c r="D108" s="70">
        <v>17</v>
      </c>
      <c r="E108" s="70">
        <v>2019</v>
      </c>
      <c r="F108" s="70" t="s">
        <v>158</v>
      </c>
      <c r="G108" s="70" t="s">
        <v>1745</v>
      </c>
      <c r="H108" s="70" t="s">
        <v>1746</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1762</v>
      </c>
      <c r="B109" s="70">
        <v>289</v>
      </c>
      <c r="C109" s="70">
        <v>17</v>
      </c>
      <c r="D109" s="70">
        <v>17</v>
      </c>
      <c r="E109" s="70">
        <v>2020</v>
      </c>
      <c r="F109" s="70" t="s">
        <v>159</v>
      </c>
      <c r="G109" s="70" t="s">
        <v>1745</v>
      </c>
      <c r="H109" s="70" t="s">
        <v>1746</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1763</v>
      </c>
      <c r="B110" s="70">
        <v>289</v>
      </c>
      <c r="C110" s="70">
        <v>18</v>
      </c>
      <c r="D110" s="70">
        <v>17</v>
      </c>
      <c r="E110" s="70">
        <v>2021</v>
      </c>
      <c r="F110" s="70" t="s">
        <v>160</v>
      </c>
      <c r="G110" s="70" t="s">
        <v>1745</v>
      </c>
      <c r="H110" s="70" t="s">
        <v>1746</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1764</v>
      </c>
      <c r="B111" s="70">
        <v>289</v>
      </c>
      <c r="C111" s="70">
        <v>19</v>
      </c>
      <c r="D111" s="70">
        <v>17</v>
      </c>
      <c r="E111" s="70">
        <v>2022</v>
      </c>
      <c r="F111" s="70" t="s">
        <v>161</v>
      </c>
      <c r="G111" s="70" t="s">
        <v>1745</v>
      </c>
      <c r="H111" s="70" t="s">
        <v>1746</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289</v>
      </c>
      <c r="C112" s="70">
        <v>20</v>
      </c>
      <c r="D112" s="70">
        <v>17</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289</v>
      </c>
      <c r="C113" s="70">
        <v>21</v>
      </c>
      <c r="D113" s="70">
        <v>17</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477</v>
      </c>
      <c r="C114" s="70">
        <v>1</v>
      </c>
      <c r="D114" s="70">
        <v>29</v>
      </c>
      <c r="E114" s="70">
        <v>1990</v>
      </c>
      <c r="F114" s="70" t="s">
        <v>787</v>
      </c>
      <c r="G114" s="70" t="s">
        <v>1768</v>
      </c>
      <c r="H114" s="70" t="s">
        <v>1769</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478</v>
      </c>
      <c r="C115" s="70">
        <v>2</v>
      </c>
      <c r="D115" s="70">
        <v>29</v>
      </c>
      <c r="E115" s="70">
        <v>2005</v>
      </c>
      <c r="F115" s="70" t="s">
        <v>789</v>
      </c>
      <c r="G115" s="70" t="s">
        <v>1768</v>
      </c>
      <c r="H115" s="70" t="s">
        <v>1769</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479</v>
      </c>
      <c r="C116" s="70">
        <v>3</v>
      </c>
      <c r="D116" s="70">
        <v>29</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480</v>
      </c>
      <c r="C117" s="70">
        <v>4</v>
      </c>
      <c r="D117" s="70">
        <v>29</v>
      </c>
      <c r="E117" s="70">
        <v>2007</v>
      </c>
      <c r="F117" s="70" t="s">
        <v>791</v>
      </c>
      <c r="G117" s="70" t="s">
        <v>1768</v>
      </c>
      <c r="H117" s="70" t="s">
        <v>1769</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481</v>
      </c>
      <c r="C118" s="70">
        <v>5</v>
      </c>
      <c r="D118" s="70">
        <v>29</v>
      </c>
      <c r="E118" s="70">
        <v>2008</v>
      </c>
      <c r="F118" s="70" t="s">
        <v>792</v>
      </c>
      <c r="G118" s="70" t="s">
        <v>1768</v>
      </c>
      <c r="H118" s="70" t="s">
        <v>1769</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482</v>
      </c>
      <c r="C119" s="70">
        <v>6</v>
      </c>
      <c r="D119" s="70">
        <v>29</v>
      </c>
      <c r="E119" s="70">
        <v>2009</v>
      </c>
      <c r="F119" s="70" t="s">
        <v>176</v>
      </c>
      <c r="G119" s="70" t="s">
        <v>1768</v>
      </c>
      <c r="H119" s="70" t="s">
        <v>1769</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1775</v>
      </c>
      <c r="B120" s="70">
        <v>483</v>
      </c>
      <c r="C120" s="70">
        <v>7</v>
      </c>
      <c r="D120" s="70">
        <v>29</v>
      </c>
      <c r="E120" s="70">
        <v>2010</v>
      </c>
      <c r="F120" s="70" t="s">
        <v>177</v>
      </c>
      <c r="G120" s="70" t="s">
        <v>1768</v>
      </c>
      <c r="H120" s="70" t="s">
        <v>1769</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1776</v>
      </c>
      <c r="B121" s="70">
        <v>484</v>
      </c>
      <c r="C121" s="70">
        <v>8</v>
      </c>
      <c r="D121" s="70">
        <v>29</v>
      </c>
      <c r="E121" s="70">
        <v>2011</v>
      </c>
      <c r="F121" s="70" t="s">
        <v>178</v>
      </c>
      <c r="G121" s="1064" t="s">
        <v>1768</v>
      </c>
      <c r="H121" s="70" t="s">
        <v>1769</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1777</v>
      </c>
      <c r="B122" s="70">
        <v>485</v>
      </c>
      <c r="C122" s="70">
        <v>9</v>
      </c>
      <c r="D122" s="70">
        <v>29</v>
      </c>
      <c r="E122" s="70">
        <v>2012</v>
      </c>
      <c r="F122" s="70" t="s">
        <v>179</v>
      </c>
      <c r="G122" s="1064" t="s">
        <v>1768</v>
      </c>
      <c r="H122" s="70" t="s">
        <v>1769</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1778</v>
      </c>
      <c r="B123" s="70">
        <v>486</v>
      </c>
      <c r="C123" s="70">
        <v>10</v>
      </c>
      <c r="D123" s="70">
        <v>29</v>
      </c>
      <c r="E123" s="70">
        <v>2013</v>
      </c>
      <c r="F123" s="70" t="s">
        <v>180</v>
      </c>
      <c r="G123" s="70" t="s">
        <v>1768</v>
      </c>
      <c r="H123" s="70" t="s">
        <v>1769</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1779</v>
      </c>
      <c r="B124" s="70">
        <v>487</v>
      </c>
      <c r="C124" s="70">
        <v>11</v>
      </c>
      <c r="D124" s="70">
        <v>29</v>
      </c>
      <c r="E124" s="70">
        <v>2014</v>
      </c>
      <c r="F124" s="70" t="s">
        <v>181</v>
      </c>
      <c r="G124" s="70" t="s">
        <v>1768</v>
      </c>
      <c r="H124" s="70" t="s">
        <v>1769</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1780</v>
      </c>
      <c r="B125" s="70">
        <v>488</v>
      </c>
      <c r="C125" s="70">
        <v>12</v>
      </c>
      <c r="D125" s="70">
        <v>29</v>
      </c>
      <c r="E125" s="70">
        <v>2015</v>
      </c>
      <c r="F125" s="70" t="s">
        <v>182</v>
      </c>
      <c r="G125" s="70" t="s">
        <v>1768</v>
      </c>
      <c r="H125" s="70" t="s">
        <v>1769</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1781</v>
      </c>
      <c r="B126" s="70">
        <v>489</v>
      </c>
      <c r="C126" s="70">
        <v>13</v>
      </c>
      <c r="D126" s="70">
        <v>29</v>
      </c>
      <c r="E126" s="70">
        <v>2016</v>
      </c>
      <c r="F126" s="70" t="s">
        <v>155</v>
      </c>
      <c r="G126" s="70" t="s">
        <v>1768</v>
      </c>
      <c r="H126" s="70" t="s">
        <v>1769</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1782</v>
      </c>
      <c r="B127" s="70">
        <v>490</v>
      </c>
      <c r="C127" s="70">
        <v>14</v>
      </c>
      <c r="D127" s="70">
        <v>29</v>
      </c>
      <c r="E127" s="70">
        <v>2017</v>
      </c>
      <c r="F127" s="70" t="s">
        <v>156</v>
      </c>
      <c r="G127" s="70" t="s">
        <v>1768</v>
      </c>
      <c r="H127" s="70" t="s">
        <v>1769</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1783</v>
      </c>
      <c r="B128" s="70">
        <v>491</v>
      </c>
      <c r="C128" s="70">
        <v>15</v>
      </c>
      <c r="D128" s="70">
        <v>29</v>
      </c>
      <c r="E128" s="70">
        <v>2018</v>
      </c>
      <c r="F128" s="70" t="s">
        <v>183</v>
      </c>
      <c r="G128" s="70" t="s">
        <v>1768</v>
      </c>
      <c r="H128" s="70" t="s">
        <v>1769</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1784</v>
      </c>
      <c r="B129" s="70">
        <v>492</v>
      </c>
      <c r="C129" s="70">
        <v>16</v>
      </c>
      <c r="D129" s="70">
        <v>29</v>
      </c>
      <c r="E129" s="70">
        <v>2019</v>
      </c>
      <c r="F129" s="70" t="s">
        <v>158</v>
      </c>
      <c r="G129" s="70" t="s">
        <v>1768</v>
      </c>
      <c r="H129" s="70" t="s">
        <v>1769</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1785</v>
      </c>
      <c r="B130" s="70">
        <v>493</v>
      </c>
      <c r="C130" s="70">
        <v>17</v>
      </c>
      <c r="D130" s="70">
        <v>29</v>
      </c>
      <c r="E130" s="70">
        <v>2020</v>
      </c>
      <c r="F130" s="70" t="s">
        <v>159</v>
      </c>
      <c r="G130" s="70" t="s">
        <v>1768</v>
      </c>
      <c r="H130" s="70" t="s">
        <v>1769</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1786</v>
      </c>
      <c r="B131" s="70">
        <v>493</v>
      </c>
      <c r="C131" s="70">
        <v>18</v>
      </c>
      <c r="D131" s="70">
        <v>29</v>
      </c>
      <c r="E131" s="70">
        <v>2021</v>
      </c>
      <c r="F131" s="70" t="s">
        <v>160</v>
      </c>
      <c r="G131" s="70" t="s">
        <v>1768</v>
      </c>
      <c r="H131" s="70" t="s">
        <v>1769</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1787</v>
      </c>
      <c r="B132" s="70">
        <v>493</v>
      </c>
      <c r="C132" s="70">
        <v>19</v>
      </c>
      <c r="D132" s="70">
        <v>29</v>
      </c>
      <c r="E132" s="70">
        <v>2022</v>
      </c>
      <c r="F132" s="70" t="s">
        <v>161</v>
      </c>
      <c r="G132" s="70" t="s">
        <v>1768</v>
      </c>
      <c r="H132" s="70" t="s">
        <v>1769</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493</v>
      </c>
      <c r="C133" s="70">
        <v>20</v>
      </c>
      <c r="D133" s="70">
        <v>29</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493</v>
      </c>
      <c r="C134" s="70">
        <v>21</v>
      </c>
      <c r="D134" s="70">
        <v>29</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358</v>
      </c>
      <c r="C135" s="70">
        <v>1</v>
      </c>
      <c r="D135" s="70">
        <v>22</v>
      </c>
      <c r="E135" s="70">
        <v>1990</v>
      </c>
      <c r="F135" s="70" t="s">
        <v>787</v>
      </c>
      <c r="G135" s="70" t="s">
        <v>1791</v>
      </c>
      <c r="H135" s="70" t="s">
        <v>1792</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359</v>
      </c>
      <c r="C136" s="70">
        <v>2</v>
      </c>
      <c r="D136" s="70">
        <v>22</v>
      </c>
      <c r="E136" s="70">
        <v>2005</v>
      </c>
      <c r="F136" s="70" t="s">
        <v>789</v>
      </c>
      <c r="G136" s="70" t="s">
        <v>1791</v>
      </c>
      <c r="H136" s="70" t="s">
        <v>1792</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360</v>
      </c>
      <c r="C137" s="70">
        <v>3</v>
      </c>
      <c r="D137" s="70">
        <v>22</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361</v>
      </c>
      <c r="C138" s="70">
        <v>4</v>
      </c>
      <c r="D138" s="70">
        <v>22</v>
      </c>
      <c r="E138" s="70">
        <v>2007</v>
      </c>
      <c r="F138" s="70" t="s">
        <v>791</v>
      </c>
      <c r="G138" s="70" t="s">
        <v>1791</v>
      </c>
      <c r="H138" s="70" t="s">
        <v>1792</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362</v>
      </c>
      <c r="C139" s="70">
        <v>5</v>
      </c>
      <c r="D139" s="70">
        <v>22</v>
      </c>
      <c r="E139" s="70">
        <v>2008</v>
      </c>
      <c r="F139" s="70" t="s">
        <v>792</v>
      </c>
      <c r="G139" s="70" t="s">
        <v>1791</v>
      </c>
      <c r="H139" s="70" t="s">
        <v>1792</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363</v>
      </c>
      <c r="C140" s="70">
        <v>6</v>
      </c>
      <c r="D140" s="70">
        <v>22</v>
      </c>
      <c r="E140" s="70">
        <v>2009</v>
      </c>
      <c r="F140" s="70" t="s">
        <v>176</v>
      </c>
      <c r="G140" s="1064" t="s">
        <v>1791</v>
      </c>
      <c r="H140" s="70" t="s">
        <v>1792</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1798</v>
      </c>
      <c r="B141" s="70">
        <v>364</v>
      </c>
      <c r="C141" s="70">
        <v>7</v>
      </c>
      <c r="D141" s="70">
        <v>22</v>
      </c>
      <c r="E141" s="70">
        <v>2010</v>
      </c>
      <c r="F141" s="70" t="s">
        <v>177</v>
      </c>
      <c r="G141" s="1064" t="s">
        <v>1791</v>
      </c>
      <c r="H141" s="70" t="s">
        <v>1792</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1799</v>
      </c>
      <c r="B142" s="70">
        <v>365</v>
      </c>
      <c r="C142" s="70">
        <v>8</v>
      </c>
      <c r="D142" s="70">
        <v>22</v>
      </c>
      <c r="E142" s="70">
        <v>2011</v>
      </c>
      <c r="F142" s="70" t="s">
        <v>178</v>
      </c>
      <c r="G142" s="70" t="s">
        <v>1791</v>
      </c>
      <c r="H142" s="70" t="s">
        <v>1792</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1800</v>
      </c>
      <c r="B143" s="70">
        <v>366</v>
      </c>
      <c r="C143" s="70">
        <v>9</v>
      </c>
      <c r="D143" s="70">
        <v>22</v>
      </c>
      <c r="E143" s="70">
        <v>2012</v>
      </c>
      <c r="F143" s="70" t="s">
        <v>179</v>
      </c>
      <c r="G143" s="70" t="s">
        <v>1791</v>
      </c>
      <c r="H143" s="70" t="s">
        <v>1792</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1801</v>
      </c>
      <c r="B144" s="70">
        <v>367</v>
      </c>
      <c r="C144" s="70">
        <v>10</v>
      </c>
      <c r="D144" s="70">
        <v>22</v>
      </c>
      <c r="E144" s="70">
        <v>2013</v>
      </c>
      <c r="F144" s="70" t="s">
        <v>180</v>
      </c>
      <c r="G144" s="70" t="s">
        <v>1791</v>
      </c>
      <c r="H144" s="70" t="s">
        <v>1792</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1802</v>
      </c>
      <c r="B145" s="70">
        <v>368</v>
      </c>
      <c r="C145" s="70">
        <v>11</v>
      </c>
      <c r="D145" s="70">
        <v>22</v>
      </c>
      <c r="E145" s="70">
        <v>2014</v>
      </c>
      <c r="F145" s="70" t="s">
        <v>181</v>
      </c>
      <c r="G145" s="70" t="s">
        <v>1791</v>
      </c>
      <c r="H145" s="70" t="s">
        <v>1792</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1803</v>
      </c>
      <c r="B146" s="70">
        <v>369</v>
      </c>
      <c r="C146" s="70">
        <v>12</v>
      </c>
      <c r="D146" s="70">
        <v>22</v>
      </c>
      <c r="E146" s="70">
        <v>2015</v>
      </c>
      <c r="F146" s="70" t="s">
        <v>182</v>
      </c>
      <c r="G146" s="70" t="s">
        <v>1791</v>
      </c>
      <c r="H146" s="70" t="s">
        <v>1792</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1804</v>
      </c>
      <c r="B147" s="70">
        <v>370</v>
      </c>
      <c r="C147" s="70">
        <v>13</v>
      </c>
      <c r="D147" s="70">
        <v>22</v>
      </c>
      <c r="E147" s="70">
        <v>2016</v>
      </c>
      <c r="F147" s="70" t="s">
        <v>155</v>
      </c>
      <c r="G147" s="70" t="s">
        <v>1791</v>
      </c>
      <c r="H147" s="70" t="s">
        <v>1792</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1805</v>
      </c>
      <c r="B148" s="70">
        <v>371</v>
      </c>
      <c r="C148" s="70">
        <v>14</v>
      </c>
      <c r="D148" s="70">
        <v>22</v>
      </c>
      <c r="E148" s="70">
        <v>2017</v>
      </c>
      <c r="F148" s="70" t="s">
        <v>156</v>
      </c>
      <c r="G148" s="70" t="s">
        <v>1791</v>
      </c>
      <c r="H148" s="70" t="s">
        <v>1792</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1806</v>
      </c>
      <c r="B149" s="70">
        <v>372</v>
      </c>
      <c r="C149" s="70">
        <v>15</v>
      </c>
      <c r="D149" s="70">
        <v>22</v>
      </c>
      <c r="E149" s="70">
        <v>2018</v>
      </c>
      <c r="F149" s="70" t="s">
        <v>183</v>
      </c>
      <c r="G149" s="70" t="s">
        <v>1791</v>
      </c>
      <c r="H149" s="70" t="s">
        <v>1792</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1807</v>
      </c>
      <c r="B150" s="70">
        <v>373</v>
      </c>
      <c r="C150" s="70">
        <v>16</v>
      </c>
      <c r="D150" s="70">
        <v>22</v>
      </c>
      <c r="E150" s="70">
        <v>2019</v>
      </c>
      <c r="F150" s="70" t="s">
        <v>158</v>
      </c>
      <c r="G150" s="70" t="s">
        <v>1791</v>
      </c>
      <c r="H150" s="70" t="s">
        <v>1792</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1808</v>
      </c>
      <c r="B151" s="70">
        <v>374</v>
      </c>
      <c r="C151" s="70">
        <v>17</v>
      </c>
      <c r="D151" s="70">
        <v>22</v>
      </c>
      <c r="E151" s="70">
        <v>2020</v>
      </c>
      <c r="F151" s="70" t="s">
        <v>159</v>
      </c>
      <c r="G151" s="70" t="s">
        <v>1791</v>
      </c>
      <c r="H151" s="70" t="s">
        <v>1792</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1809</v>
      </c>
      <c r="B152" s="70">
        <v>374</v>
      </c>
      <c r="C152" s="70">
        <v>18</v>
      </c>
      <c r="D152" s="70">
        <v>22</v>
      </c>
      <c r="E152" s="70">
        <v>2021</v>
      </c>
      <c r="F152" s="70" t="s">
        <v>160</v>
      </c>
      <c r="G152" s="70" t="s">
        <v>1791</v>
      </c>
      <c r="H152" s="70" t="s">
        <v>1792</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1810</v>
      </c>
      <c r="B153" s="70">
        <v>374</v>
      </c>
      <c r="C153" s="70">
        <v>19</v>
      </c>
      <c r="D153" s="70">
        <v>22</v>
      </c>
      <c r="E153" s="70">
        <v>2022</v>
      </c>
      <c r="F153" s="70" t="s">
        <v>161</v>
      </c>
      <c r="G153" s="70" t="s">
        <v>1791</v>
      </c>
      <c r="H153" s="70" t="s">
        <v>1792</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374</v>
      </c>
      <c r="C154" s="70">
        <v>20</v>
      </c>
      <c r="D154" s="70">
        <v>22</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374</v>
      </c>
      <c r="C155" s="70">
        <v>21</v>
      </c>
      <c r="D155" s="70">
        <v>22</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375</v>
      </c>
      <c r="C156" s="70">
        <v>1</v>
      </c>
      <c r="D156" s="70">
        <v>23</v>
      </c>
      <c r="E156" s="70">
        <v>1990</v>
      </c>
      <c r="F156" s="70" t="s">
        <v>787</v>
      </c>
      <c r="G156" s="70" t="s">
        <v>1814</v>
      </c>
      <c r="H156" s="70" t="s">
        <v>1815</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376</v>
      </c>
      <c r="C157" s="70">
        <v>2</v>
      </c>
      <c r="D157" s="70">
        <v>23</v>
      </c>
      <c r="E157" s="70">
        <v>2005</v>
      </c>
      <c r="F157" s="70" t="s">
        <v>789</v>
      </c>
      <c r="G157" s="70" t="s">
        <v>1814</v>
      </c>
      <c r="H157" s="70" t="s">
        <v>1815</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377</v>
      </c>
      <c r="C158" s="70">
        <v>3</v>
      </c>
      <c r="D158" s="70">
        <v>23</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378</v>
      </c>
      <c r="C159" s="70">
        <v>4</v>
      </c>
      <c r="D159" s="70">
        <v>23</v>
      </c>
      <c r="E159" s="70">
        <v>2007</v>
      </c>
      <c r="F159" s="70" t="s">
        <v>791</v>
      </c>
      <c r="G159" s="1064" t="s">
        <v>1814</v>
      </c>
      <c r="H159" s="70" t="s">
        <v>1815</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379</v>
      </c>
      <c r="C160" s="70">
        <v>5</v>
      </c>
      <c r="D160" s="70">
        <v>23</v>
      </c>
      <c r="E160" s="70">
        <v>2008</v>
      </c>
      <c r="F160" s="70" t="s">
        <v>792</v>
      </c>
      <c r="G160" s="70" t="s">
        <v>1814</v>
      </c>
      <c r="H160" s="70" t="s">
        <v>1815</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380</v>
      </c>
      <c r="C161" s="70">
        <v>6</v>
      </c>
      <c r="D161" s="70">
        <v>23</v>
      </c>
      <c r="E161" s="70">
        <v>2009</v>
      </c>
      <c r="F161" s="70" t="s">
        <v>176</v>
      </c>
      <c r="G161" s="70" t="s">
        <v>1814</v>
      </c>
      <c r="H161" s="70" t="s">
        <v>1815</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1821</v>
      </c>
      <c r="B162" s="70">
        <v>381</v>
      </c>
      <c r="C162" s="70">
        <v>7</v>
      </c>
      <c r="D162" s="70">
        <v>23</v>
      </c>
      <c r="E162" s="70">
        <v>2010</v>
      </c>
      <c r="F162" s="70" t="s">
        <v>177</v>
      </c>
      <c r="G162" s="70" t="s">
        <v>1814</v>
      </c>
      <c r="H162" s="70" t="s">
        <v>1815</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1822</v>
      </c>
      <c r="B163" s="70">
        <v>382</v>
      </c>
      <c r="C163" s="70">
        <v>8</v>
      </c>
      <c r="D163" s="70">
        <v>23</v>
      </c>
      <c r="E163" s="70">
        <v>2011</v>
      </c>
      <c r="F163" s="70" t="s">
        <v>178</v>
      </c>
      <c r="G163" s="70" t="s">
        <v>1814</v>
      </c>
      <c r="H163" s="70" t="s">
        <v>1815</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1823</v>
      </c>
      <c r="B164" s="70">
        <v>383</v>
      </c>
      <c r="C164" s="70">
        <v>9</v>
      </c>
      <c r="D164" s="70">
        <v>23</v>
      </c>
      <c r="E164" s="70">
        <v>2012</v>
      </c>
      <c r="F164" s="70" t="s">
        <v>179</v>
      </c>
      <c r="G164" s="70" t="s">
        <v>1814</v>
      </c>
      <c r="H164" s="70" t="s">
        <v>1815</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1824</v>
      </c>
      <c r="B165" s="70">
        <v>384</v>
      </c>
      <c r="C165" s="70">
        <v>10</v>
      </c>
      <c r="D165" s="70">
        <v>23</v>
      </c>
      <c r="E165" s="70">
        <v>2013</v>
      </c>
      <c r="F165" s="70" t="s">
        <v>180</v>
      </c>
      <c r="G165" s="70" t="s">
        <v>1814</v>
      </c>
      <c r="H165" s="70" t="s">
        <v>1815</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1825</v>
      </c>
      <c r="B166" s="70">
        <v>385</v>
      </c>
      <c r="C166" s="70">
        <v>11</v>
      </c>
      <c r="D166" s="70">
        <v>23</v>
      </c>
      <c r="E166" s="70">
        <v>2014</v>
      </c>
      <c r="F166" s="70" t="s">
        <v>181</v>
      </c>
      <c r="G166" s="70" t="s">
        <v>1814</v>
      </c>
      <c r="H166" s="70" t="s">
        <v>1815</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1826</v>
      </c>
      <c r="B167" s="70">
        <v>386</v>
      </c>
      <c r="C167" s="70">
        <v>12</v>
      </c>
      <c r="D167" s="70">
        <v>23</v>
      </c>
      <c r="E167" s="70">
        <v>2015</v>
      </c>
      <c r="F167" s="70" t="s">
        <v>182</v>
      </c>
      <c r="G167" s="70" t="s">
        <v>1814</v>
      </c>
      <c r="H167" s="70" t="s">
        <v>1815</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1827</v>
      </c>
      <c r="B168" s="70">
        <v>387</v>
      </c>
      <c r="C168" s="70">
        <v>13</v>
      </c>
      <c r="D168" s="70">
        <v>23</v>
      </c>
      <c r="E168" s="70">
        <v>2016</v>
      </c>
      <c r="F168" s="70" t="s">
        <v>155</v>
      </c>
      <c r="G168" s="70" t="s">
        <v>1814</v>
      </c>
      <c r="H168" s="70" t="s">
        <v>1815</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1828</v>
      </c>
      <c r="B169" s="70">
        <v>388</v>
      </c>
      <c r="C169" s="70">
        <v>14</v>
      </c>
      <c r="D169" s="70">
        <v>23</v>
      </c>
      <c r="E169" s="70">
        <v>2017</v>
      </c>
      <c r="F169" s="70" t="s">
        <v>156</v>
      </c>
      <c r="G169" s="70" t="s">
        <v>1814</v>
      </c>
      <c r="H169" s="70" t="s">
        <v>1815</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1829</v>
      </c>
      <c r="B170" s="70">
        <v>389</v>
      </c>
      <c r="C170" s="70">
        <v>15</v>
      </c>
      <c r="D170" s="70">
        <v>23</v>
      </c>
      <c r="E170" s="70">
        <v>2018</v>
      </c>
      <c r="F170" s="70" t="s">
        <v>183</v>
      </c>
      <c r="G170" s="70" t="s">
        <v>1814</v>
      </c>
      <c r="H170" s="70" t="s">
        <v>1815</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1830</v>
      </c>
      <c r="B171" s="70">
        <v>390</v>
      </c>
      <c r="C171" s="70">
        <v>16</v>
      </c>
      <c r="D171" s="70">
        <v>23</v>
      </c>
      <c r="E171" s="70">
        <v>2019</v>
      </c>
      <c r="F171" s="70" t="s">
        <v>158</v>
      </c>
      <c r="G171" s="70" t="s">
        <v>1814</v>
      </c>
      <c r="H171" s="70" t="s">
        <v>1815</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1831</v>
      </c>
      <c r="B172" s="70">
        <v>391</v>
      </c>
      <c r="C172" s="70">
        <v>17</v>
      </c>
      <c r="D172" s="70">
        <v>23</v>
      </c>
      <c r="E172" s="70">
        <v>2020</v>
      </c>
      <c r="F172" s="70" t="s">
        <v>159</v>
      </c>
      <c r="G172" s="70" t="s">
        <v>1814</v>
      </c>
      <c r="H172" s="70" t="s">
        <v>1815</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1832</v>
      </c>
      <c r="B173" s="70">
        <v>391</v>
      </c>
      <c r="C173" s="70">
        <v>18</v>
      </c>
      <c r="D173" s="70">
        <v>23</v>
      </c>
      <c r="E173" s="70">
        <v>2021</v>
      </c>
      <c r="F173" s="70" t="s">
        <v>160</v>
      </c>
      <c r="G173" s="70" t="s">
        <v>1814</v>
      </c>
      <c r="H173" s="70" t="s">
        <v>1815</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1833</v>
      </c>
      <c r="B174" s="70">
        <v>391</v>
      </c>
      <c r="C174" s="70">
        <v>19</v>
      </c>
      <c r="D174" s="70">
        <v>23</v>
      </c>
      <c r="E174" s="70">
        <v>2022</v>
      </c>
      <c r="F174" s="70" t="s">
        <v>161</v>
      </c>
      <c r="G174" s="70" t="s">
        <v>1814</v>
      </c>
      <c r="H174" s="70" t="s">
        <v>1815</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391</v>
      </c>
      <c r="C175" s="70">
        <v>20</v>
      </c>
      <c r="D175" s="70">
        <v>23</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391</v>
      </c>
      <c r="C176" s="70">
        <v>21</v>
      </c>
      <c r="D176" s="70">
        <v>23</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222</v>
      </c>
      <c r="C177" s="70">
        <v>1</v>
      </c>
      <c r="D177" s="70">
        <v>14</v>
      </c>
      <c r="E177" s="70">
        <v>1990</v>
      </c>
      <c r="F177" s="70" t="s">
        <v>787</v>
      </c>
      <c r="G177" s="70" t="s">
        <v>1837</v>
      </c>
      <c r="H177" s="70" t="s">
        <v>1838</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223</v>
      </c>
      <c r="C178" s="70">
        <v>2</v>
      </c>
      <c r="D178" s="70">
        <v>14</v>
      </c>
      <c r="E178" s="70">
        <v>2005</v>
      </c>
      <c r="F178" s="70" t="s">
        <v>789</v>
      </c>
      <c r="G178" s="1064" t="s">
        <v>1837</v>
      </c>
      <c r="H178" s="70" t="s">
        <v>1838</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224</v>
      </c>
      <c r="C179" s="70">
        <v>3</v>
      </c>
      <c r="D179" s="70">
        <v>14</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225</v>
      </c>
      <c r="C180" s="70">
        <v>4</v>
      </c>
      <c r="D180" s="70">
        <v>14</v>
      </c>
      <c r="E180" s="70">
        <v>2007</v>
      </c>
      <c r="F180" s="70" t="s">
        <v>791</v>
      </c>
      <c r="G180" s="70" t="s">
        <v>1837</v>
      </c>
      <c r="H180" s="70" t="s">
        <v>1838</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226</v>
      </c>
      <c r="C181" s="70">
        <v>5</v>
      </c>
      <c r="D181" s="70">
        <v>14</v>
      </c>
      <c r="E181" s="70">
        <v>2008</v>
      </c>
      <c r="F181" s="70" t="s">
        <v>792</v>
      </c>
      <c r="G181" s="70" t="s">
        <v>1837</v>
      </c>
      <c r="H181" s="70" t="s">
        <v>1838</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227</v>
      </c>
      <c r="C182" s="70">
        <v>6</v>
      </c>
      <c r="D182" s="70">
        <v>14</v>
      </c>
      <c r="E182" s="70">
        <v>2009</v>
      </c>
      <c r="F182" s="70" t="s">
        <v>176</v>
      </c>
      <c r="G182" s="70" t="s">
        <v>1837</v>
      </c>
      <c r="H182" s="70" t="s">
        <v>1838</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1844</v>
      </c>
      <c r="B183" s="70">
        <v>228</v>
      </c>
      <c r="C183" s="70">
        <v>7</v>
      </c>
      <c r="D183" s="70">
        <v>14</v>
      </c>
      <c r="E183" s="70">
        <v>2010</v>
      </c>
      <c r="F183" s="70" t="s">
        <v>177</v>
      </c>
      <c r="G183" s="70" t="s">
        <v>1837</v>
      </c>
      <c r="H183" s="70" t="s">
        <v>1838</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1845</v>
      </c>
      <c r="B184" s="70">
        <v>229</v>
      </c>
      <c r="C184" s="70">
        <v>8</v>
      </c>
      <c r="D184" s="70">
        <v>14</v>
      </c>
      <c r="E184" s="70">
        <v>2011</v>
      </c>
      <c r="F184" s="70" t="s">
        <v>178</v>
      </c>
      <c r="G184" s="70" t="s">
        <v>1837</v>
      </c>
      <c r="H184" s="70" t="s">
        <v>1838</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1846</v>
      </c>
      <c r="B185" s="70">
        <v>230</v>
      </c>
      <c r="C185" s="70">
        <v>9</v>
      </c>
      <c r="D185" s="70">
        <v>14</v>
      </c>
      <c r="E185" s="70">
        <v>2012</v>
      </c>
      <c r="F185" s="70" t="s">
        <v>179</v>
      </c>
      <c r="G185" s="70" t="s">
        <v>1837</v>
      </c>
      <c r="H185" s="70" t="s">
        <v>1838</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1847</v>
      </c>
      <c r="B186" s="70">
        <v>231</v>
      </c>
      <c r="C186" s="70">
        <v>10</v>
      </c>
      <c r="D186" s="70">
        <v>14</v>
      </c>
      <c r="E186" s="70">
        <v>2013</v>
      </c>
      <c r="F186" s="70" t="s">
        <v>180</v>
      </c>
      <c r="G186" s="70" t="s">
        <v>1837</v>
      </c>
      <c r="H186" s="70" t="s">
        <v>1838</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1848</v>
      </c>
      <c r="B187" s="70">
        <v>232</v>
      </c>
      <c r="C187" s="70">
        <v>11</v>
      </c>
      <c r="D187" s="70">
        <v>14</v>
      </c>
      <c r="E187" s="70">
        <v>2014</v>
      </c>
      <c r="F187" s="70" t="s">
        <v>181</v>
      </c>
      <c r="G187" s="70" t="s">
        <v>1837</v>
      </c>
      <c r="H187" s="70" t="s">
        <v>1838</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1849</v>
      </c>
      <c r="B188" s="70">
        <v>233</v>
      </c>
      <c r="C188" s="70">
        <v>12</v>
      </c>
      <c r="D188" s="70">
        <v>14</v>
      </c>
      <c r="E188" s="70">
        <v>2015</v>
      </c>
      <c r="F188" s="70" t="s">
        <v>182</v>
      </c>
      <c r="G188" s="70" t="s">
        <v>1837</v>
      </c>
      <c r="H188" s="70" t="s">
        <v>1838</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1850</v>
      </c>
      <c r="B189" s="70">
        <v>234</v>
      </c>
      <c r="C189" s="70">
        <v>13</v>
      </c>
      <c r="D189" s="70">
        <v>14</v>
      </c>
      <c r="E189" s="70">
        <v>2016</v>
      </c>
      <c r="F189" s="70" t="s">
        <v>155</v>
      </c>
      <c r="G189" s="70" t="s">
        <v>1837</v>
      </c>
      <c r="H189" s="70" t="s">
        <v>1838</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1851</v>
      </c>
      <c r="B190" s="70">
        <v>235</v>
      </c>
      <c r="C190" s="70">
        <v>14</v>
      </c>
      <c r="D190" s="70">
        <v>14</v>
      </c>
      <c r="E190" s="70">
        <v>2017</v>
      </c>
      <c r="F190" s="70" t="s">
        <v>156</v>
      </c>
      <c r="G190" s="70" t="s">
        <v>1837</v>
      </c>
      <c r="H190" s="70" t="s">
        <v>1838</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1852</v>
      </c>
      <c r="B191" s="70">
        <v>236</v>
      </c>
      <c r="C191" s="70">
        <v>15</v>
      </c>
      <c r="D191" s="70">
        <v>14</v>
      </c>
      <c r="E191" s="70">
        <v>2018</v>
      </c>
      <c r="F191" s="70" t="s">
        <v>183</v>
      </c>
      <c r="G191" s="70" t="s">
        <v>1837</v>
      </c>
      <c r="H191" s="70" t="s">
        <v>1838</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1853</v>
      </c>
      <c r="B192" s="70">
        <v>237</v>
      </c>
      <c r="C192" s="70">
        <v>16</v>
      </c>
      <c r="D192" s="70">
        <v>14</v>
      </c>
      <c r="E192" s="70">
        <v>2019</v>
      </c>
      <c r="F192" s="70" t="s">
        <v>158</v>
      </c>
      <c r="G192" s="70" t="s">
        <v>1837</v>
      </c>
      <c r="H192" s="70" t="s">
        <v>1838</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1854</v>
      </c>
      <c r="B193" s="70">
        <v>238</v>
      </c>
      <c r="C193" s="70">
        <v>17</v>
      </c>
      <c r="D193" s="70">
        <v>14</v>
      </c>
      <c r="E193" s="70">
        <v>2020</v>
      </c>
      <c r="F193" s="70" t="s">
        <v>159</v>
      </c>
      <c r="G193" s="70" t="s">
        <v>1837</v>
      </c>
      <c r="H193" s="70" t="s">
        <v>1838</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1855</v>
      </c>
      <c r="B194" s="70">
        <v>238</v>
      </c>
      <c r="C194" s="70">
        <v>18</v>
      </c>
      <c r="D194" s="70">
        <v>14</v>
      </c>
      <c r="E194" s="70">
        <v>2021</v>
      </c>
      <c r="F194" s="70" t="s">
        <v>160</v>
      </c>
      <c r="G194" s="70" t="s">
        <v>1837</v>
      </c>
      <c r="H194" s="70" t="s">
        <v>1838</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1856</v>
      </c>
      <c r="B195" s="70">
        <v>238</v>
      </c>
      <c r="C195" s="70">
        <v>19</v>
      </c>
      <c r="D195" s="70">
        <v>14</v>
      </c>
      <c r="E195" s="70">
        <v>2022</v>
      </c>
      <c r="F195" s="70" t="s">
        <v>161</v>
      </c>
      <c r="G195" s="70" t="s">
        <v>1837</v>
      </c>
      <c r="H195" s="70" t="s">
        <v>1838</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238</v>
      </c>
      <c r="C196" s="70">
        <v>20</v>
      </c>
      <c r="D196" s="70">
        <v>14</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238</v>
      </c>
      <c r="C197" s="70">
        <v>21</v>
      </c>
      <c r="D197" s="70">
        <v>14</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69</v>
      </c>
      <c r="C198" s="70">
        <v>1</v>
      </c>
      <c r="D198" s="70">
        <v>5</v>
      </c>
      <c r="E198" s="70">
        <v>1990</v>
      </c>
      <c r="F198" s="70" t="s">
        <v>787</v>
      </c>
      <c r="G198" s="1064" t="s">
        <v>1860</v>
      </c>
      <c r="H198" s="70" t="s">
        <v>1861</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70</v>
      </c>
      <c r="C199" s="70">
        <v>2</v>
      </c>
      <c r="D199" s="70">
        <v>5</v>
      </c>
      <c r="E199" s="70">
        <v>2005</v>
      </c>
      <c r="F199" s="70" t="s">
        <v>789</v>
      </c>
      <c r="G199" s="70" t="s">
        <v>1860</v>
      </c>
      <c r="H199" s="70" t="s">
        <v>1861</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71</v>
      </c>
      <c r="C200" s="70">
        <v>3</v>
      </c>
      <c r="D200" s="70">
        <v>5</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72</v>
      </c>
      <c r="C201" s="70">
        <v>4</v>
      </c>
      <c r="D201" s="70">
        <v>5</v>
      </c>
      <c r="E201" s="70">
        <v>2007</v>
      </c>
      <c r="F201" s="70" t="s">
        <v>791</v>
      </c>
      <c r="G201" s="70" t="s">
        <v>1860</v>
      </c>
      <c r="H201" s="70" t="s">
        <v>1861</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73</v>
      </c>
      <c r="C202" s="70">
        <v>5</v>
      </c>
      <c r="D202" s="70">
        <v>5</v>
      </c>
      <c r="E202" s="70">
        <v>2008</v>
      </c>
      <c r="F202" s="70" t="s">
        <v>792</v>
      </c>
      <c r="G202" s="70" t="s">
        <v>1860</v>
      </c>
      <c r="H202" s="70" t="s">
        <v>1861</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74</v>
      </c>
      <c r="C203" s="70">
        <v>6</v>
      </c>
      <c r="D203" s="70">
        <v>5</v>
      </c>
      <c r="E203" s="70">
        <v>2009</v>
      </c>
      <c r="F203" s="70" t="s">
        <v>176</v>
      </c>
      <c r="G203" s="70" t="s">
        <v>1860</v>
      </c>
      <c r="H203" s="70" t="s">
        <v>1861</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1867</v>
      </c>
      <c r="B204" s="70">
        <v>75</v>
      </c>
      <c r="C204" s="70">
        <v>7</v>
      </c>
      <c r="D204" s="70">
        <v>5</v>
      </c>
      <c r="E204" s="70">
        <v>2010</v>
      </c>
      <c r="F204" s="70" t="s">
        <v>177</v>
      </c>
      <c r="G204" s="70" t="s">
        <v>1860</v>
      </c>
      <c r="H204" s="70" t="s">
        <v>1861</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1868</v>
      </c>
      <c r="B205" s="70">
        <v>76</v>
      </c>
      <c r="C205" s="70">
        <v>8</v>
      </c>
      <c r="D205" s="70">
        <v>5</v>
      </c>
      <c r="E205" s="70">
        <v>2011</v>
      </c>
      <c r="F205" s="70" t="s">
        <v>178</v>
      </c>
      <c r="G205" s="70" t="s">
        <v>1860</v>
      </c>
      <c r="H205" s="70" t="s">
        <v>1861</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1869</v>
      </c>
      <c r="B206" s="70">
        <v>77</v>
      </c>
      <c r="C206" s="70">
        <v>9</v>
      </c>
      <c r="D206" s="70">
        <v>5</v>
      </c>
      <c r="E206" s="70">
        <v>2012</v>
      </c>
      <c r="F206" s="70" t="s">
        <v>179</v>
      </c>
      <c r="G206" s="70" t="s">
        <v>1860</v>
      </c>
      <c r="H206" s="70" t="s">
        <v>1861</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1870</v>
      </c>
      <c r="B207" s="70">
        <v>78</v>
      </c>
      <c r="C207" s="70">
        <v>10</v>
      </c>
      <c r="D207" s="70">
        <v>5</v>
      </c>
      <c r="E207" s="70">
        <v>2013</v>
      </c>
      <c r="F207" s="70" t="s">
        <v>180</v>
      </c>
      <c r="G207" s="70" t="s">
        <v>1860</v>
      </c>
      <c r="H207" s="70" t="s">
        <v>1861</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1871</v>
      </c>
      <c r="B208" s="70">
        <v>79</v>
      </c>
      <c r="C208" s="70">
        <v>11</v>
      </c>
      <c r="D208" s="70">
        <v>5</v>
      </c>
      <c r="E208" s="70">
        <v>2014</v>
      </c>
      <c r="F208" s="70" t="s">
        <v>181</v>
      </c>
      <c r="G208" s="70" t="s">
        <v>1860</v>
      </c>
      <c r="H208" s="70" t="s">
        <v>1861</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1872</v>
      </c>
      <c r="B209" s="70">
        <v>80</v>
      </c>
      <c r="C209" s="70">
        <v>12</v>
      </c>
      <c r="D209" s="70">
        <v>5</v>
      </c>
      <c r="E209" s="70">
        <v>2015</v>
      </c>
      <c r="F209" s="70" t="s">
        <v>182</v>
      </c>
      <c r="G209" s="70" t="s">
        <v>1860</v>
      </c>
      <c r="H209" s="70" t="s">
        <v>1861</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1873</v>
      </c>
      <c r="B210" s="70">
        <v>81</v>
      </c>
      <c r="C210" s="70">
        <v>13</v>
      </c>
      <c r="D210" s="70">
        <v>5</v>
      </c>
      <c r="E210" s="70">
        <v>2016</v>
      </c>
      <c r="F210" s="70" t="s">
        <v>155</v>
      </c>
      <c r="G210" s="70" t="s">
        <v>1860</v>
      </c>
      <c r="H210" s="70" t="s">
        <v>1861</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1874</v>
      </c>
      <c r="B211" s="70">
        <v>82</v>
      </c>
      <c r="C211" s="70">
        <v>14</v>
      </c>
      <c r="D211" s="70">
        <v>5</v>
      </c>
      <c r="E211" s="70">
        <v>2017</v>
      </c>
      <c r="F211" s="70" t="s">
        <v>156</v>
      </c>
      <c r="G211" s="70" t="s">
        <v>1860</v>
      </c>
      <c r="H211" s="70" t="s">
        <v>1861</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1875</v>
      </c>
      <c r="B212" s="70">
        <v>83</v>
      </c>
      <c r="C212" s="70">
        <v>15</v>
      </c>
      <c r="D212" s="70">
        <v>5</v>
      </c>
      <c r="E212" s="70">
        <v>2018</v>
      </c>
      <c r="F212" s="70" t="s">
        <v>183</v>
      </c>
      <c r="G212" s="70" t="s">
        <v>1860</v>
      </c>
      <c r="H212" s="70" t="s">
        <v>1861</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1876</v>
      </c>
      <c r="B213" s="70">
        <v>84</v>
      </c>
      <c r="C213" s="70">
        <v>16</v>
      </c>
      <c r="D213" s="70">
        <v>5</v>
      </c>
      <c r="E213" s="70">
        <v>2019</v>
      </c>
      <c r="F213" s="70" t="s">
        <v>158</v>
      </c>
      <c r="G213" s="70" t="s">
        <v>1860</v>
      </c>
      <c r="H213" s="70" t="s">
        <v>1861</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1877</v>
      </c>
      <c r="B214" s="70">
        <v>85</v>
      </c>
      <c r="C214" s="70">
        <v>17</v>
      </c>
      <c r="D214" s="70">
        <v>5</v>
      </c>
      <c r="E214" s="70">
        <v>2020</v>
      </c>
      <c r="F214" s="70" t="s">
        <v>159</v>
      </c>
      <c r="G214" s="70" t="s">
        <v>1860</v>
      </c>
      <c r="H214" s="70" t="s">
        <v>1861</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1878</v>
      </c>
      <c r="B215" s="70">
        <v>85</v>
      </c>
      <c r="C215" s="70">
        <v>18</v>
      </c>
      <c r="D215" s="70">
        <v>5</v>
      </c>
      <c r="E215" s="70">
        <v>2021</v>
      </c>
      <c r="F215" s="70" t="s">
        <v>160</v>
      </c>
      <c r="G215" s="70" t="s">
        <v>1860</v>
      </c>
      <c r="H215" s="70" t="s">
        <v>1861</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1879</v>
      </c>
      <c r="B216" s="70">
        <v>85</v>
      </c>
      <c r="C216" s="70">
        <v>19</v>
      </c>
      <c r="D216" s="70">
        <v>5</v>
      </c>
      <c r="E216" s="70">
        <v>2022</v>
      </c>
      <c r="F216" s="70" t="s">
        <v>161</v>
      </c>
      <c r="G216" s="1064" t="s">
        <v>1860</v>
      </c>
      <c r="H216" s="70" t="s">
        <v>1861</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85</v>
      </c>
      <c r="C217" s="70">
        <v>20</v>
      </c>
      <c r="D217" s="70">
        <v>5</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85</v>
      </c>
      <c r="C218" s="70">
        <v>21</v>
      </c>
      <c r="D218" s="70">
        <v>5</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426</v>
      </c>
      <c r="C219" s="70">
        <v>1</v>
      </c>
      <c r="D219" s="70">
        <v>26</v>
      </c>
      <c r="E219" s="70">
        <v>1990</v>
      </c>
      <c r="F219" s="70" t="s">
        <v>787</v>
      </c>
      <c r="G219" s="70" t="s">
        <v>1883</v>
      </c>
      <c r="H219" s="70" t="s">
        <v>1884</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427</v>
      </c>
      <c r="C220" s="70">
        <v>2</v>
      </c>
      <c r="D220" s="70">
        <v>26</v>
      </c>
      <c r="E220" s="70">
        <v>2005</v>
      </c>
      <c r="F220" s="70" t="s">
        <v>789</v>
      </c>
      <c r="G220" s="70" t="s">
        <v>1883</v>
      </c>
      <c r="H220" s="70" t="s">
        <v>1884</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428</v>
      </c>
      <c r="C221" s="70">
        <v>3</v>
      </c>
      <c r="D221" s="70">
        <v>26</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429</v>
      </c>
      <c r="C222" s="70">
        <v>4</v>
      </c>
      <c r="D222" s="70">
        <v>26</v>
      </c>
      <c r="E222" s="70">
        <v>2007</v>
      </c>
      <c r="F222" s="70" t="s">
        <v>791</v>
      </c>
      <c r="G222" s="70" t="s">
        <v>1883</v>
      </c>
      <c r="H222" s="70" t="s">
        <v>1884</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430</v>
      </c>
      <c r="C223" s="70">
        <v>5</v>
      </c>
      <c r="D223" s="70">
        <v>26</v>
      </c>
      <c r="E223" s="70">
        <v>2008</v>
      </c>
      <c r="F223" s="70" t="s">
        <v>792</v>
      </c>
      <c r="G223" s="70" t="s">
        <v>1883</v>
      </c>
      <c r="H223" s="70" t="s">
        <v>1884</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431</v>
      </c>
      <c r="C224" s="70">
        <v>6</v>
      </c>
      <c r="D224" s="70">
        <v>26</v>
      </c>
      <c r="E224" s="70">
        <v>2009</v>
      </c>
      <c r="F224" s="70" t="s">
        <v>176</v>
      </c>
      <c r="G224" s="70" t="s">
        <v>1883</v>
      </c>
      <c r="H224" s="70" t="s">
        <v>1884</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1890</v>
      </c>
      <c r="B225" s="70">
        <v>432</v>
      </c>
      <c r="C225" s="70">
        <v>7</v>
      </c>
      <c r="D225" s="70">
        <v>26</v>
      </c>
      <c r="E225" s="70">
        <v>2010</v>
      </c>
      <c r="F225" s="70" t="s">
        <v>177</v>
      </c>
      <c r="G225" s="70" t="s">
        <v>1883</v>
      </c>
      <c r="H225" s="70" t="s">
        <v>1884</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1891</v>
      </c>
      <c r="B226" s="70">
        <v>433</v>
      </c>
      <c r="C226" s="70">
        <v>8</v>
      </c>
      <c r="D226" s="70">
        <v>26</v>
      </c>
      <c r="E226" s="70">
        <v>2011</v>
      </c>
      <c r="F226" s="70" t="s">
        <v>178</v>
      </c>
      <c r="G226" s="70" t="s">
        <v>1883</v>
      </c>
      <c r="H226" s="70" t="s">
        <v>1884</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1892</v>
      </c>
      <c r="B227" s="70">
        <v>434</v>
      </c>
      <c r="C227" s="70">
        <v>9</v>
      </c>
      <c r="D227" s="70">
        <v>26</v>
      </c>
      <c r="E227" s="70">
        <v>2012</v>
      </c>
      <c r="F227" s="70" t="s">
        <v>179</v>
      </c>
      <c r="G227" s="70" t="s">
        <v>1883</v>
      </c>
      <c r="H227" s="70" t="s">
        <v>1884</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1893</v>
      </c>
      <c r="B228" s="70">
        <v>435</v>
      </c>
      <c r="C228" s="70">
        <v>10</v>
      </c>
      <c r="D228" s="70">
        <v>26</v>
      </c>
      <c r="E228" s="70">
        <v>2013</v>
      </c>
      <c r="F228" s="70" t="s">
        <v>180</v>
      </c>
      <c r="G228" s="70" t="s">
        <v>1883</v>
      </c>
      <c r="H228" s="70" t="s">
        <v>1884</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1894</v>
      </c>
      <c r="B229" s="70">
        <v>436</v>
      </c>
      <c r="C229" s="70">
        <v>11</v>
      </c>
      <c r="D229" s="70">
        <v>26</v>
      </c>
      <c r="E229" s="70">
        <v>2014</v>
      </c>
      <c r="F229" s="70" t="s">
        <v>181</v>
      </c>
      <c r="G229" s="70" t="s">
        <v>1883</v>
      </c>
      <c r="H229" s="70" t="s">
        <v>1884</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1895</v>
      </c>
      <c r="B230" s="70">
        <v>437</v>
      </c>
      <c r="C230" s="70">
        <v>12</v>
      </c>
      <c r="D230" s="70">
        <v>26</v>
      </c>
      <c r="E230" s="70">
        <v>2015</v>
      </c>
      <c r="F230" s="70" t="s">
        <v>182</v>
      </c>
      <c r="G230" s="70" t="s">
        <v>1883</v>
      </c>
      <c r="H230" s="70" t="s">
        <v>1884</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1896</v>
      </c>
      <c r="B231" s="70">
        <v>438</v>
      </c>
      <c r="C231" s="70">
        <v>13</v>
      </c>
      <c r="D231" s="70">
        <v>26</v>
      </c>
      <c r="E231" s="70">
        <v>2016</v>
      </c>
      <c r="F231" s="70" t="s">
        <v>155</v>
      </c>
      <c r="G231" s="70" t="s">
        <v>1883</v>
      </c>
      <c r="H231" s="70" t="s">
        <v>1884</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1897</v>
      </c>
      <c r="B232" s="70">
        <v>439</v>
      </c>
      <c r="C232" s="70">
        <v>14</v>
      </c>
      <c r="D232" s="70">
        <v>26</v>
      </c>
      <c r="E232" s="70">
        <v>2017</v>
      </c>
      <c r="F232" s="70" t="s">
        <v>156</v>
      </c>
      <c r="G232" s="70" t="s">
        <v>1883</v>
      </c>
      <c r="H232" s="70" t="s">
        <v>1884</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1898</v>
      </c>
      <c r="B233" s="70">
        <v>440</v>
      </c>
      <c r="C233" s="70">
        <v>15</v>
      </c>
      <c r="D233" s="70">
        <v>26</v>
      </c>
      <c r="E233" s="70">
        <v>2018</v>
      </c>
      <c r="F233" s="70" t="s">
        <v>183</v>
      </c>
      <c r="G233" s="70" t="s">
        <v>1883</v>
      </c>
      <c r="H233" s="70" t="s">
        <v>1884</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1899</v>
      </c>
      <c r="B234" s="70">
        <v>441</v>
      </c>
      <c r="C234" s="70">
        <v>16</v>
      </c>
      <c r="D234" s="70">
        <v>26</v>
      </c>
      <c r="E234" s="70">
        <v>2019</v>
      </c>
      <c r="F234" s="70" t="s">
        <v>158</v>
      </c>
      <c r="G234" s="70" t="s">
        <v>1883</v>
      </c>
      <c r="H234" s="70" t="s">
        <v>1884</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1900</v>
      </c>
      <c r="B235" s="70">
        <v>442</v>
      </c>
      <c r="C235" s="70">
        <v>17</v>
      </c>
      <c r="D235" s="70">
        <v>26</v>
      </c>
      <c r="E235" s="70">
        <v>2020</v>
      </c>
      <c r="F235" s="70" t="s">
        <v>159</v>
      </c>
      <c r="G235" s="1064" t="s">
        <v>1883</v>
      </c>
      <c r="H235" s="70" t="s">
        <v>1884</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1901</v>
      </c>
      <c r="B236" s="70">
        <v>442</v>
      </c>
      <c r="C236" s="70">
        <v>18</v>
      </c>
      <c r="D236" s="70">
        <v>26</v>
      </c>
      <c r="E236" s="70">
        <v>2021</v>
      </c>
      <c r="F236" s="70" t="s">
        <v>160</v>
      </c>
      <c r="G236" s="1064" t="s">
        <v>1883</v>
      </c>
      <c r="H236" s="70" t="s">
        <v>1884</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1902</v>
      </c>
      <c r="B237" s="70">
        <v>442</v>
      </c>
      <c r="C237" s="70">
        <v>19</v>
      </c>
      <c r="D237" s="70">
        <v>26</v>
      </c>
      <c r="E237" s="70">
        <v>2022</v>
      </c>
      <c r="F237" s="70" t="s">
        <v>161</v>
      </c>
      <c r="G237" s="70" t="s">
        <v>1883</v>
      </c>
      <c r="H237" s="70" t="s">
        <v>1884</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442</v>
      </c>
      <c r="C238" s="70">
        <v>20</v>
      </c>
      <c r="D238" s="70">
        <v>26</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442</v>
      </c>
      <c r="C239" s="70">
        <v>21</v>
      </c>
      <c r="D239" s="70">
        <v>26</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137</v>
      </c>
      <c r="C240" s="70">
        <v>1</v>
      </c>
      <c r="D240" s="70">
        <v>9</v>
      </c>
      <c r="E240" s="70">
        <v>1990</v>
      </c>
      <c r="F240" s="70" t="s">
        <v>787</v>
      </c>
      <c r="G240" s="70" t="s">
        <v>1906</v>
      </c>
      <c r="H240" s="70" t="s">
        <v>1907</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138</v>
      </c>
      <c r="C241" s="70">
        <v>2</v>
      </c>
      <c r="D241" s="70">
        <v>9</v>
      </c>
      <c r="E241" s="70">
        <v>2005</v>
      </c>
      <c r="F241" s="70" t="s">
        <v>789</v>
      </c>
      <c r="G241" s="70" t="s">
        <v>1906</v>
      </c>
      <c r="H241" s="70" t="s">
        <v>1907</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139</v>
      </c>
      <c r="C242" s="70">
        <v>3</v>
      </c>
      <c r="D242" s="70">
        <v>9</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140</v>
      </c>
      <c r="C243" s="70">
        <v>4</v>
      </c>
      <c r="D243" s="70">
        <v>9</v>
      </c>
      <c r="E243" s="70">
        <v>2007</v>
      </c>
      <c r="F243" s="70" t="s">
        <v>791</v>
      </c>
      <c r="G243" s="70" t="s">
        <v>1906</v>
      </c>
      <c r="H243" s="70" t="s">
        <v>1907</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141</v>
      </c>
      <c r="C244" s="70">
        <v>5</v>
      </c>
      <c r="D244" s="70">
        <v>9</v>
      </c>
      <c r="E244" s="70">
        <v>2008</v>
      </c>
      <c r="F244" s="70" t="s">
        <v>792</v>
      </c>
      <c r="G244" s="70" t="s">
        <v>1906</v>
      </c>
      <c r="H244" s="70" t="s">
        <v>1907</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142</v>
      </c>
      <c r="C245" s="70">
        <v>6</v>
      </c>
      <c r="D245" s="70">
        <v>9</v>
      </c>
      <c r="E245" s="70">
        <v>2009</v>
      </c>
      <c r="F245" s="70" t="s">
        <v>176</v>
      </c>
      <c r="G245" s="70" t="s">
        <v>1906</v>
      </c>
      <c r="H245" s="70" t="s">
        <v>1907</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1913</v>
      </c>
      <c r="B246" s="70">
        <v>143</v>
      </c>
      <c r="C246" s="70">
        <v>7</v>
      </c>
      <c r="D246" s="70">
        <v>9</v>
      </c>
      <c r="E246" s="70">
        <v>2010</v>
      </c>
      <c r="F246" s="70" t="s">
        <v>177</v>
      </c>
      <c r="G246" s="70" t="s">
        <v>1906</v>
      </c>
      <c r="H246" s="70" t="s">
        <v>1907</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1914</v>
      </c>
      <c r="B247" s="70">
        <v>144</v>
      </c>
      <c r="C247" s="70">
        <v>8</v>
      </c>
      <c r="D247" s="70">
        <v>9</v>
      </c>
      <c r="E247" s="70">
        <v>2011</v>
      </c>
      <c r="F247" s="70" t="s">
        <v>178</v>
      </c>
      <c r="G247" s="70" t="s">
        <v>1906</v>
      </c>
      <c r="H247" s="70" t="s">
        <v>1907</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1915</v>
      </c>
      <c r="B248" s="70">
        <v>145</v>
      </c>
      <c r="C248" s="70">
        <v>9</v>
      </c>
      <c r="D248" s="70">
        <v>9</v>
      </c>
      <c r="E248" s="70">
        <v>2012</v>
      </c>
      <c r="F248" s="70" t="s">
        <v>179</v>
      </c>
      <c r="G248" s="70" t="s">
        <v>1906</v>
      </c>
      <c r="H248" s="70" t="s">
        <v>1907</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1916</v>
      </c>
      <c r="B249" s="70">
        <v>146</v>
      </c>
      <c r="C249" s="70">
        <v>10</v>
      </c>
      <c r="D249" s="70">
        <v>9</v>
      </c>
      <c r="E249" s="70">
        <v>2013</v>
      </c>
      <c r="F249" s="70" t="s">
        <v>180</v>
      </c>
      <c r="G249" s="70" t="s">
        <v>1906</v>
      </c>
      <c r="H249" s="70" t="s">
        <v>1907</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1917</v>
      </c>
      <c r="B250" s="70">
        <v>147</v>
      </c>
      <c r="C250" s="70">
        <v>11</v>
      </c>
      <c r="D250" s="70">
        <v>9</v>
      </c>
      <c r="E250" s="70">
        <v>2014</v>
      </c>
      <c r="F250" s="70" t="s">
        <v>181</v>
      </c>
      <c r="G250" s="70" t="s">
        <v>1906</v>
      </c>
      <c r="H250" s="70" t="s">
        <v>1907</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1918</v>
      </c>
      <c r="B251" s="70">
        <v>148</v>
      </c>
      <c r="C251" s="70">
        <v>12</v>
      </c>
      <c r="D251" s="70">
        <v>9</v>
      </c>
      <c r="E251" s="70">
        <v>2015</v>
      </c>
      <c r="F251" s="70" t="s">
        <v>182</v>
      </c>
      <c r="G251" s="70" t="s">
        <v>1906</v>
      </c>
      <c r="H251" s="70" t="s">
        <v>1907</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1919</v>
      </c>
      <c r="B252" s="70">
        <v>149</v>
      </c>
      <c r="C252" s="70">
        <v>13</v>
      </c>
      <c r="D252" s="70">
        <v>9</v>
      </c>
      <c r="E252" s="70">
        <v>2016</v>
      </c>
      <c r="F252" s="70" t="s">
        <v>155</v>
      </c>
      <c r="G252" s="70" t="s">
        <v>1906</v>
      </c>
      <c r="H252" s="70" t="s">
        <v>1907</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1920</v>
      </c>
      <c r="B253" s="70">
        <v>150</v>
      </c>
      <c r="C253" s="70">
        <v>14</v>
      </c>
      <c r="D253" s="70">
        <v>9</v>
      </c>
      <c r="E253" s="70">
        <v>2017</v>
      </c>
      <c r="F253" s="70" t="s">
        <v>156</v>
      </c>
      <c r="G253" s="70" t="s">
        <v>1906</v>
      </c>
      <c r="H253" s="70" t="s">
        <v>1907</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1921</v>
      </c>
      <c r="B254" s="70">
        <v>151</v>
      </c>
      <c r="C254" s="70">
        <v>15</v>
      </c>
      <c r="D254" s="70">
        <v>9</v>
      </c>
      <c r="E254" s="70">
        <v>2018</v>
      </c>
      <c r="F254" s="70" t="s">
        <v>183</v>
      </c>
      <c r="G254" s="1064" t="s">
        <v>1906</v>
      </c>
      <c r="H254" s="70" t="s">
        <v>1907</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1922</v>
      </c>
      <c r="B255" s="70">
        <v>152</v>
      </c>
      <c r="C255" s="70">
        <v>16</v>
      </c>
      <c r="D255" s="70">
        <v>9</v>
      </c>
      <c r="E255" s="70">
        <v>2019</v>
      </c>
      <c r="F255" s="70" t="s">
        <v>158</v>
      </c>
      <c r="G255" s="1064" t="s">
        <v>1906</v>
      </c>
      <c r="H255" s="70" t="s">
        <v>1907</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1923</v>
      </c>
      <c r="B256" s="70">
        <v>153</v>
      </c>
      <c r="C256" s="70">
        <v>17</v>
      </c>
      <c r="D256" s="70">
        <v>9</v>
      </c>
      <c r="E256" s="70">
        <v>2020</v>
      </c>
      <c r="F256" s="70" t="s">
        <v>159</v>
      </c>
      <c r="G256" s="70" t="s">
        <v>1906</v>
      </c>
      <c r="H256" s="70" t="s">
        <v>1907</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1924</v>
      </c>
      <c r="B257" s="70">
        <v>153</v>
      </c>
      <c r="C257" s="70">
        <v>18</v>
      </c>
      <c r="D257" s="70">
        <v>9</v>
      </c>
      <c r="E257" s="70">
        <v>2021</v>
      </c>
      <c r="F257" s="70" t="s">
        <v>160</v>
      </c>
      <c r="G257" s="70" t="s">
        <v>1906</v>
      </c>
      <c r="H257" s="70" t="s">
        <v>1907</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1925</v>
      </c>
      <c r="B258" s="70">
        <v>153</v>
      </c>
      <c r="C258" s="70">
        <v>19</v>
      </c>
      <c r="D258" s="70">
        <v>9</v>
      </c>
      <c r="E258" s="70">
        <v>2022</v>
      </c>
      <c r="F258" s="70" t="s">
        <v>161</v>
      </c>
      <c r="G258" s="70" t="s">
        <v>1906</v>
      </c>
      <c r="H258" s="70" t="s">
        <v>1907</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153</v>
      </c>
      <c r="C259" s="70">
        <v>20</v>
      </c>
      <c r="D259" s="70">
        <v>9</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153</v>
      </c>
      <c r="C260" s="70">
        <v>21</v>
      </c>
      <c r="D260" s="70">
        <v>9</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290</v>
      </c>
      <c r="C261" s="70">
        <v>1</v>
      </c>
      <c r="D261" s="70">
        <v>18</v>
      </c>
      <c r="E261" s="70">
        <v>1990</v>
      </c>
      <c r="F261" s="70" t="s">
        <v>787</v>
      </c>
      <c r="G261" s="70" t="s">
        <v>1929</v>
      </c>
      <c r="H261" s="70" t="s">
        <v>1930</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291</v>
      </c>
      <c r="C262" s="70">
        <v>2</v>
      </c>
      <c r="D262" s="70">
        <v>18</v>
      </c>
      <c r="E262" s="70">
        <v>2005</v>
      </c>
      <c r="F262" s="70" t="s">
        <v>789</v>
      </c>
      <c r="G262" s="70" t="s">
        <v>1929</v>
      </c>
      <c r="H262" s="70" t="s">
        <v>1930</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292</v>
      </c>
      <c r="C263" s="70">
        <v>3</v>
      </c>
      <c r="D263" s="70">
        <v>18</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293</v>
      </c>
      <c r="C264" s="70">
        <v>4</v>
      </c>
      <c r="D264" s="70">
        <v>18</v>
      </c>
      <c r="E264" s="70">
        <v>2007</v>
      </c>
      <c r="F264" s="70" t="s">
        <v>791</v>
      </c>
      <c r="G264" s="70" t="s">
        <v>1929</v>
      </c>
      <c r="H264" s="70" t="s">
        <v>1930</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294</v>
      </c>
      <c r="C265" s="70">
        <v>5</v>
      </c>
      <c r="D265" s="70">
        <v>18</v>
      </c>
      <c r="E265" s="70">
        <v>2008</v>
      </c>
      <c r="F265" s="70" t="s">
        <v>792</v>
      </c>
      <c r="G265" s="70" t="s">
        <v>1929</v>
      </c>
      <c r="H265" s="70" t="s">
        <v>1930</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295</v>
      </c>
      <c r="C266" s="70">
        <v>6</v>
      </c>
      <c r="D266" s="70">
        <v>18</v>
      </c>
      <c r="E266" s="70">
        <v>2009</v>
      </c>
      <c r="F266" s="70" t="s">
        <v>176</v>
      </c>
      <c r="G266" s="70" t="s">
        <v>1929</v>
      </c>
      <c r="H266" s="70" t="s">
        <v>1930</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1936</v>
      </c>
      <c r="B267" s="70">
        <v>296</v>
      </c>
      <c r="C267" s="70">
        <v>7</v>
      </c>
      <c r="D267" s="70">
        <v>18</v>
      </c>
      <c r="E267" s="70">
        <v>2010</v>
      </c>
      <c r="F267" s="70" t="s">
        <v>177</v>
      </c>
      <c r="G267" s="70" t="s">
        <v>1929</v>
      </c>
      <c r="H267" s="70" t="s">
        <v>1930</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1937</v>
      </c>
      <c r="B268" s="70">
        <v>297</v>
      </c>
      <c r="C268" s="70">
        <v>8</v>
      </c>
      <c r="D268" s="70">
        <v>18</v>
      </c>
      <c r="E268" s="70">
        <v>2011</v>
      </c>
      <c r="F268" s="70" t="s">
        <v>178</v>
      </c>
      <c r="G268" s="70" t="s">
        <v>1929</v>
      </c>
      <c r="H268" s="70" t="s">
        <v>1930</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1938</v>
      </c>
      <c r="B269" s="70">
        <v>298</v>
      </c>
      <c r="C269" s="70">
        <v>9</v>
      </c>
      <c r="D269" s="70">
        <v>18</v>
      </c>
      <c r="E269" s="70">
        <v>2012</v>
      </c>
      <c r="F269" s="70" t="s">
        <v>179</v>
      </c>
      <c r="G269" s="70" t="s">
        <v>1929</v>
      </c>
      <c r="H269" s="70" t="s">
        <v>1930</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1939</v>
      </c>
      <c r="B270" s="70">
        <v>299</v>
      </c>
      <c r="C270" s="70">
        <v>10</v>
      </c>
      <c r="D270" s="70">
        <v>18</v>
      </c>
      <c r="E270" s="70">
        <v>2013</v>
      </c>
      <c r="F270" s="70" t="s">
        <v>180</v>
      </c>
      <c r="G270" s="70" t="s">
        <v>1929</v>
      </c>
      <c r="H270" s="70" t="s">
        <v>1930</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1940</v>
      </c>
      <c r="B271" s="70">
        <v>300</v>
      </c>
      <c r="C271" s="70">
        <v>11</v>
      </c>
      <c r="D271" s="70">
        <v>18</v>
      </c>
      <c r="E271" s="70">
        <v>2014</v>
      </c>
      <c r="F271" s="70" t="s">
        <v>181</v>
      </c>
      <c r="G271" s="70" t="s">
        <v>1929</v>
      </c>
      <c r="H271" s="70" t="s">
        <v>1930</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1941</v>
      </c>
      <c r="B272" s="70">
        <v>301</v>
      </c>
      <c r="C272" s="70">
        <v>12</v>
      </c>
      <c r="D272" s="70">
        <v>18</v>
      </c>
      <c r="E272" s="70">
        <v>2015</v>
      </c>
      <c r="F272" s="70" t="s">
        <v>182</v>
      </c>
      <c r="G272" s="70" t="s">
        <v>1929</v>
      </c>
      <c r="H272" s="70" t="s">
        <v>1930</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1942</v>
      </c>
      <c r="B273" s="70">
        <v>302</v>
      </c>
      <c r="C273" s="70">
        <v>13</v>
      </c>
      <c r="D273" s="70">
        <v>18</v>
      </c>
      <c r="E273" s="70">
        <v>2016</v>
      </c>
      <c r="F273" s="70" t="s">
        <v>155</v>
      </c>
      <c r="G273" s="1064" t="s">
        <v>1929</v>
      </c>
      <c r="H273" s="70" t="s">
        <v>1930</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1943</v>
      </c>
      <c r="B274" s="70">
        <v>303</v>
      </c>
      <c r="C274" s="70">
        <v>14</v>
      </c>
      <c r="D274" s="70">
        <v>18</v>
      </c>
      <c r="E274" s="70">
        <v>2017</v>
      </c>
      <c r="F274" s="70" t="s">
        <v>156</v>
      </c>
      <c r="G274" s="1064" t="s">
        <v>1929</v>
      </c>
      <c r="H274" s="70" t="s">
        <v>1930</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1944</v>
      </c>
      <c r="B275" s="70">
        <v>304</v>
      </c>
      <c r="C275" s="70">
        <v>15</v>
      </c>
      <c r="D275" s="70">
        <v>18</v>
      </c>
      <c r="E275" s="70">
        <v>2018</v>
      </c>
      <c r="F275" s="70" t="s">
        <v>183</v>
      </c>
      <c r="G275" s="70" t="s">
        <v>1929</v>
      </c>
      <c r="H275" s="70" t="s">
        <v>1930</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1945</v>
      </c>
      <c r="B276" s="70">
        <v>305</v>
      </c>
      <c r="C276" s="70">
        <v>16</v>
      </c>
      <c r="D276" s="70">
        <v>18</v>
      </c>
      <c r="E276" s="70">
        <v>2019</v>
      </c>
      <c r="F276" s="70" t="s">
        <v>158</v>
      </c>
      <c r="G276" s="70" t="s">
        <v>1929</v>
      </c>
      <c r="H276" s="70" t="s">
        <v>1930</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1946</v>
      </c>
      <c r="B277" s="70">
        <v>306</v>
      </c>
      <c r="C277" s="70">
        <v>17</v>
      </c>
      <c r="D277" s="70">
        <v>18</v>
      </c>
      <c r="E277" s="70">
        <v>2020</v>
      </c>
      <c r="F277" s="70" t="s">
        <v>159</v>
      </c>
      <c r="G277" s="70" t="s">
        <v>1929</v>
      </c>
      <c r="H277" s="70" t="s">
        <v>1930</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1947</v>
      </c>
      <c r="B278" s="70">
        <v>306</v>
      </c>
      <c r="C278" s="70">
        <v>18</v>
      </c>
      <c r="D278" s="70">
        <v>18</v>
      </c>
      <c r="E278" s="70">
        <v>2021</v>
      </c>
      <c r="F278" s="70" t="s">
        <v>160</v>
      </c>
      <c r="G278" s="70" t="s">
        <v>1929</v>
      </c>
      <c r="H278" s="70" t="s">
        <v>1930</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1948</v>
      </c>
      <c r="B279" s="70">
        <v>306</v>
      </c>
      <c r="C279" s="70">
        <v>19</v>
      </c>
      <c r="D279" s="70">
        <v>18</v>
      </c>
      <c r="E279" s="70">
        <v>2022</v>
      </c>
      <c r="F279" s="70" t="s">
        <v>161</v>
      </c>
      <c r="G279" s="70" t="s">
        <v>1929</v>
      </c>
      <c r="H279" s="70" t="s">
        <v>1930</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306</v>
      </c>
      <c r="C280" s="70">
        <v>20</v>
      </c>
      <c r="D280" s="70">
        <v>18</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306</v>
      </c>
      <c r="C281" s="70">
        <v>21</v>
      </c>
      <c r="D281" s="70">
        <v>18</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35</v>
      </c>
      <c r="C282" s="70">
        <v>1</v>
      </c>
      <c r="D282" s="70">
        <v>3</v>
      </c>
      <c r="E282" s="70">
        <v>1990</v>
      </c>
      <c r="F282" s="70" t="s">
        <v>787</v>
      </c>
      <c r="G282" s="70" t="s">
        <v>1952</v>
      </c>
      <c r="H282" s="70" t="s">
        <v>1953</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36</v>
      </c>
      <c r="C283" s="70">
        <v>2</v>
      </c>
      <c r="D283" s="70">
        <v>3</v>
      </c>
      <c r="E283" s="70">
        <v>2005</v>
      </c>
      <c r="F283" s="70" t="s">
        <v>789</v>
      </c>
      <c r="G283" s="70" t="s">
        <v>1952</v>
      </c>
      <c r="H283" s="70" t="s">
        <v>1953</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37</v>
      </c>
      <c r="C284" s="70">
        <v>3</v>
      </c>
      <c r="D284" s="70">
        <v>3</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38</v>
      </c>
      <c r="C285" s="70">
        <v>4</v>
      </c>
      <c r="D285" s="70">
        <v>3</v>
      </c>
      <c r="E285" s="70">
        <v>2007</v>
      </c>
      <c r="F285" s="70" t="s">
        <v>791</v>
      </c>
      <c r="G285" s="70" t="s">
        <v>1952</v>
      </c>
      <c r="H285" s="70" t="s">
        <v>1953</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39</v>
      </c>
      <c r="C286" s="70">
        <v>5</v>
      </c>
      <c r="D286" s="70">
        <v>3</v>
      </c>
      <c r="E286" s="70">
        <v>2008</v>
      </c>
      <c r="F286" s="70" t="s">
        <v>792</v>
      </c>
      <c r="G286" s="70" t="s">
        <v>1952</v>
      </c>
      <c r="H286" s="70" t="s">
        <v>1953</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40</v>
      </c>
      <c r="C287" s="70">
        <v>6</v>
      </c>
      <c r="D287" s="70">
        <v>3</v>
      </c>
      <c r="E287" s="70">
        <v>2009</v>
      </c>
      <c r="F287" s="70" t="s">
        <v>176</v>
      </c>
      <c r="G287" s="70" t="s">
        <v>1952</v>
      </c>
      <c r="H287" s="70" t="s">
        <v>1953</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1959</v>
      </c>
      <c r="B288" s="70">
        <v>41</v>
      </c>
      <c r="C288" s="70">
        <v>7</v>
      </c>
      <c r="D288" s="70">
        <v>3</v>
      </c>
      <c r="E288" s="70">
        <v>2010</v>
      </c>
      <c r="F288" s="70" t="s">
        <v>177</v>
      </c>
      <c r="G288" s="70" t="s">
        <v>1952</v>
      </c>
      <c r="H288" s="70" t="s">
        <v>1953</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1960</v>
      </c>
      <c r="B289" s="70">
        <v>42</v>
      </c>
      <c r="C289" s="70">
        <v>8</v>
      </c>
      <c r="D289" s="70">
        <v>3</v>
      </c>
      <c r="E289" s="70">
        <v>2011</v>
      </c>
      <c r="F289" s="70" t="s">
        <v>178</v>
      </c>
      <c r="G289" s="70" t="s">
        <v>1952</v>
      </c>
      <c r="H289" s="70" t="s">
        <v>1953</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1961</v>
      </c>
      <c r="B290" s="70">
        <v>43</v>
      </c>
      <c r="C290" s="70">
        <v>9</v>
      </c>
      <c r="D290" s="70">
        <v>3</v>
      </c>
      <c r="E290" s="70">
        <v>2012</v>
      </c>
      <c r="F290" s="70" t="s">
        <v>179</v>
      </c>
      <c r="G290" s="70" t="s">
        <v>1952</v>
      </c>
      <c r="H290" s="70" t="s">
        <v>1953</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1962</v>
      </c>
      <c r="B291" s="70">
        <v>44</v>
      </c>
      <c r="C291" s="70">
        <v>10</v>
      </c>
      <c r="D291" s="70">
        <v>3</v>
      </c>
      <c r="E291" s="70">
        <v>2013</v>
      </c>
      <c r="F291" s="70" t="s">
        <v>180</v>
      </c>
      <c r="G291" s="70" t="s">
        <v>1952</v>
      </c>
      <c r="H291" s="70" t="s">
        <v>1953</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1963</v>
      </c>
      <c r="B292" s="70">
        <v>45</v>
      </c>
      <c r="C292" s="70">
        <v>11</v>
      </c>
      <c r="D292" s="70">
        <v>3</v>
      </c>
      <c r="E292" s="70">
        <v>2014</v>
      </c>
      <c r="F292" s="70" t="s">
        <v>181</v>
      </c>
      <c r="G292" s="1064" t="s">
        <v>1952</v>
      </c>
      <c r="H292" s="70" t="s">
        <v>1953</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1964</v>
      </c>
      <c r="B293" s="70">
        <v>46</v>
      </c>
      <c r="C293" s="70">
        <v>12</v>
      </c>
      <c r="D293" s="70">
        <v>3</v>
      </c>
      <c r="E293" s="70">
        <v>2015</v>
      </c>
      <c r="F293" s="70" t="s">
        <v>182</v>
      </c>
      <c r="G293" s="1064" t="s">
        <v>1952</v>
      </c>
      <c r="H293" s="70" t="s">
        <v>1953</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1965</v>
      </c>
      <c r="B294" s="70">
        <v>47</v>
      </c>
      <c r="C294" s="70">
        <v>13</v>
      </c>
      <c r="D294" s="70">
        <v>3</v>
      </c>
      <c r="E294" s="70">
        <v>2016</v>
      </c>
      <c r="F294" s="70" t="s">
        <v>155</v>
      </c>
      <c r="G294" s="70" t="s">
        <v>1952</v>
      </c>
      <c r="H294" s="70" t="s">
        <v>1953</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1966</v>
      </c>
      <c r="B295" s="70">
        <v>48</v>
      </c>
      <c r="C295" s="70">
        <v>14</v>
      </c>
      <c r="D295" s="70">
        <v>3</v>
      </c>
      <c r="E295" s="70">
        <v>2017</v>
      </c>
      <c r="F295" s="70" t="s">
        <v>156</v>
      </c>
      <c r="G295" s="70" t="s">
        <v>1952</v>
      </c>
      <c r="H295" s="70" t="s">
        <v>1953</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1967</v>
      </c>
      <c r="B296" s="70">
        <v>49</v>
      </c>
      <c r="C296" s="70">
        <v>15</v>
      </c>
      <c r="D296" s="70">
        <v>3</v>
      </c>
      <c r="E296" s="70">
        <v>2018</v>
      </c>
      <c r="F296" s="70" t="s">
        <v>183</v>
      </c>
      <c r="G296" s="70" t="s">
        <v>1952</v>
      </c>
      <c r="H296" s="70" t="s">
        <v>1953</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1968</v>
      </c>
      <c r="B297" s="70">
        <v>50</v>
      </c>
      <c r="C297" s="70">
        <v>16</v>
      </c>
      <c r="D297" s="70">
        <v>3</v>
      </c>
      <c r="E297" s="70">
        <v>2019</v>
      </c>
      <c r="F297" s="70" t="s">
        <v>158</v>
      </c>
      <c r="G297" s="70" t="s">
        <v>1952</v>
      </c>
      <c r="H297" s="70" t="s">
        <v>1953</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1969</v>
      </c>
      <c r="B298" s="70">
        <v>51</v>
      </c>
      <c r="C298" s="70">
        <v>17</v>
      </c>
      <c r="D298" s="70">
        <v>3</v>
      </c>
      <c r="E298" s="70">
        <v>2020</v>
      </c>
      <c r="F298" s="70" t="s">
        <v>159</v>
      </c>
      <c r="G298" s="70" t="s">
        <v>1952</v>
      </c>
      <c r="H298" s="70" t="s">
        <v>1953</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1970</v>
      </c>
      <c r="B299" s="70">
        <v>51</v>
      </c>
      <c r="C299" s="70">
        <v>18</v>
      </c>
      <c r="D299" s="70">
        <v>3</v>
      </c>
      <c r="E299" s="70">
        <v>2021</v>
      </c>
      <c r="F299" s="70" t="s">
        <v>160</v>
      </c>
      <c r="G299" s="70" t="s">
        <v>1952</v>
      </c>
      <c r="H299" s="70" t="s">
        <v>1953</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1971</v>
      </c>
      <c r="B300" s="70">
        <v>51</v>
      </c>
      <c r="C300" s="70">
        <v>19</v>
      </c>
      <c r="D300" s="70">
        <v>3</v>
      </c>
      <c r="E300" s="70">
        <v>2022</v>
      </c>
      <c r="F300" s="70" t="s">
        <v>161</v>
      </c>
      <c r="G300" s="70" t="s">
        <v>1952</v>
      </c>
      <c r="H300" s="70" t="s">
        <v>1953</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51</v>
      </c>
      <c r="C301" s="70">
        <v>20</v>
      </c>
      <c r="D301" s="70">
        <v>3</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51</v>
      </c>
      <c r="C302" s="70">
        <v>21</v>
      </c>
      <c r="D302" s="70">
        <v>3</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239</v>
      </c>
      <c r="C303" s="70">
        <v>1</v>
      </c>
      <c r="D303" s="70">
        <v>15</v>
      </c>
      <c r="E303" s="70">
        <v>1990</v>
      </c>
      <c r="F303" s="70" t="s">
        <v>787</v>
      </c>
      <c r="G303" s="70" t="s">
        <v>1975</v>
      </c>
      <c r="H303" s="70" t="s">
        <v>1976</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240</v>
      </c>
      <c r="C304" s="70">
        <v>2</v>
      </c>
      <c r="D304" s="70">
        <v>15</v>
      </c>
      <c r="E304" s="70">
        <v>2005</v>
      </c>
      <c r="F304" s="70" t="s">
        <v>789</v>
      </c>
      <c r="G304" s="70" t="s">
        <v>1975</v>
      </c>
      <c r="H304" s="70" t="s">
        <v>1976</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241</v>
      </c>
      <c r="C305" s="70">
        <v>3</v>
      </c>
      <c r="D305" s="70">
        <v>15</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242</v>
      </c>
      <c r="C306" s="70">
        <v>4</v>
      </c>
      <c r="D306" s="70">
        <v>15</v>
      </c>
      <c r="E306" s="70">
        <v>2007</v>
      </c>
      <c r="F306" s="70" t="s">
        <v>791</v>
      </c>
      <c r="G306" s="70" t="s">
        <v>1975</v>
      </c>
      <c r="H306" s="70" t="s">
        <v>1976</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243</v>
      </c>
      <c r="C307" s="70">
        <v>5</v>
      </c>
      <c r="D307" s="70">
        <v>15</v>
      </c>
      <c r="E307" s="70">
        <v>2008</v>
      </c>
      <c r="F307" s="70" t="s">
        <v>792</v>
      </c>
      <c r="G307" s="70" t="s">
        <v>1975</v>
      </c>
      <c r="H307" s="70" t="s">
        <v>1976</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244</v>
      </c>
      <c r="C308" s="70">
        <v>6</v>
      </c>
      <c r="D308" s="70">
        <v>15</v>
      </c>
      <c r="E308" s="70">
        <v>2009</v>
      </c>
      <c r="F308" s="70" t="s">
        <v>176</v>
      </c>
      <c r="G308" s="70" t="s">
        <v>1975</v>
      </c>
      <c r="H308" s="70" t="s">
        <v>1976</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1982</v>
      </c>
      <c r="B309" s="70">
        <v>245</v>
      </c>
      <c r="C309" s="70">
        <v>7</v>
      </c>
      <c r="D309" s="70">
        <v>15</v>
      </c>
      <c r="E309" s="70">
        <v>2010</v>
      </c>
      <c r="F309" s="70" t="s">
        <v>177</v>
      </c>
      <c r="G309" s="70" t="s">
        <v>1975</v>
      </c>
      <c r="H309" s="70" t="s">
        <v>1976</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1983</v>
      </c>
      <c r="B310" s="70">
        <v>246</v>
      </c>
      <c r="C310" s="70">
        <v>8</v>
      </c>
      <c r="D310" s="70">
        <v>15</v>
      </c>
      <c r="E310" s="70">
        <v>2011</v>
      </c>
      <c r="F310" s="70" t="s">
        <v>178</v>
      </c>
      <c r="G310" s="70" t="s">
        <v>1975</v>
      </c>
      <c r="H310" s="70" t="s">
        <v>1976</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1984</v>
      </c>
      <c r="B311" s="70">
        <v>247</v>
      </c>
      <c r="C311" s="70">
        <v>9</v>
      </c>
      <c r="D311" s="70">
        <v>15</v>
      </c>
      <c r="E311" s="70">
        <v>2012</v>
      </c>
      <c r="F311" s="70" t="s">
        <v>179</v>
      </c>
      <c r="G311" s="1064" t="s">
        <v>1975</v>
      </c>
      <c r="H311" s="70" t="s">
        <v>1976</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1985</v>
      </c>
      <c r="B312" s="70">
        <v>248</v>
      </c>
      <c r="C312" s="70">
        <v>10</v>
      </c>
      <c r="D312" s="70">
        <v>15</v>
      </c>
      <c r="E312" s="70">
        <v>2013</v>
      </c>
      <c r="F312" s="70" t="s">
        <v>180</v>
      </c>
      <c r="G312" s="1064" t="s">
        <v>1975</v>
      </c>
      <c r="H312" s="70" t="s">
        <v>1976</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1986</v>
      </c>
      <c r="B313" s="70">
        <v>249</v>
      </c>
      <c r="C313" s="70">
        <v>11</v>
      </c>
      <c r="D313" s="70">
        <v>15</v>
      </c>
      <c r="E313" s="70">
        <v>2014</v>
      </c>
      <c r="F313" s="70" t="s">
        <v>181</v>
      </c>
      <c r="G313" s="70" t="s">
        <v>1975</v>
      </c>
      <c r="H313" s="70" t="s">
        <v>1976</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1987</v>
      </c>
      <c r="B314" s="70">
        <v>250</v>
      </c>
      <c r="C314" s="70">
        <v>12</v>
      </c>
      <c r="D314" s="70">
        <v>15</v>
      </c>
      <c r="E314" s="70">
        <v>2015</v>
      </c>
      <c r="F314" s="70" t="s">
        <v>182</v>
      </c>
      <c r="G314" s="70" t="s">
        <v>1975</v>
      </c>
      <c r="H314" s="70" t="s">
        <v>1976</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1988</v>
      </c>
      <c r="B315" s="70">
        <v>251</v>
      </c>
      <c r="C315" s="70">
        <v>13</v>
      </c>
      <c r="D315" s="70">
        <v>15</v>
      </c>
      <c r="E315" s="70">
        <v>2016</v>
      </c>
      <c r="F315" s="70" t="s">
        <v>155</v>
      </c>
      <c r="G315" s="70" t="s">
        <v>1975</v>
      </c>
      <c r="H315" s="70" t="s">
        <v>1976</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1989</v>
      </c>
      <c r="B316" s="70">
        <v>252</v>
      </c>
      <c r="C316" s="70">
        <v>14</v>
      </c>
      <c r="D316" s="70">
        <v>15</v>
      </c>
      <c r="E316" s="70">
        <v>2017</v>
      </c>
      <c r="F316" s="70" t="s">
        <v>156</v>
      </c>
      <c r="G316" s="70" t="s">
        <v>1975</v>
      </c>
      <c r="H316" s="70" t="s">
        <v>1976</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1990</v>
      </c>
      <c r="B317" s="70">
        <v>253</v>
      </c>
      <c r="C317" s="70">
        <v>15</v>
      </c>
      <c r="D317" s="70">
        <v>15</v>
      </c>
      <c r="E317" s="70">
        <v>2018</v>
      </c>
      <c r="F317" s="70" t="s">
        <v>183</v>
      </c>
      <c r="G317" s="70" t="s">
        <v>1975</v>
      </c>
      <c r="H317" s="70" t="s">
        <v>1976</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1991</v>
      </c>
      <c r="B318" s="70">
        <v>254</v>
      </c>
      <c r="C318" s="70">
        <v>16</v>
      </c>
      <c r="D318" s="70">
        <v>15</v>
      </c>
      <c r="E318" s="70">
        <v>2019</v>
      </c>
      <c r="F318" s="70" t="s">
        <v>158</v>
      </c>
      <c r="G318" s="70" t="s">
        <v>1975</v>
      </c>
      <c r="H318" s="70" t="s">
        <v>1976</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1992</v>
      </c>
      <c r="B319" s="70">
        <v>255</v>
      </c>
      <c r="C319" s="70">
        <v>17</v>
      </c>
      <c r="D319" s="70">
        <v>15</v>
      </c>
      <c r="E319" s="70">
        <v>2020</v>
      </c>
      <c r="F319" s="70" t="s">
        <v>159</v>
      </c>
      <c r="G319" s="70" t="s">
        <v>1975</v>
      </c>
      <c r="H319" s="70" t="s">
        <v>1976</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1993</v>
      </c>
      <c r="B320" s="70">
        <v>255</v>
      </c>
      <c r="C320" s="70">
        <v>18</v>
      </c>
      <c r="D320" s="70">
        <v>15</v>
      </c>
      <c r="E320" s="70">
        <v>2021</v>
      </c>
      <c r="F320" s="70" t="s">
        <v>160</v>
      </c>
      <c r="G320" s="70" t="s">
        <v>1975</v>
      </c>
      <c r="H320" s="70" t="s">
        <v>1976</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1994</v>
      </c>
      <c r="B321" s="70">
        <v>255</v>
      </c>
      <c r="C321" s="70">
        <v>19</v>
      </c>
      <c r="D321" s="70">
        <v>15</v>
      </c>
      <c r="E321" s="70">
        <v>2022</v>
      </c>
      <c r="F321" s="70" t="s">
        <v>161</v>
      </c>
      <c r="G321" s="70" t="s">
        <v>1975</v>
      </c>
      <c r="H321" s="70" t="s">
        <v>1976</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255</v>
      </c>
      <c r="C322" s="70">
        <v>20</v>
      </c>
      <c r="D322" s="70">
        <v>15</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255</v>
      </c>
      <c r="C323" s="70">
        <v>21</v>
      </c>
      <c r="D323" s="70">
        <v>15</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307</v>
      </c>
      <c r="C324" s="70">
        <v>1</v>
      </c>
      <c r="D324" s="70">
        <v>19</v>
      </c>
      <c r="E324" s="70">
        <v>1990</v>
      </c>
      <c r="F324" s="70" t="s">
        <v>787</v>
      </c>
      <c r="G324" s="70" t="s">
        <v>1998</v>
      </c>
      <c r="H324" s="70" t="s">
        <v>1999</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308</v>
      </c>
      <c r="C325" s="70">
        <v>2</v>
      </c>
      <c r="D325" s="70">
        <v>19</v>
      </c>
      <c r="E325" s="70">
        <v>2005</v>
      </c>
      <c r="F325" s="70" t="s">
        <v>789</v>
      </c>
      <c r="G325" s="70" t="s">
        <v>1998</v>
      </c>
      <c r="H325" s="70" t="s">
        <v>1999</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309</v>
      </c>
      <c r="C326" s="70">
        <v>3</v>
      </c>
      <c r="D326" s="70">
        <v>19</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310</v>
      </c>
      <c r="C327" s="70">
        <v>4</v>
      </c>
      <c r="D327" s="70">
        <v>19</v>
      </c>
      <c r="E327" s="70">
        <v>2007</v>
      </c>
      <c r="F327" s="70" t="s">
        <v>791</v>
      </c>
      <c r="G327" s="70" t="s">
        <v>1998</v>
      </c>
      <c r="H327" s="70" t="s">
        <v>1999</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311</v>
      </c>
      <c r="C328" s="70">
        <v>5</v>
      </c>
      <c r="D328" s="70">
        <v>19</v>
      </c>
      <c r="E328" s="70">
        <v>2008</v>
      </c>
      <c r="F328" s="70" t="s">
        <v>792</v>
      </c>
      <c r="G328" s="70" t="s">
        <v>1998</v>
      </c>
      <c r="H328" s="70" t="s">
        <v>1999</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312</v>
      </c>
      <c r="C329" s="70">
        <v>6</v>
      </c>
      <c r="D329" s="70">
        <v>19</v>
      </c>
      <c r="E329" s="70">
        <v>2009</v>
      </c>
      <c r="F329" s="70" t="s">
        <v>176</v>
      </c>
      <c r="G329" s="1064" t="s">
        <v>1998</v>
      </c>
      <c r="H329" s="70" t="s">
        <v>1999</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2005</v>
      </c>
      <c r="B330" s="70">
        <v>313</v>
      </c>
      <c r="C330" s="70">
        <v>7</v>
      </c>
      <c r="D330" s="70">
        <v>19</v>
      </c>
      <c r="E330" s="70">
        <v>2010</v>
      </c>
      <c r="F330" s="70" t="s">
        <v>177</v>
      </c>
      <c r="G330" s="1064" t="s">
        <v>1998</v>
      </c>
      <c r="H330" s="70" t="s">
        <v>1999</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2006</v>
      </c>
      <c r="B331" s="70">
        <v>314</v>
      </c>
      <c r="C331" s="70">
        <v>8</v>
      </c>
      <c r="D331" s="70">
        <v>19</v>
      </c>
      <c r="E331" s="70">
        <v>2011</v>
      </c>
      <c r="F331" s="70" t="s">
        <v>178</v>
      </c>
      <c r="G331" s="70" t="s">
        <v>1998</v>
      </c>
      <c r="H331" s="70" t="s">
        <v>1999</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2007</v>
      </c>
      <c r="B332" s="70">
        <v>315</v>
      </c>
      <c r="C332" s="70">
        <v>9</v>
      </c>
      <c r="D332" s="70">
        <v>19</v>
      </c>
      <c r="E332" s="70">
        <v>2012</v>
      </c>
      <c r="F332" s="70" t="s">
        <v>179</v>
      </c>
      <c r="G332" s="70" t="s">
        <v>1998</v>
      </c>
      <c r="H332" s="70" t="s">
        <v>1999</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2008</v>
      </c>
      <c r="B333" s="70">
        <v>316</v>
      </c>
      <c r="C333" s="70">
        <v>10</v>
      </c>
      <c r="D333" s="70">
        <v>19</v>
      </c>
      <c r="E333" s="70">
        <v>2013</v>
      </c>
      <c r="F333" s="70" t="s">
        <v>180</v>
      </c>
      <c r="G333" s="70" t="s">
        <v>1998</v>
      </c>
      <c r="H333" s="70" t="s">
        <v>1999</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2009</v>
      </c>
      <c r="B334" s="70">
        <v>317</v>
      </c>
      <c r="C334" s="70">
        <v>11</v>
      </c>
      <c r="D334" s="70">
        <v>19</v>
      </c>
      <c r="E334" s="70">
        <v>2014</v>
      </c>
      <c r="F334" s="70" t="s">
        <v>181</v>
      </c>
      <c r="G334" s="70" t="s">
        <v>1998</v>
      </c>
      <c r="H334" s="70" t="s">
        <v>1999</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2010</v>
      </c>
      <c r="B335" s="70">
        <v>318</v>
      </c>
      <c r="C335" s="70">
        <v>12</v>
      </c>
      <c r="D335" s="70">
        <v>19</v>
      </c>
      <c r="E335" s="70">
        <v>2015</v>
      </c>
      <c r="F335" s="70" t="s">
        <v>182</v>
      </c>
      <c r="G335" s="70" t="s">
        <v>1998</v>
      </c>
      <c r="H335" s="70" t="s">
        <v>1999</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2011</v>
      </c>
      <c r="B336" s="70">
        <v>319</v>
      </c>
      <c r="C336" s="70">
        <v>13</v>
      </c>
      <c r="D336" s="70">
        <v>19</v>
      </c>
      <c r="E336" s="70">
        <v>2016</v>
      </c>
      <c r="F336" s="70" t="s">
        <v>155</v>
      </c>
      <c r="G336" s="70" t="s">
        <v>1998</v>
      </c>
      <c r="H336" s="70" t="s">
        <v>1999</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2012</v>
      </c>
      <c r="B337" s="70">
        <v>320</v>
      </c>
      <c r="C337" s="70">
        <v>14</v>
      </c>
      <c r="D337" s="70">
        <v>19</v>
      </c>
      <c r="E337" s="70">
        <v>2017</v>
      </c>
      <c r="F337" s="70" t="s">
        <v>156</v>
      </c>
      <c r="G337" s="70" t="s">
        <v>1998</v>
      </c>
      <c r="H337" s="70" t="s">
        <v>1999</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2013</v>
      </c>
      <c r="B338" s="70">
        <v>321</v>
      </c>
      <c r="C338" s="70">
        <v>15</v>
      </c>
      <c r="D338" s="70">
        <v>19</v>
      </c>
      <c r="E338" s="70">
        <v>2018</v>
      </c>
      <c r="F338" s="70" t="s">
        <v>183</v>
      </c>
      <c r="G338" s="70" t="s">
        <v>1998</v>
      </c>
      <c r="H338" s="70" t="s">
        <v>1999</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2014</v>
      </c>
      <c r="B339" s="70">
        <v>322</v>
      </c>
      <c r="C339" s="70">
        <v>16</v>
      </c>
      <c r="D339" s="70">
        <v>19</v>
      </c>
      <c r="E339" s="70">
        <v>2019</v>
      </c>
      <c r="F339" s="70" t="s">
        <v>158</v>
      </c>
      <c r="G339" s="70" t="s">
        <v>1998</v>
      </c>
      <c r="H339" s="70" t="s">
        <v>1999</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2015</v>
      </c>
      <c r="B340" s="70">
        <v>323</v>
      </c>
      <c r="C340" s="70">
        <v>17</v>
      </c>
      <c r="D340" s="70">
        <v>19</v>
      </c>
      <c r="E340" s="70">
        <v>2020</v>
      </c>
      <c r="F340" s="70" t="s">
        <v>159</v>
      </c>
      <c r="G340" s="70" t="s">
        <v>1998</v>
      </c>
      <c r="H340" s="70" t="s">
        <v>1999</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2016</v>
      </c>
      <c r="B341" s="70">
        <v>323</v>
      </c>
      <c r="C341" s="70">
        <v>18</v>
      </c>
      <c r="D341" s="70">
        <v>19</v>
      </c>
      <c r="E341" s="70">
        <v>2021</v>
      </c>
      <c r="F341" s="70" t="s">
        <v>160</v>
      </c>
      <c r="G341" s="70" t="s">
        <v>1998</v>
      </c>
      <c r="H341" s="70" t="s">
        <v>1999</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2017</v>
      </c>
      <c r="B342" s="70">
        <v>323</v>
      </c>
      <c r="C342" s="70">
        <v>19</v>
      </c>
      <c r="D342" s="70">
        <v>19</v>
      </c>
      <c r="E342" s="70">
        <v>2022</v>
      </c>
      <c r="F342" s="70" t="s">
        <v>161</v>
      </c>
      <c r="G342" s="70" t="s">
        <v>1998</v>
      </c>
      <c r="H342" s="70" t="s">
        <v>1999</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323</v>
      </c>
      <c r="C343" s="70">
        <v>20</v>
      </c>
      <c r="D343" s="70">
        <v>19</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323</v>
      </c>
      <c r="C344" s="70">
        <v>21</v>
      </c>
      <c r="D344" s="70">
        <v>19</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120</v>
      </c>
      <c r="C345" s="70">
        <v>1</v>
      </c>
      <c r="D345" s="70">
        <v>8</v>
      </c>
      <c r="E345" s="70">
        <v>1990</v>
      </c>
      <c r="F345" s="70" t="s">
        <v>787</v>
      </c>
      <c r="G345" s="70" t="s">
        <v>2021</v>
      </c>
      <c r="H345" s="70" t="s">
        <v>2022</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121</v>
      </c>
      <c r="C346" s="70">
        <v>2</v>
      </c>
      <c r="D346" s="70">
        <v>8</v>
      </c>
      <c r="E346" s="70">
        <v>2005</v>
      </c>
      <c r="F346" s="70" t="s">
        <v>789</v>
      </c>
      <c r="G346" s="70" t="s">
        <v>2021</v>
      </c>
      <c r="H346" s="70" t="s">
        <v>2022</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122</v>
      </c>
      <c r="C347" s="70">
        <v>3</v>
      </c>
      <c r="D347" s="70">
        <v>8</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123</v>
      </c>
      <c r="C348" s="70">
        <v>4</v>
      </c>
      <c r="D348" s="70">
        <v>8</v>
      </c>
      <c r="E348" s="70">
        <v>2007</v>
      </c>
      <c r="F348" s="70" t="s">
        <v>791</v>
      </c>
      <c r="G348" s="70" t="s">
        <v>2021</v>
      </c>
      <c r="H348" s="70" t="s">
        <v>2022</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124</v>
      </c>
      <c r="C349" s="70">
        <v>5</v>
      </c>
      <c r="D349" s="70">
        <v>8</v>
      </c>
      <c r="E349" s="70">
        <v>2008</v>
      </c>
      <c r="F349" s="70" t="s">
        <v>792</v>
      </c>
      <c r="G349" s="1064" t="s">
        <v>2021</v>
      </c>
      <c r="H349" s="70" t="s">
        <v>2022</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125</v>
      </c>
      <c r="C350" s="70">
        <v>6</v>
      </c>
      <c r="D350" s="70">
        <v>8</v>
      </c>
      <c r="E350" s="70">
        <v>2009</v>
      </c>
      <c r="F350" s="70" t="s">
        <v>176</v>
      </c>
      <c r="G350" s="1064" t="s">
        <v>2021</v>
      </c>
      <c r="H350" s="70" t="s">
        <v>2022</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2028</v>
      </c>
      <c r="B351" s="70">
        <v>126</v>
      </c>
      <c r="C351" s="70">
        <v>7</v>
      </c>
      <c r="D351" s="70">
        <v>8</v>
      </c>
      <c r="E351" s="70">
        <v>2010</v>
      </c>
      <c r="F351" s="70" t="s">
        <v>177</v>
      </c>
      <c r="G351" s="70" t="s">
        <v>2021</v>
      </c>
      <c r="H351" s="70" t="s">
        <v>2022</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2029</v>
      </c>
      <c r="B352" s="70">
        <v>127</v>
      </c>
      <c r="C352" s="70">
        <v>8</v>
      </c>
      <c r="D352" s="70">
        <v>8</v>
      </c>
      <c r="E352" s="70">
        <v>2011</v>
      </c>
      <c r="F352" s="70" t="s">
        <v>178</v>
      </c>
      <c r="G352" s="70" t="s">
        <v>2021</v>
      </c>
      <c r="H352" s="70" t="s">
        <v>2022</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2030</v>
      </c>
      <c r="B353" s="70">
        <v>128</v>
      </c>
      <c r="C353" s="70">
        <v>9</v>
      </c>
      <c r="D353" s="70">
        <v>8</v>
      </c>
      <c r="E353" s="70">
        <v>2012</v>
      </c>
      <c r="F353" s="70" t="s">
        <v>179</v>
      </c>
      <c r="G353" s="70" t="s">
        <v>2021</v>
      </c>
      <c r="H353" s="70" t="s">
        <v>2022</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2031</v>
      </c>
      <c r="B354" s="70">
        <v>129</v>
      </c>
      <c r="C354" s="70">
        <v>10</v>
      </c>
      <c r="D354" s="70">
        <v>8</v>
      </c>
      <c r="E354" s="70">
        <v>2013</v>
      </c>
      <c r="F354" s="70" t="s">
        <v>180</v>
      </c>
      <c r="G354" s="70" t="s">
        <v>2021</v>
      </c>
      <c r="H354" s="70" t="s">
        <v>2022</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2032</v>
      </c>
      <c r="B355" s="70">
        <v>130</v>
      </c>
      <c r="C355" s="70">
        <v>11</v>
      </c>
      <c r="D355" s="70">
        <v>8</v>
      </c>
      <c r="E355" s="70">
        <v>2014</v>
      </c>
      <c r="F355" s="70" t="s">
        <v>181</v>
      </c>
      <c r="G355" s="70" t="s">
        <v>2021</v>
      </c>
      <c r="H355" s="70" t="s">
        <v>2022</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2033</v>
      </c>
      <c r="B356" s="70">
        <v>131</v>
      </c>
      <c r="C356" s="70">
        <v>12</v>
      </c>
      <c r="D356" s="70">
        <v>8</v>
      </c>
      <c r="E356" s="70">
        <v>2015</v>
      </c>
      <c r="F356" s="70" t="s">
        <v>182</v>
      </c>
      <c r="G356" s="70" t="s">
        <v>2021</v>
      </c>
      <c r="H356" s="70" t="s">
        <v>2022</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2034</v>
      </c>
      <c r="B357" s="70">
        <v>132</v>
      </c>
      <c r="C357" s="70">
        <v>13</v>
      </c>
      <c r="D357" s="70">
        <v>8</v>
      </c>
      <c r="E357" s="70">
        <v>2016</v>
      </c>
      <c r="F357" s="70" t="s">
        <v>155</v>
      </c>
      <c r="G357" s="70" t="s">
        <v>2021</v>
      </c>
      <c r="H357" s="70" t="s">
        <v>2022</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2035</v>
      </c>
      <c r="B358" s="70">
        <v>133</v>
      </c>
      <c r="C358" s="70">
        <v>14</v>
      </c>
      <c r="D358" s="70">
        <v>8</v>
      </c>
      <c r="E358" s="70">
        <v>2017</v>
      </c>
      <c r="F358" s="70" t="s">
        <v>156</v>
      </c>
      <c r="G358" s="70" t="s">
        <v>2021</v>
      </c>
      <c r="H358" s="70" t="s">
        <v>2022</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2036</v>
      </c>
      <c r="B359" s="70">
        <v>134</v>
      </c>
      <c r="C359" s="70">
        <v>15</v>
      </c>
      <c r="D359" s="70">
        <v>8</v>
      </c>
      <c r="E359" s="70">
        <v>2018</v>
      </c>
      <c r="F359" s="70" t="s">
        <v>183</v>
      </c>
      <c r="G359" s="70" t="s">
        <v>2021</v>
      </c>
      <c r="H359" s="70" t="s">
        <v>2022</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2037</v>
      </c>
      <c r="B360" s="70">
        <v>135</v>
      </c>
      <c r="C360" s="70">
        <v>16</v>
      </c>
      <c r="D360" s="70">
        <v>8</v>
      </c>
      <c r="E360" s="70">
        <v>2019</v>
      </c>
      <c r="F360" s="70" t="s">
        <v>158</v>
      </c>
      <c r="G360" s="70" t="s">
        <v>2021</v>
      </c>
      <c r="H360" s="70" t="s">
        <v>2022</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2038</v>
      </c>
      <c r="B361" s="70">
        <v>136</v>
      </c>
      <c r="C361" s="70">
        <v>17</v>
      </c>
      <c r="D361" s="70">
        <v>8</v>
      </c>
      <c r="E361" s="70">
        <v>2020</v>
      </c>
      <c r="F361" s="70" t="s">
        <v>159</v>
      </c>
      <c r="G361" s="70" t="s">
        <v>2021</v>
      </c>
      <c r="H361" s="70" t="s">
        <v>2022</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2039</v>
      </c>
      <c r="B362" s="70">
        <v>136</v>
      </c>
      <c r="C362" s="70">
        <v>18</v>
      </c>
      <c r="D362" s="70">
        <v>8</v>
      </c>
      <c r="E362" s="70">
        <v>2021</v>
      </c>
      <c r="F362" s="70" t="s">
        <v>160</v>
      </c>
      <c r="G362" s="70" t="s">
        <v>2021</v>
      </c>
      <c r="H362" s="70" t="s">
        <v>2022</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2040</v>
      </c>
      <c r="B363" s="70">
        <v>136</v>
      </c>
      <c r="C363" s="70">
        <v>19</v>
      </c>
      <c r="D363" s="70">
        <v>8</v>
      </c>
      <c r="E363" s="70">
        <v>2022</v>
      </c>
      <c r="F363" s="70" t="s">
        <v>161</v>
      </c>
      <c r="G363" s="70" t="s">
        <v>2021</v>
      </c>
      <c r="H363" s="70" t="s">
        <v>2022</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136</v>
      </c>
      <c r="C364" s="70">
        <v>20</v>
      </c>
      <c r="D364" s="70">
        <v>8</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136</v>
      </c>
      <c r="C365" s="70">
        <v>21</v>
      </c>
      <c r="D365" s="70">
        <v>8</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52</v>
      </c>
      <c r="C366" s="70">
        <v>1</v>
      </c>
      <c r="D366" s="70">
        <v>4</v>
      </c>
      <c r="E366" s="70">
        <v>1990</v>
      </c>
      <c r="F366" s="70" t="s">
        <v>787</v>
      </c>
      <c r="G366" s="70" t="s">
        <v>2044</v>
      </c>
      <c r="H366" s="70" t="s">
        <v>2045</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53</v>
      </c>
      <c r="C367" s="70">
        <v>2</v>
      </c>
      <c r="D367" s="70">
        <v>4</v>
      </c>
      <c r="E367" s="70">
        <v>2005</v>
      </c>
      <c r="F367" s="70" t="s">
        <v>789</v>
      </c>
      <c r="G367" s="70" t="s">
        <v>2044</v>
      </c>
      <c r="H367" s="70" t="s">
        <v>2045</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54</v>
      </c>
      <c r="C368" s="70">
        <v>3</v>
      </c>
      <c r="D368" s="70">
        <v>4</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55</v>
      </c>
      <c r="C369" s="70">
        <v>4</v>
      </c>
      <c r="D369" s="70">
        <v>4</v>
      </c>
      <c r="E369" s="70">
        <v>2007</v>
      </c>
      <c r="F369" s="70" t="s">
        <v>791</v>
      </c>
      <c r="G369" s="1064" t="s">
        <v>2044</v>
      </c>
      <c r="H369" s="70" t="s">
        <v>2045</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56</v>
      </c>
      <c r="C370" s="70">
        <v>5</v>
      </c>
      <c r="D370" s="70">
        <v>4</v>
      </c>
      <c r="E370" s="70">
        <v>2008</v>
      </c>
      <c r="F370" s="70" t="s">
        <v>792</v>
      </c>
      <c r="G370" s="70" t="s">
        <v>2044</v>
      </c>
      <c r="H370" s="70" t="s">
        <v>2045</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57</v>
      </c>
      <c r="C371" s="70">
        <v>6</v>
      </c>
      <c r="D371" s="70">
        <v>4</v>
      </c>
      <c r="E371" s="70">
        <v>2009</v>
      </c>
      <c r="F371" s="70" t="s">
        <v>176</v>
      </c>
      <c r="G371" s="70" t="s">
        <v>2044</v>
      </c>
      <c r="H371" s="70" t="s">
        <v>2045</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2051</v>
      </c>
      <c r="B372" s="70">
        <v>58</v>
      </c>
      <c r="C372" s="70">
        <v>7</v>
      </c>
      <c r="D372" s="70">
        <v>4</v>
      </c>
      <c r="E372" s="70">
        <v>2010</v>
      </c>
      <c r="F372" s="70" t="s">
        <v>177</v>
      </c>
      <c r="G372" s="70" t="s">
        <v>2044</v>
      </c>
      <c r="H372" s="70" t="s">
        <v>2045</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2052</v>
      </c>
      <c r="B373" s="70">
        <v>59</v>
      </c>
      <c r="C373" s="70">
        <v>8</v>
      </c>
      <c r="D373" s="70">
        <v>4</v>
      </c>
      <c r="E373" s="70">
        <v>2011</v>
      </c>
      <c r="F373" s="70" t="s">
        <v>178</v>
      </c>
      <c r="G373" s="70" t="s">
        <v>2044</v>
      </c>
      <c r="H373" s="70" t="s">
        <v>2045</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2053</v>
      </c>
      <c r="B374" s="70">
        <v>60</v>
      </c>
      <c r="C374" s="70">
        <v>9</v>
      </c>
      <c r="D374" s="70">
        <v>4</v>
      </c>
      <c r="E374" s="70">
        <v>2012</v>
      </c>
      <c r="F374" s="70" t="s">
        <v>179</v>
      </c>
      <c r="G374" s="70" t="s">
        <v>2044</v>
      </c>
      <c r="H374" s="70" t="s">
        <v>2045</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2054</v>
      </c>
      <c r="B375" s="70">
        <v>61</v>
      </c>
      <c r="C375" s="70">
        <v>10</v>
      </c>
      <c r="D375" s="70">
        <v>4</v>
      </c>
      <c r="E375" s="70">
        <v>2013</v>
      </c>
      <c r="F375" s="70" t="s">
        <v>180</v>
      </c>
      <c r="G375" s="70" t="s">
        <v>2044</v>
      </c>
      <c r="H375" s="70" t="s">
        <v>2045</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2055</v>
      </c>
      <c r="B376" s="70">
        <v>62</v>
      </c>
      <c r="C376" s="70">
        <v>11</v>
      </c>
      <c r="D376" s="70">
        <v>4</v>
      </c>
      <c r="E376" s="70">
        <v>2014</v>
      </c>
      <c r="F376" s="70" t="s">
        <v>181</v>
      </c>
      <c r="G376" s="70" t="s">
        <v>2044</v>
      </c>
      <c r="H376" s="70" t="s">
        <v>2045</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2056</v>
      </c>
      <c r="B377" s="70">
        <v>63</v>
      </c>
      <c r="C377" s="70">
        <v>12</v>
      </c>
      <c r="D377" s="70">
        <v>4</v>
      </c>
      <c r="E377" s="70">
        <v>2015</v>
      </c>
      <c r="F377" s="70" t="s">
        <v>182</v>
      </c>
      <c r="G377" s="70" t="s">
        <v>2044</v>
      </c>
      <c r="H377" s="70" t="s">
        <v>2045</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2057</v>
      </c>
      <c r="B378" s="70">
        <v>64</v>
      </c>
      <c r="C378" s="70">
        <v>13</v>
      </c>
      <c r="D378" s="70">
        <v>4</v>
      </c>
      <c r="E378" s="70">
        <v>2016</v>
      </c>
      <c r="F378" s="70" t="s">
        <v>155</v>
      </c>
      <c r="G378" s="70" t="s">
        <v>2044</v>
      </c>
      <c r="H378" s="70" t="s">
        <v>2045</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2058</v>
      </c>
      <c r="B379" s="70">
        <v>65</v>
      </c>
      <c r="C379" s="70">
        <v>14</v>
      </c>
      <c r="D379" s="70">
        <v>4</v>
      </c>
      <c r="E379" s="70">
        <v>2017</v>
      </c>
      <c r="F379" s="70" t="s">
        <v>156</v>
      </c>
      <c r="G379" s="70" t="s">
        <v>2044</v>
      </c>
      <c r="H379" s="70" t="s">
        <v>2045</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2059</v>
      </c>
      <c r="B380" s="70">
        <v>66</v>
      </c>
      <c r="C380" s="70">
        <v>15</v>
      </c>
      <c r="D380" s="70">
        <v>4</v>
      </c>
      <c r="E380" s="70">
        <v>2018</v>
      </c>
      <c r="F380" s="70" t="s">
        <v>183</v>
      </c>
      <c r="G380" s="70" t="s">
        <v>2044</v>
      </c>
      <c r="H380" s="70" t="s">
        <v>2045</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2060</v>
      </c>
      <c r="B381" s="70">
        <v>67</v>
      </c>
      <c r="C381" s="70">
        <v>16</v>
      </c>
      <c r="D381" s="70">
        <v>4</v>
      </c>
      <c r="E381" s="70">
        <v>2019</v>
      </c>
      <c r="F381" s="70" t="s">
        <v>158</v>
      </c>
      <c r="G381" s="70" t="s">
        <v>2044</v>
      </c>
      <c r="H381" s="70" t="s">
        <v>2045</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2061</v>
      </c>
      <c r="B382" s="70">
        <v>68</v>
      </c>
      <c r="C382" s="70">
        <v>17</v>
      </c>
      <c r="D382" s="70">
        <v>4</v>
      </c>
      <c r="E382" s="70">
        <v>2020</v>
      </c>
      <c r="F382" s="70" t="s">
        <v>159</v>
      </c>
      <c r="G382" s="70" t="s">
        <v>2044</v>
      </c>
      <c r="H382" s="70" t="s">
        <v>2045</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2062</v>
      </c>
      <c r="B383" s="70">
        <v>68</v>
      </c>
      <c r="C383" s="70">
        <v>18</v>
      </c>
      <c r="D383" s="70">
        <v>4</v>
      </c>
      <c r="E383" s="70">
        <v>2021</v>
      </c>
      <c r="F383" s="70" t="s">
        <v>160</v>
      </c>
      <c r="G383" s="70" t="s">
        <v>2044</v>
      </c>
      <c r="H383" s="70" t="s">
        <v>2045</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2063</v>
      </c>
      <c r="B384" s="70">
        <v>68</v>
      </c>
      <c r="C384" s="70">
        <v>19</v>
      </c>
      <c r="D384" s="70">
        <v>4</v>
      </c>
      <c r="E384" s="70">
        <v>2022</v>
      </c>
      <c r="F384" s="70" t="s">
        <v>161</v>
      </c>
      <c r="G384" s="70" t="s">
        <v>2044</v>
      </c>
      <c r="H384" s="70" t="s">
        <v>2045</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68</v>
      </c>
      <c r="C385" s="70">
        <v>20</v>
      </c>
      <c r="D385" s="70">
        <v>4</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68</v>
      </c>
      <c r="C386" s="70">
        <v>21</v>
      </c>
      <c r="D386" s="70">
        <v>4</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171</v>
      </c>
      <c r="C387" s="70">
        <v>1</v>
      </c>
      <c r="D387" s="70">
        <v>11</v>
      </c>
      <c r="E387" s="70">
        <v>1990</v>
      </c>
      <c r="F387" s="70" t="s">
        <v>787</v>
      </c>
      <c r="G387" s="1064" t="s">
        <v>2067</v>
      </c>
      <c r="H387" s="70" t="s">
        <v>2068</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172</v>
      </c>
      <c r="C388" s="70">
        <v>2</v>
      </c>
      <c r="D388" s="70">
        <v>11</v>
      </c>
      <c r="E388" s="70">
        <v>2005</v>
      </c>
      <c r="F388" s="70" t="s">
        <v>789</v>
      </c>
      <c r="G388" s="70" t="s">
        <v>2067</v>
      </c>
      <c r="H388" s="70" t="s">
        <v>2068</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173</v>
      </c>
      <c r="C389" s="70">
        <v>3</v>
      </c>
      <c r="D389" s="70">
        <v>11</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174</v>
      </c>
      <c r="C390" s="70">
        <v>4</v>
      </c>
      <c r="D390" s="70">
        <v>11</v>
      </c>
      <c r="E390" s="70">
        <v>2007</v>
      </c>
      <c r="F390" s="70" t="s">
        <v>791</v>
      </c>
      <c r="G390" s="70" t="s">
        <v>2067</v>
      </c>
      <c r="H390" s="70" t="s">
        <v>2068</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175</v>
      </c>
      <c r="C391" s="70">
        <v>5</v>
      </c>
      <c r="D391" s="70">
        <v>11</v>
      </c>
      <c r="E391" s="70">
        <v>2008</v>
      </c>
      <c r="F391" s="70" t="s">
        <v>792</v>
      </c>
      <c r="G391" s="70" t="s">
        <v>2067</v>
      </c>
      <c r="H391" s="70" t="s">
        <v>2068</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176</v>
      </c>
      <c r="C392" s="70">
        <v>6</v>
      </c>
      <c r="D392" s="70">
        <v>11</v>
      </c>
      <c r="E392" s="70">
        <v>2009</v>
      </c>
      <c r="F392" s="70" t="s">
        <v>176</v>
      </c>
      <c r="G392" s="70" t="s">
        <v>2067</v>
      </c>
      <c r="H392" s="70" t="s">
        <v>2068</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2074</v>
      </c>
      <c r="B393" s="70">
        <v>177</v>
      </c>
      <c r="C393" s="70">
        <v>7</v>
      </c>
      <c r="D393" s="70">
        <v>11</v>
      </c>
      <c r="E393" s="70">
        <v>2010</v>
      </c>
      <c r="F393" s="70" t="s">
        <v>177</v>
      </c>
      <c r="G393" s="70" t="s">
        <v>2067</v>
      </c>
      <c r="H393" s="70" t="s">
        <v>2068</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2075</v>
      </c>
      <c r="B394" s="70">
        <v>178</v>
      </c>
      <c r="C394" s="70">
        <v>8</v>
      </c>
      <c r="D394" s="70">
        <v>11</v>
      </c>
      <c r="E394" s="70">
        <v>2011</v>
      </c>
      <c r="F394" s="70" t="s">
        <v>178</v>
      </c>
      <c r="G394" s="70" t="s">
        <v>2067</v>
      </c>
      <c r="H394" s="70" t="s">
        <v>2068</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2076</v>
      </c>
      <c r="B395" s="70">
        <v>179</v>
      </c>
      <c r="C395" s="70">
        <v>9</v>
      </c>
      <c r="D395" s="70">
        <v>11</v>
      </c>
      <c r="E395" s="70">
        <v>2012</v>
      </c>
      <c r="F395" s="70" t="s">
        <v>179</v>
      </c>
      <c r="G395" s="70" t="s">
        <v>2067</v>
      </c>
      <c r="H395" s="70" t="s">
        <v>2068</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2077</v>
      </c>
      <c r="B396" s="70">
        <v>180</v>
      </c>
      <c r="C396" s="70">
        <v>10</v>
      </c>
      <c r="D396" s="70">
        <v>11</v>
      </c>
      <c r="E396" s="70">
        <v>2013</v>
      </c>
      <c r="F396" s="70" t="s">
        <v>180</v>
      </c>
      <c r="G396" s="70" t="s">
        <v>2067</v>
      </c>
      <c r="H396" s="70" t="s">
        <v>2068</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2078</v>
      </c>
      <c r="B397" s="70">
        <v>181</v>
      </c>
      <c r="C397" s="70">
        <v>11</v>
      </c>
      <c r="D397" s="70">
        <v>11</v>
      </c>
      <c r="E397" s="70">
        <v>2014</v>
      </c>
      <c r="F397" s="70" t="s">
        <v>181</v>
      </c>
      <c r="G397" s="70" t="s">
        <v>2067</v>
      </c>
      <c r="H397" s="70" t="s">
        <v>2068</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2079</v>
      </c>
      <c r="B398" s="70">
        <v>182</v>
      </c>
      <c r="C398" s="70">
        <v>12</v>
      </c>
      <c r="D398" s="70">
        <v>11</v>
      </c>
      <c r="E398" s="70">
        <v>2015</v>
      </c>
      <c r="F398" s="70" t="s">
        <v>182</v>
      </c>
      <c r="G398" s="70" t="s">
        <v>2067</v>
      </c>
      <c r="H398" s="70" t="s">
        <v>2068</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2080</v>
      </c>
      <c r="B399" s="70">
        <v>183</v>
      </c>
      <c r="C399" s="70">
        <v>13</v>
      </c>
      <c r="D399" s="70">
        <v>11</v>
      </c>
      <c r="E399" s="70">
        <v>2016</v>
      </c>
      <c r="F399" s="70" t="s">
        <v>155</v>
      </c>
      <c r="G399" s="70" t="s">
        <v>2067</v>
      </c>
      <c r="H399" s="70" t="s">
        <v>2068</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2081</v>
      </c>
      <c r="B400" s="70">
        <v>184</v>
      </c>
      <c r="C400" s="70">
        <v>14</v>
      </c>
      <c r="D400" s="70">
        <v>11</v>
      </c>
      <c r="E400" s="70">
        <v>2017</v>
      </c>
      <c r="F400" s="70" t="s">
        <v>156</v>
      </c>
      <c r="G400" s="70" t="s">
        <v>2067</v>
      </c>
      <c r="H400" s="70" t="s">
        <v>2068</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2082</v>
      </c>
      <c r="B401" s="70">
        <v>185</v>
      </c>
      <c r="C401" s="70">
        <v>15</v>
      </c>
      <c r="D401" s="70">
        <v>11</v>
      </c>
      <c r="E401" s="70">
        <v>2018</v>
      </c>
      <c r="F401" s="70" t="s">
        <v>183</v>
      </c>
      <c r="G401" s="70" t="s">
        <v>2067</v>
      </c>
      <c r="H401" s="70" t="s">
        <v>2068</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2083</v>
      </c>
      <c r="B402" s="70">
        <v>186</v>
      </c>
      <c r="C402" s="70">
        <v>16</v>
      </c>
      <c r="D402" s="70">
        <v>11</v>
      </c>
      <c r="E402" s="70">
        <v>2019</v>
      </c>
      <c r="F402" s="70" t="s">
        <v>158</v>
      </c>
      <c r="G402" s="70" t="s">
        <v>2067</v>
      </c>
      <c r="H402" s="70" t="s">
        <v>2068</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2084</v>
      </c>
      <c r="B403" s="70">
        <v>187</v>
      </c>
      <c r="C403" s="70">
        <v>17</v>
      </c>
      <c r="D403" s="70">
        <v>11</v>
      </c>
      <c r="E403" s="70">
        <v>2020</v>
      </c>
      <c r="F403" s="70" t="s">
        <v>159</v>
      </c>
      <c r="G403" s="70" t="s">
        <v>2067</v>
      </c>
      <c r="H403" s="70" t="s">
        <v>2068</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2085</v>
      </c>
      <c r="B404" s="70">
        <v>187</v>
      </c>
      <c r="C404" s="70">
        <v>18</v>
      </c>
      <c r="D404" s="70">
        <v>11</v>
      </c>
      <c r="E404" s="70">
        <v>2021</v>
      </c>
      <c r="F404" s="70" t="s">
        <v>160</v>
      </c>
      <c r="G404" s="70" t="s">
        <v>2067</v>
      </c>
      <c r="H404" s="70" t="s">
        <v>2068</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2086</v>
      </c>
      <c r="B405" s="70">
        <v>187</v>
      </c>
      <c r="C405" s="70">
        <v>19</v>
      </c>
      <c r="D405" s="70">
        <v>11</v>
      </c>
      <c r="E405" s="70">
        <v>2022</v>
      </c>
      <c r="F405" s="70" t="s">
        <v>161</v>
      </c>
      <c r="G405" s="70" t="s">
        <v>2067</v>
      </c>
      <c r="H405" s="70" t="s">
        <v>2068</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187</v>
      </c>
      <c r="C406" s="70">
        <v>20</v>
      </c>
      <c r="D406" s="70">
        <v>11</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187</v>
      </c>
      <c r="C407" s="70">
        <v>21</v>
      </c>
      <c r="D407" s="70">
        <v>11</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154</v>
      </c>
      <c r="C408" s="70">
        <v>1</v>
      </c>
      <c r="D408" s="70">
        <v>10</v>
      </c>
      <c r="E408" s="70">
        <v>1990</v>
      </c>
      <c r="F408" s="70" t="s">
        <v>787</v>
      </c>
      <c r="G408" s="70" t="s">
        <v>2090</v>
      </c>
      <c r="H408" s="70" t="s">
        <v>2091</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155</v>
      </c>
      <c r="C409" s="70">
        <v>2</v>
      </c>
      <c r="D409" s="70">
        <v>10</v>
      </c>
      <c r="E409" s="70">
        <v>2005</v>
      </c>
      <c r="F409" s="70" t="s">
        <v>789</v>
      </c>
      <c r="G409" s="70" t="s">
        <v>2090</v>
      </c>
      <c r="H409" s="70" t="s">
        <v>2091</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156</v>
      </c>
      <c r="C410" s="70">
        <v>3</v>
      </c>
      <c r="D410" s="70">
        <v>10</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157</v>
      </c>
      <c r="C411" s="70">
        <v>4</v>
      </c>
      <c r="D411" s="70">
        <v>10</v>
      </c>
      <c r="E411" s="70">
        <v>2007</v>
      </c>
      <c r="F411" s="70" t="s">
        <v>791</v>
      </c>
      <c r="G411" s="70" t="s">
        <v>2090</v>
      </c>
      <c r="H411" s="70" t="s">
        <v>2091</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158</v>
      </c>
      <c r="C412" s="70">
        <v>5</v>
      </c>
      <c r="D412" s="70">
        <v>10</v>
      </c>
      <c r="E412" s="70">
        <v>2008</v>
      </c>
      <c r="F412" s="70" t="s">
        <v>792</v>
      </c>
      <c r="G412" s="70" t="s">
        <v>2090</v>
      </c>
      <c r="H412" s="70" t="s">
        <v>2091</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159</v>
      </c>
      <c r="C413" s="70">
        <v>6</v>
      </c>
      <c r="D413" s="70">
        <v>10</v>
      </c>
      <c r="E413" s="70">
        <v>2009</v>
      </c>
      <c r="F413" s="70" t="s">
        <v>176</v>
      </c>
      <c r="G413" s="70" t="s">
        <v>2090</v>
      </c>
      <c r="H413" s="70" t="s">
        <v>2091</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2097</v>
      </c>
      <c r="B414" s="70">
        <v>160</v>
      </c>
      <c r="C414" s="70">
        <v>7</v>
      </c>
      <c r="D414" s="70">
        <v>10</v>
      </c>
      <c r="E414" s="70">
        <v>2010</v>
      </c>
      <c r="F414" s="70" t="s">
        <v>177</v>
      </c>
      <c r="G414" s="70" t="s">
        <v>2090</v>
      </c>
      <c r="H414" s="70" t="s">
        <v>2091</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2098</v>
      </c>
      <c r="B415" s="70">
        <v>161</v>
      </c>
      <c r="C415" s="70">
        <v>8</v>
      </c>
      <c r="D415" s="70">
        <v>10</v>
      </c>
      <c r="E415" s="70">
        <v>2011</v>
      </c>
      <c r="F415" s="70" t="s">
        <v>178</v>
      </c>
      <c r="G415" s="70" t="s">
        <v>2090</v>
      </c>
      <c r="H415" s="70" t="s">
        <v>2091</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2099</v>
      </c>
      <c r="B416" s="70">
        <v>162</v>
      </c>
      <c r="C416" s="70">
        <v>9</v>
      </c>
      <c r="D416" s="70">
        <v>10</v>
      </c>
      <c r="E416" s="70">
        <v>2012</v>
      </c>
      <c r="F416" s="70" t="s">
        <v>179</v>
      </c>
      <c r="G416" s="70" t="s">
        <v>2090</v>
      </c>
      <c r="H416" s="70" t="s">
        <v>2091</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2100</v>
      </c>
      <c r="B417" s="70">
        <v>163</v>
      </c>
      <c r="C417" s="70">
        <v>10</v>
      </c>
      <c r="D417" s="70">
        <v>10</v>
      </c>
      <c r="E417" s="70">
        <v>2013</v>
      </c>
      <c r="F417" s="70" t="s">
        <v>180</v>
      </c>
      <c r="G417" s="70" t="s">
        <v>2090</v>
      </c>
      <c r="H417" s="70" t="s">
        <v>2091</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2101</v>
      </c>
      <c r="B418" s="70">
        <v>164</v>
      </c>
      <c r="C418" s="70">
        <v>11</v>
      </c>
      <c r="D418" s="70">
        <v>10</v>
      </c>
      <c r="E418" s="70">
        <v>2014</v>
      </c>
      <c r="F418" s="70" t="s">
        <v>181</v>
      </c>
      <c r="G418" s="70" t="s">
        <v>2090</v>
      </c>
      <c r="H418" s="70" t="s">
        <v>2091</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2102</v>
      </c>
      <c r="B419" s="70">
        <v>165</v>
      </c>
      <c r="C419" s="70">
        <v>12</v>
      </c>
      <c r="D419" s="70">
        <v>10</v>
      </c>
      <c r="E419" s="70">
        <v>2015</v>
      </c>
      <c r="F419" s="70" t="s">
        <v>182</v>
      </c>
      <c r="G419" s="70" t="s">
        <v>2090</v>
      </c>
      <c r="H419" s="70" t="s">
        <v>2091</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2103</v>
      </c>
      <c r="B420" s="70">
        <v>166</v>
      </c>
      <c r="C420" s="70">
        <v>13</v>
      </c>
      <c r="D420" s="70">
        <v>10</v>
      </c>
      <c r="E420" s="70">
        <v>2016</v>
      </c>
      <c r="F420" s="70" t="s">
        <v>155</v>
      </c>
      <c r="G420" s="70" t="s">
        <v>2090</v>
      </c>
      <c r="H420" s="70" t="s">
        <v>2091</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2104</v>
      </c>
      <c r="B421" s="70">
        <v>167</v>
      </c>
      <c r="C421" s="70">
        <v>14</v>
      </c>
      <c r="D421" s="70">
        <v>10</v>
      </c>
      <c r="E421" s="70">
        <v>2017</v>
      </c>
      <c r="F421" s="70" t="s">
        <v>156</v>
      </c>
      <c r="G421" s="70" t="s">
        <v>2090</v>
      </c>
      <c r="H421" s="70" t="s">
        <v>2091</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2105</v>
      </c>
      <c r="B422" s="70">
        <v>168</v>
      </c>
      <c r="C422" s="70">
        <v>15</v>
      </c>
      <c r="D422" s="70">
        <v>10</v>
      </c>
      <c r="E422" s="70">
        <v>2018</v>
      </c>
      <c r="F422" s="70" t="s">
        <v>183</v>
      </c>
      <c r="G422" s="70" t="s">
        <v>2090</v>
      </c>
      <c r="H422" s="70" t="s">
        <v>2091</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2106</v>
      </c>
      <c r="B423" s="70">
        <v>169</v>
      </c>
      <c r="C423" s="70">
        <v>16</v>
      </c>
      <c r="D423" s="70">
        <v>10</v>
      </c>
      <c r="E423" s="70">
        <v>2019</v>
      </c>
      <c r="F423" s="70" t="s">
        <v>158</v>
      </c>
      <c r="G423" s="70" t="s">
        <v>2090</v>
      </c>
      <c r="H423" s="70" t="s">
        <v>2091</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2107</v>
      </c>
      <c r="B424" s="70">
        <v>170</v>
      </c>
      <c r="C424" s="70">
        <v>17</v>
      </c>
      <c r="D424" s="70">
        <v>10</v>
      </c>
      <c r="E424" s="70">
        <v>2020</v>
      </c>
      <c r="F424" s="70" t="s">
        <v>159</v>
      </c>
      <c r="G424" s="70" t="s">
        <v>2090</v>
      </c>
      <c r="H424" s="70" t="s">
        <v>2091</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2108</v>
      </c>
      <c r="B425" s="70">
        <v>170</v>
      </c>
      <c r="C425" s="70">
        <v>18</v>
      </c>
      <c r="D425" s="70">
        <v>10</v>
      </c>
      <c r="E425" s="70">
        <v>2021</v>
      </c>
      <c r="F425" s="70" t="s">
        <v>160</v>
      </c>
      <c r="G425" s="1064" t="s">
        <v>2090</v>
      </c>
      <c r="H425" s="70" t="s">
        <v>2091</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2109</v>
      </c>
      <c r="B426" s="70">
        <v>170</v>
      </c>
      <c r="C426" s="70">
        <v>19</v>
      </c>
      <c r="D426" s="70">
        <v>10</v>
      </c>
      <c r="E426" s="70">
        <v>2022</v>
      </c>
      <c r="F426" s="70" t="s">
        <v>161</v>
      </c>
      <c r="G426" s="1064" t="s">
        <v>2090</v>
      </c>
      <c r="H426" s="70" t="s">
        <v>2091</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170</v>
      </c>
      <c r="C427" s="70">
        <v>20</v>
      </c>
      <c r="D427" s="70">
        <v>10</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170</v>
      </c>
      <c r="C428" s="70">
        <v>21</v>
      </c>
      <c r="D428" s="70">
        <v>10</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324</v>
      </c>
      <c r="C429" s="70">
        <v>1</v>
      </c>
      <c r="D429" s="70">
        <v>20</v>
      </c>
      <c r="E429" s="70">
        <v>1990</v>
      </c>
      <c r="F429" s="70" t="s">
        <v>787</v>
      </c>
      <c r="G429" s="70" t="s">
        <v>2113</v>
      </c>
      <c r="H429" s="70" t="s">
        <v>2114</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325</v>
      </c>
      <c r="C430" s="70">
        <v>2</v>
      </c>
      <c r="D430" s="70">
        <v>20</v>
      </c>
      <c r="E430" s="70">
        <v>2005</v>
      </c>
      <c r="F430" s="70" t="s">
        <v>789</v>
      </c>
      <c r="G430" s="70" t="s">
        <v>2113</v>
      </c>
      <c r="H430" s="70" t="s">
        <v>2114</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326</v>
      </c>
      <c r="C431" s="70">
        <v>3</v>
      </c>
      <c r="D431" s="70">
        <v>20</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327</v>
      </c>
      <c r="C432" s="70">
        <v>4</v>
      </c>
      <c r="D432" s="70">
        <v>20</v>
      </c>
      <c r="E432" s="70">
        <v>2007</v>
      </c>
      <c r="F432" s="70" t="s">
        <v>791</v>
      </c>
      <c r="G432" s="70" t="s">
        <v>2113</v>
      </c>
      <c r="H432" s="70" t="s">
        <v>2114</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328</v>
      </c>
      <c r="C433" s="70">
        <v>5</v>
      </c>
      <c r="D433" s="70">
        <v>20</v>
      </c>
      <c r="E433" s="70">
        <v>2008</v>
      </c>
      <c r="F433" s="70" t="s">
        <v>792</v>
      </c>
      <c r="G433" s="70" t="s">
        <v>2113</v>
      </c>
      <c r="H433" s="70" t="s">
        <v>2114</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329</v>
      </c>
      <c r="C434" s="70">
        <v>6</v>
      </c>
      <c r="D434" s="70">
        <v>20</v>
      </c>
      <c r="E434" s="70">
        <v>2009</v>
      </c>
      <c r="F434" s="70" t="s">
        <v>176</v>
      </c>
      <c r="G434" s="70" t="s">
        <v>2113</v>
      </c>
      <c r="H434" s="70" t="s">
        <v>2114</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330</v>
      </c>
      <c r="C435" s="70">
        <v>7</v>
      </c>
      <c r="D435" s="70">
        <v>20</v>
      </c>
      <c r="E435" s="70">
        <v>2010</v>
      </c>
      <c r="F435" s="70" t="s">
        <v>177</v>
      </c>
      <c r="G435" s="70" t="s">
        <v>2113</v>
      </c>
      <c r="H435" s="70" t="s">
        <v>2114</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331</v>
      </c>
      <c r="C436" s="70">
        <v>8</v>
      </c>
      <c r="D436" s="70">
        <v>20</v>
      </c>
      <c r="E436" s="70">
        <v>2011</v>
      </c>
      <c r="F436" s="70" t="s">
        <v>178</v>
      </c>
      <c r="G436" s="70" t="s">
        <v>2113</v>
      </c>
      <c r="H436" s="70" t="s">
        <v>2114</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332</v>
      </c>
      <c r="C437" s="70">
        <v>9</v>
      </c>
      <c r="D437" s="70">
        <v>20</v>
      </c>
      <c r="E437" s="70">
        <v>2012</v>
      </c>
      <c r="F437" s="70" t="s">
        <v>179</v>
      </c>
      <c r="G437" s="70" t="s">
        <v>2113</v>
      </c>
      <c r="H437" s="70" t="s">
        <v>2114</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333</v>
      </c>
      <c r="C438" s="70">
        <v>10</v>
      </c>
      <c r="D438" s="70">
        <v>20</v>
      </c>
      <c r="E438" s="70">
        <v>2013</v>
      </c>
      <c r="F438" s="70" t="s">
        <v>180</v>
      </c>
      <c r="G438" s="70" t="s">
        <v>2113</v>
      </c>
      <c r="H438" s="70" t="s">
        <v>2114</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334</v>
      </c>
      <c r="C439" s="70">
        <v>11</v>
      </c>
      <c r="D439" s="70">
        <v>20</v>
      </c>
      <c r="E439" s="70">
        <v>2014</v>
      </c>
      <c r="F439" s="70" t="s">
        <v>181</v>
      </c>
      <c r="G439" s="70" t="s">
        <v>2113</v>
      </c>
      <c r="H439" s="70" t="s">
        <v>2114</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335</v>
      </c>
      <c r="C440" s="70">
        <v>12</v>
      </c>
      <c r="D440" s="70">
        <v>20</v>
      </c>
      <c r="E440" s="70">
        <v>2015</v>
      </c>
      <c r="F440" s="70" t="s">
        <v>182</v>
      </c>
      <c r="G440" s="70" t="s">
        <v>2113</v>
      </c>
      <c r="H440" s="70" t="s">
        <v>2114</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336</v>
      </c>
      <c r="C441" s="70">
        <v>13</v>
      </c>
      <c r="D441" s="70">
        <v>20</v>
      </c>
      <c r="E441" s="70">
        <v>2016</v>
      </c>
      <c r="F441" s="70" t="s">
        <v>155</v>
      </c>
      <c r="G441" s="70" t="s">
        <v>2113</v>
      </c>
      <c r="H441" s="70" t="s">
        <v>2114</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337</v>
      </c>
      <c r="C442" s="70">
        <v>14</v>
      </c>
      <c r="D442" s="70">
        <v>20</v>
      </c>
      <c r="E442" s="70">
        <v>2017</v>
      </c>
      <c r="F442" s="70" t="s">
        <v>156</v>
      </c>
      <c r="G442" s="70" t="s">
        <v>2113</v>
      </c>
      <c r="H442" s="70" t="s">
        <v>2114</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2128</v>
      </c>
      <c r="B443" s="70">
        <v>338</v>
      </c>
      <c r="C443" s="70">
        <v>15</v>
      </c>
      <c r="D443" s="70">
        <v>20</v>
      </c>
      <c r="E443" s="70">
        <v>2018</v>
      </c>
      <c r="F443" s="70" t="s">
        <v>183</v>
      </c>
      <c r="G443" s="70" t="s">
        <v>2113</v>
      </c>
      <c r="H443" s="70" t="s">
        <v>2114</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2129</v>
      </c>
      <c r="B444" s="70">
        <v>339</v>
      </c>
      <c r="C444" s="70">
        <v>16</v>
      </c>
      <c r="D444" s="70">
        <v>20</v>
      </c>
      <c r="E444" s="70">
        <v>2019</v>
      </c>
      <c r="F444" s="70" t="s">
        <v>158</v>
      </c>
      <c r="G444" s="1064" t="s">
        <v>2113</v>
      </c>
      <c r="H444" s="70" t="s">
        <v>2114</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2130</v>
      </c>
      <c r="B445" s="70">
        <v>340</v>
      </c>
      <c r="C445" s="70">
        <v>17</v>
      </c>
      <c r="D445" s="70">
        <v>20</v>
      </c>
      <c r="E445" s="70">
        <v>2020</v>
      </c>
      <c r="F445" s="70" t="s">
        <v>159</v>
      </c>
      <c r="G445" s="1064" t="s">
        <v>2113</v>
      </c>
      <c r="H445" s="70" t="s">
        <v>2114</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2131</v>
      </c>
      <c r="B446" s="70">
        <v>340</v>
      </c>
      <c r="C446" s="70">
        <v>18</v>
      </c>
      <c r="D446" s="70">
        <v>20</v>
      </c>
      <c r="E446" s="70">
        <v>2021</v>
      </c>
      <c r="F446" s="70" t="s">
        <v>160</v>
      </c>
      <c r="G446" s="70" t="s">
        <v>2113</v>
      </c>
      <c r="H446" s="70" t="s">
        <v>2114</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2132</v>
      </c>
      <c r="B447" s="70">
        <v>340</v>
      </c>
      <c r="C447" s="70">
        <v>19</v>
      </c>
      <c r="D447" s="70">
        <v>20</v>
      </c>
      <c r="E447" s="70">
        <v>2022</v>
      </c>
      <c r="F447" s="70" t="s">
        <v>161</v>
      </c>
      <c r="G447" s="70" t="s">
        <v>2113</v>
      </c>
      <c r="H447" s="70" t="s">
        <v>2114</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340</v>
      </c>
      <c r="C448" s="70">
        <v>20</v>
      </c>
      <c r="D448" s="70">
        <v>20</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340</v>
      </c>
      <c r="C449" s="70">
        <v>21</v>
      </c>
      <c r="D449" s="70">
        <v>20</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1</v>
      </c>
      <c r="C450" s="70">
        <v>1</v>
      </c>
      <c r="D450" s="70">
        <v>1</v>
      </c>
      <c r="E450" s="70">
        <v>1990</v>
      </c>
      <c r="F450" s="70" t="s">
        <v>787</v>
      </c>
      <c r="G450" s="70" t="s">
        <v>2136</v>
      </c>
      <c r="H450" s="70" t="s">
        <v>2137</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2</v>
      </c>
      <c r="C451" s="70">
        <v>2</v>
      </c>
      <c r="D451" s="70">
        <v>1</v>
      </c>
      <c r="E451" s="70">
        <v>2005</v>
      </c>
      <c r="F451" s="70" t="s">
        <v>789</v>
      </c>
      <c r="G451" s="70" t="s">
        <v>2136</v>
      </c>
      <c r="H451" s="70" t="s">
        <v>2137</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3</v>
      </c>
      <c r="C452" s="70">
        <v>3</v>
      </c>
      <c r="D452" s="70">
        <v>1</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v>
      </c>
      <c r="C453" s="70">
        <v>4</v>
      </c>
      <c r="D453" s="70">
        <v>1</v>
      </c>
      <c r="E453" s="70">
        <v>2007</v>
      </c>
      <c r="F453" s="70" t="s">
        <v>791</v>
      </c>
      <c r="G453" s="70" t="s">
        <v>2136</v>
      </c>
      <c r="H453" s="70" t="s">
        <v>2137</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5</v>
      </c>
      <c r="C454" s="70">
        <v>5</v>
      </c>
      <c r="D454" s="70">
        <v>1</v>
      </c>
      <c r="E454" s="70">
        <v>2008</v>
      </c>
      <c r="F454" s="70" t="s">
        <v>792</v>
      </c>
      <c r="G454" s="70" t="s">
        <v>2136</v>
      </c>
      <c r="H454" s="70" t="s">
        <v>2137</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6</v>
      </c>
      <c r="C455" s="70">
        <v>6</v>
      </c>
      <c r="D455" s="70">
        <v>1</v>
      </c>
      <c r="E455" s="70">
        <v>2009</v>
      </c>
      <c r="F455" s="70" t="s">
        <v>176</v>
      </c>
      <c r="G455" s="70" t="s">
        <v>2136</v>
      </c>
      <c r="H455" s="70" t="s">
        <v>2137</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2143</v>
      </c>
      <c r="B456" s="70">
        <v>7</v>
      </c>
      <c r="C456" s="70">
        <v>7</v>
      </c>
      <c r="D456" s="70">
        <v>1</v>
      </c>
      <c r="E456" s="70">
        <v>2010</v>
      </c>
      <c r="F456" s="70" t="s">
        <v>177</v>
      </c>
      <c r="G456" s="70" t="s">
        <v>2136</v>
      </c>
      <c r="H456" s="70" t="s">
        <v>2137</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2144</v>
      </c>
      <c r="B457" s="70">
        <v>8</v>
      </c>
      <c r="C457" s="70">
        <v>8</v>
      </c>
      <c r="D457" s="70">
        <v>1</v>
      </c>
      <c r="E457" s="70">
        <v>2011</v>
      </c>
      <c r="F457" s="70" t="s">
        <v>178</v>
      </c>
      <c r="G457" s="70" t="s">
        <v>2136</v>
      </c>
      <c r="H457" s="70" t="s">
        <v>2137</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2145</v>
      </c>
      <c r="B458" s="70">
        <v>9</v>
      </c>
      <c r="C458" s="70">
        <v>9</v>
      </c>
      <c r="D458" s="70">
        <v>1</v>
      </c>
      <c r="E458" s="70">
        <v>2012</v>
      </c>
      <c r="F458" s="70" t="s">
        <v>179</v>
      </c>
      <c r="G458" s="70" t="s">
        <v>2136</v>
      </c>
      <c r="H458" s="70" t="s">
        <v>2137</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2146</v>
      </c>
      <c r="B459" s="70">
        <v>10</v>
      </c>
      <c r="C459" s="70">
        <v>10</v>
      </c>
      <c r="D459" s="70">
        <v>1</v>
      </c>
      <c r="E459" s="70">
        <v>2013</v>
      </c>
      <c r="F459" s="70" t="s">
        <v>180</v>
      </c>
      <c r="G459" s="70" t="s">
        <v>2136</v>
      </c>
      <c r="H459" s="70" t="s">
        <v>2137</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2147</v>
      </c>
      <c r="B460" s="70">
        <v>11</v>
      </c>
      <c r="C460" s="70">
        <v>11</v>
      </c>
      <c r="D460" s="70">
        <v>1</v>
      </c>
      <c r="E460" s="70">
        <v>2014</v>
      </c>
      <c r="F460" s="70" t="s">
        <v>181</v>
      </c>
      <c r="G460" s="70" t="s">
        <v>2136</v>
      </c>
      <c r="H460" s="70" t="s">
        <v>2137</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2148</v>
      </c>
      <c r="B461" s="70">
        <v>12</v>
      </c>
      <c r="C461" s="70">
        <v>12</v>
      </c>
      <c r="D461" s="70">
        <v>1</v>
      </c>
      <c r="E461" s="70">
        <v>2015</v>
      </c>
      <c r="F461" s="70" t="s">
        <v>182</v>
      </c>
      <c r="G461" s="70" t="s">
        <v>2136</v>
      </c>
      <c r="H461" s="70" t="s">
        <v>2137</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2149</v>
      </c>
      <c r="B462" s="70">
        <v>13</v>
      </c>
      <c r="C462" s="70">
        <v>13</v>
      </c>
      <c r="D462" s="70">
        <v>1</v>
      </c>
      <c r="E462" s="70">
        <v>2016</v>
      </c>
      <c r="F462" s="70" t="s">
        <v>155</v>
      </c>
      <c r="G462" s="1064" t="s">
        <v>2136</v>
      </c>
      <c r="H462" s="70" t="s">
        <v>2137</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2150</v>
      </c>
      <c r="B463" s="70">
        <v>14</v>
      </c>
      <c r="C463" s="70">
        <v>14</v>
      </c>
      <c r="D463" s="70">
        <v>1</v>
      </c>
      <c r="E463" s="70">
        <v>2017</v>
      </c>
      <c r="F463" s="70" t="s">
        <v>156</v>
      </c>
      <c r="G463" s="1064" t="s">
        <v>2136</v>
      </c>
      <c r="H463" s="70" t="s">
        <v>2137</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2151</v>
      </c>
      <c r="B464" s="70">
        <v>15</v>
      </c>
      <c r="C464" s="70">
        <v>15</v>
      </c>
      <c r="D464" s="70">
        <v>1</v>
      </c>
      <c r="E464" s="70">
        <v>2018</v>
      </c>
      <c r="F464" s="70" t="s">
        <v>183</v>
      </c>
      <c r="G464" s="70" t="s">
        <v>2136</v>
      </c>
      <c r="H464" s="70" t="s">
        <v>2137</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2152</v>
      </c>
      <c r="B465" s="70">
        <v>16</v>
      </c>
      <c r="C465" s="70">
        <v>16</v>
      </c>
      <c r="D465" s="70">
        <v>1</v>
      </c>
      <c r="E465" s="70">
        <v>2019</v>
      </c>
      <c r="F465" s="70" t="s">
        <v>158</v>
      </c>
      <c r="G465" s="70" t="s">
        <v>2136</v>
      </c>
      <c r="H465" s="70" t="s">
        <v>2137</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2153</v>
      </c>
      <c r="B466" s="70">
        <v>17</v>
      </c>
      <c r="C466" s="70">
        <v>17</v>
      </c>
      <c r="D466" s="70">
        <v>1</v>
      </c>
      <c r="E466" s="70">
        <v>2020</v>
      </c>
      <c r="F466" s="70" t="s">
        <v>159</v>
      </c>
      <c r="G466" s="70" t="s">
        <v>2136</v>
      </c>
      <c r="H466" s="70" t="s">
        <v>2137</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2154</v>
      </c>
      <c r="B467" s="70">
        <v>17</v>
      </c>
      <c r="C467" s="70">
        <v>18</v>
      </c>
      <c r="D467" s="70">
        <v>1</v>
      </c>
      <c r="E467" s="70">
        <v>2021</v>
      </c>
      <c r="F467" s="70" t="s">
        <v>160</v>
      </c>
      <c r="G467" s="70" t="s">
        <v>2136</v>
      </c>
      <c r="H467" s="70" t="s">
        <v>2137</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2155</v>
      </c>
      <c r="B468" s="70">
        <v>17</v>
      </c>
      <c r="C468" s="70">
        <v>19</v>
      </c>
      <c r="D468" s="70">
        <v>1</v>
      </c>
      <c r="E468" s="70">
        <v>2022</v>
      </c>
      <c r="F468" s="70" t="s">
        <v>161</v>
      </c>
      <c r="G468" s="70" t="s">
        <v>2136</v>
      </c>
      <c r="H468" s="70" t="s">
        <v>2137</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17</v>
      </c>
      <c r="C469" s="70">
        <v>20</v>
      </c>
      <c r="D469" s="70">
        <v>1</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17</v>
      </c>
      <c r="C470" s="70">
        <v>21</v>
      </c>
      <c r="D470" s="70">
        <v>1</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69</v>
      </c>
      <c r="C471" s="70">
        <v>1</v>
      </c>
      <c r="D471" s="70">
        <v>5</v>
      </c>
      <c r="E471" s="70">
        <v>1990</v>
      </c>
      <c r="F471" s="70" t="s">
        <v>787</v>
      </c>
      <c r="G471" s="70" t="s">
        <v>2159</v>
      </c>
      <c r="H471" s="70" t="s">
        <v>2160</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70</v>
      </c>
      <c r="C472" s="70">
        <v>2</v>
      </c>
      <c r="D472" s="70">
        <v>5</v>
      </c>
      <c r="E472" s="70">
        <v>2005</v>
      </c>
      <c r="F472" s="70" t="s">
        <v>789</v>
      </c>
      <c r="G472" s="70" t="s">
        <v>2159</v>
      </c>
      <c r="H472" s="70" t="s">
        <v>2160</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71</v>
      </c>
      <c r="C473" s="70">
        <v>3</v>
      </c>
      <c r="D473" s="70">
        <v>5</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72</v>
      </c>
      <c r="C474" s="70">
        <v>4</v>
      </c>
      <c r="D474" s="70">
        <v>5</v>
      </c>
      <c r="E474" s="70">
        <v>2007</v>
      </c>
      <c r="F474" s="70" t="s">
        <v>791</v>
      </c>
      <c r="G474" s="70" t="s">
        <v>2159</v>
      </c>
      <c r="H474" s="70" t="s">
        <v>2160</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73</v>
      </c>
      <c r="C475" s="70">
        <v>5</v>
      </c>
      <c r="D475" s="70">
        <v>5</v>
      </c>
      <c r="E475" s="70">
        <v>2008</v>
      </c>
      <c r="F475" s="70" t="s">
        <v>792</v>
      </c>
      <c r="G475" s="70" t="s">
        <v>2159</v>
      </c>
      <c r="H475" s="70" t="s">
        <v>2160</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74</v>
      </c>
      <c r="C476" s="70">
        <v>6</v>
      </c>
      <c r="D476" s="70">
        <v>5</v>
      </c>
      <c r="E476" s="70">
        <v>2009</v>
      </c>
      <c r="F476" s="70" t="s">
        <v>176</v>
      </c>
      <c r="G476" s="70" t="s">
        <v>2159</v>
      </c>
      <c r="H476" s="70" t="s">
        <v>2160</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2166</v>
      </c>
      <c r="B477" s="70">
        <v>75</v>
      </c>
      <c r="C477" s="70">
        <v>7</v>
      </c>
      <c r="D477" s="70">
        <v>5</v>
      </c>
      <c r="E477" s="70">
        <v>2010</v>
      </c>
      <c r="F477" s="70" t="s">
        <v>177</v>
      </c>
      <c r="G477" s="70" t="s">
        <v>2159</v>
      </c>
      <c r="H477" s="70" t="s">
        <v>2160</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2167</v>
      </c>
      <c r="B478" s="70">
        <v>76</v>
      </c>
      <c r="C478" s="70">
        <v>8</v>
      </c>
      <c r="D478" s="70">
        <v>5</v>
      </c>
      <c r="E478" s="70">
        <v>2011</v>
      </c>
      <c r="F478" s="70" t="s">
        <v>178</v>
      </c>
      <c r="G478" s="70" t="s">
        <v>2159</v>
      </c>
      <c r="H478" s="70" t="s">
        <v>2160</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2168</v>
      </c>
      <c r="B479" s="70">
        <v>77</v>
      </c>
      <c r="C479" s="70">
        <v>9</v>
      </c>
      <c r="D479" s="70">
        <v>5</v>
      </c>
      <c r="E479" s="70">
        <v>2012</v>
      </c>
      <c r="F479" s="70" t="s">
        <v>179</v>
      </c>
      <c r="G479" s="70" t="s">
        <v>2159</v>
      </c>
      <c r="H479" s="70" t="s">
        <v>2160</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2169</v>
      </c>
      <c r="B480" s="70">
        <v>78</v>
      </c>
      <c r="C480" s="70">
        <v>10</v>
      </c>
      <c r="D480" s="70">
        <v>5</v>
      </c>
      <c r="E480" s="70">
        <v>2013</v>
      </c>
      <c r="F480" s="70" t="s">
        <v>180</v>
      </c>
      <c r="G480" s="70" t="s">
        <v>2159</v>
      </c>
      <c r="H480" s="70" t="s">
        <v>2160</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2170</v>
      </c>
      <c r="B481" s="70">
        <v>79</v>
      </c>
      <c r="C481" s="70">
        <v>11</v>
      </c>
      <c r="D481" s="70">
        <v>5</v>
      </c>
      <c r="E481" s="70">
        <v>2014</v>
      </c>
      <c r="F481" s="70" t="s">
        <v>181</v>
      </c>
      <c r="G481" s="70" t="s">
        <v>2159</v>
      </c>
      <c r="H481" s="70" t="s">
        <v>2160</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2171</v>
      </c>
      <c r="B482" s="70">
        <v>80</v>
      </c>
      <c r="C482" s="70">
        <v>12</v>
      </c>
      <c r="D482" s="70">
        <v>5</v>
      </c>
      <c r="E482" s="70">
        <v>2015</v>
      </c>
      <c r="F482" s="70" t="s">
        <v>182</v>
      </c>
      <c r="G482" s="1064" t="s">
        <v>2159</v>
      </c>
      <c r="H482" s="70" t="s">
        <v>2160</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2172</v>
      </c>
      <c r="B483" s="70">
        <v>81</v>
      </c>
      <c r="C483" s="70">
        <v>13</v>
      </c>
      <c r="D483" s="70">
        <v>5</v>
      </c>
      <c r="E483" s="70">
        <v>2016</v>
      </c>
      <c r="F483" s="70" t="s">
        <v>155</v>
      </c>
      <c r="G483" s="1064" t="s">
        <v>2159</v>
      </c>
      <c r="H483" s="70" t="s">
        <v>2160</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2173</v>
      </c>
      <c r="B484" s="70">
        <v>82</v>
      </c>
      <c r="C484" s="70">
        <v>14</v>
      </c>
      <c r="D484" s="70">
        <v>5</v>
      </c>
      <c r="E484" s="70">
        <v>2017</v>
      </c>
      <c r="F484" s="70" t="s">
        <v>156</v>
      </c>
      <c r="G484" s="70" t="s">
        <v>2159</v>
      </c>
      <c r="H484" s="70" t="s">
        <v>2160</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2174</v>
      </c>
      <c r="B485" s="70">
        <v>83</v>
      </c>
      <c r="C485" s="70">
        <v>15</v>
      </c>
      <c r="D485" s="70">
        <v>5</v>
      </c>
      <c r="E485" s="70">
        <v>2018</v>
      </c>
      <c r="F485" s="70" t="s">
        <v>183</v>
      </c>
      <c r="G485" s="70" t="s">
        <v>2159</v>
      </c>
      <c r="H485" s="70" t="s">
        <v>2160</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2175</v>
      </c>
      <c r="B486" s="70">
        <v>84</v>
      </c>
      <c r="C486" s="70">
        <v>16</v>
      </c>
      <c r="D486" s="70">
        <v>5</v>
      </c>
      <c r="E486" s="70">
        <v>2019</v>
      </c>
      <c r="F486" s="70" t="s">
        <v>158</v>
      </c>
      <c r="G486" s="70" t="s">
        <v>2159</v>
      </c>
      <c r="H486" s="70" t="s">
        <v>2160</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2176</v>
      </c>
      <c r="B487" s="70">
        <v>85</v>
      </c>
      <c r="C487" s="70">
        <v>17</v>
      </c>
      <c r="D487" s="70">
        <v>5</v>
      </c>
      <c r="E487" s="70">
        <v>2020</v>
      </c>
      <c r="F487" s="70" t="s">
        <v>159</v>
      </c>
      <c r="G487" s="70" t="s">
        <v>2159</v>
      </c>
      <c r="H487" s="70" t="s">
        <v>2160</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2177</v>
      </c>
      <c r="B488" s="70">
        <v>85</v>
      </c>
      <c r="C488" s="70">
        <v>18</v>
      </c>
      <c r="D488" s="70">
        <v>5</v>
      </c>
      <c r="E488" s="70">
        <v>2021</v>
      </c>
      <c r="F488" s="70" t="s">
        <v>160</v>
      </c>
      <c r="G488" s="70" t="s">
        <v>2159</v>
      </c>
      <c r="H488" s="70" t="s">
        <v>2160</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2178</v>
      </c>
      <c r="B489" s="70">
        <v>85</v>
      </c>
      <c r="C489" s="70">
        <v>19</v>
      </c>
      <c r="D489" s="70">
        <v>5</v>
      </c>
      <c r="E489" s="70">
        <v>2022</v>
      </c>
      <c r="F489" s="70" t="s">
        <v>161</v>
      </c>
      <c r="G489" s="70" t="s">
        <v>2159</v>
      </c>
      <c r="H489" s="70" t="s">
        <v>2160</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85</v>
      </c>
      <c r="C490" s="70">
        <v>20</v>
      </c>
      <c r="D490" s="70">
        <v>5</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85</v>
      </c>
      <c r="C491" s="70">
        <v>21</v>
      </c>
      <c r="D491" s="70">
        <v>5</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426</v>
      </c>
      <c r="C492" s="70">
        <v>1</v>
      </c>
      <c r="D492" s="70">
        <v>26</v>
      </c>
      <c r="E492" s="70">
        <v>1990</v>
      </c>
      <c r="F492" s="70" t="s">
        <v>787</v>
      </c>
      <c r="G492" s="70" t="s">
        <v>2182</v>
      </c>
      <c r="H492" s="70" t="s">
        <v>2183</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427</v>
      </c>
      <c r="C493" s="70">
        <v>2</v>
      </c>
      <c r="D493" s="70">
        <v>26</v>
      </c>
      <c r="E493" s="70">
        <v>2005</v>
      </c>
      <c r="F493" s="70" t="s">
        <v>789</v>
      </c>
      <c r="G493" s="70" t="s">
        <v>2182</v>
      </c>
      <c r="H493" s="70" t="s">
        <v>2183</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428</v>
      </c>
      <c r="C494" s="70">
        <v>3</v>
      </c>
      <c r="D494" s="70">
        <v>26</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429</v>
      </c>
      <c r="C495" s="70">
        <v>4</v>
      </c>
      <c r="D495" s="70">
        <v>26</v>
      </c>
      <c r="E495" s="70">
        <v>2007</v>
      </c>
      <c r="F495" s="70" t="s">
        <v>791</v>
      </c>
      <c r="G495" s="70" t="s">
        <v>2182</v>
      </c>
      <c r="H495" s="70" t="s">
        <v>2183</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430</v>
      </c>
      <c r="C496" s="70">
        <v>5</v>
      </c>
      <c r="D496" s="70">
        <v>26</v>
      </c>
      <c r="E496" s="70">
        <v>2008</v>
      </c>
      <c r="F496" s="70" t="s">
        <v>792</v>
      </c>
      <c r="G496" s="70" t="s">
        <v>2182</v>
      </c>
      <c r="H496" s="70" t="s">
        <v>2183</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431</v>
      </c>
      <c r="C497" s="70">
        <v>6</v>
      </c>
      <c r="D497" s="70">
        <v>26</v>
      </c>
      <c r="E497" s="70">
        <v>2009</v>
      </c>
      <c r="F497" s="70" t="s">
        <v>176</v>
      </c>
      <c r="G497" s="70" t="s">
        <v>2182</v>
      </c>
      <c r="H497" s="70" t="s">
        <v>2183</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2189</v>
      </c>
      <c r="B498" s="70">
        <v>432</v>
      </c>
      <c r="C498" s="70">
        <v>7</v>
      </c>
      <c r="D498" s="70">
        <v>26</v>
      </c>
      <c r="E498" s="70">
        <v>2010</v>
      </c>
      <c r="F498" s="70" t="s">
        <v>177</v>
      </c>
      <c r="G498" s="70" t="s">
        <v>2182</v>
      </c>
      <c r="H498" s="70" t="s">
        <v>2183</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2190</v>
      </c>
      <c r="B499" s="70">
        <v>433</v>
      </c>
      <c r="C499" s="70">
        <v>8</v>
      </c>
      <c r="D499" s="70">
        <v>26</v>
      </c>
      <c r="E499" s="70">
        <v>2011</v>
      </c>
      <c r="F499" s="70" t="s">
        <v>178</v>
      </c>
      <c r="G499" s="70" t="s">
        <v>2182</v>
      </c>
      <c r="H499" s="70" t="s">
        <v>2183</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2191</v>
      </c>
      <c r="B500" s="70">
        <v>434</v>
      </c>
      <c r="C500" s="70">
        <v>9</v>
      </c>
      <c r="D500" s="70">
        <v>26</v>
      </c>
      <c r="E500" s="70">
        <v>2012</v>
      </c>
      <c r="F500" s="70" t="s">
        <v>179</v>
      </c>
      <c r="G500" s="70" t="s">
        <v>2182</v>
      </c>
      <c r="H500" s="70" t="s">
        <v>2183</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2192</v>
      </c>
      <c r="B501" s="70">
        <v>435</v>
      </c>
      <c r="C501" s="70">
        <v>10</v>
      </c>
      <c r="D501" s="70">
        <v>26</v>
      </c>
      <c r="E501" s="70">
        <v>2013</v>
      </c>
      <c r="F501" s="70" t="s">
        <v>180</v>
      </c>
      <c r="G501" s="1064" t="s">
        <v>2182</v>
      </c>
      <c r="H501" s="70" t="s">
        <v>2183</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2193</v>
      </c>
      <c r="B502" s="70">
        <v>436</v>
      </c>
      <c r="C502" s="70">
        <v>11</v>
      </c>
      <c r="D502" s="70">
        <v>26</v>
      </c>
      <c r="E502" s="70">
        <v>2014</v>
      </c>
      <c r="F502" s="70" t="s">
        <v>181</v>
      </c>
      <c r="G502" s="1064" t="s">
        <v>2182</v>
      </c>
      <c r="H502" s="70" t="s">
        <v>2183</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2194</v>
      </c>
      <c r="B503" s="70">
        <v>437</v>
      </c>
      <c r="C503" s="70">
        <v>12</v>
      </c>
      <c r="D503" s="70">
        <v>26</v>
      </c>
      <c r="E503" s="70">
        <v>2015</v>
      </c>
      <c r="F503" s="70" t="s">
        <v>182</v>
      </c>
      <c r="G503" s="70" t="s">
        <v>2182</v>
      </c>
      <c r="H503" s="70" t="s">
        <v>2183</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2195</v>
      </c>
      <c r="B504" s="70">
        <v>438</v>
      </c>
      <c r="C504" s="70">
        <v>13</v>
      </c>
      <c r="D504" s="70">
        <v>26</v>
      </c>
      <c r="E504" s="70">
        <v>2016</v>
      </c>
      <c r="F504" s="70" t="s">
        <v>155</v>
      </c>
      <c r="G504" s="70" t="s">
        <v>2182</v>
      </c>
      <c r="H504" s="70" t="s">
        <v>2183</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2196</v>
      </c>
      <c r="B505" s="70">
        <v>439</v>
      </c>
      <c r="C505" s="70">
        <v>14</v>
      </c>
      <c r="D505" s="70">
        <v>26</v>
      </c>
      <c r="E505" s="70">
        <v>2017</v>
      </c>
      <c r="F505" s="70" t="s">
        <v>156</v>
      </c>
      <c r="G505" s="70" t="s">
        <v>2182</v>
      </c>
      <c r="H505" s="70" t="s">
        <v>2183</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2197</v>
      </c>
      <c r="B506" s="70">
        <v>440</v>
      </c>
      <c r="C506" s="70">
        <v>15</v>
      </c>
      <c r="D506" s="70">
        <v>26</v>
      </c>
      <c r="E506" s="70">
        <v>2018</v>
      </c>
      <c r="F506" s="70" t="s">
        <v>183</v>
      </c>
      <c r="G506" s="70" t="s">
        <v>2182</v>
      </c>
      <c r="H506" s="70" t="s">
        <v>2183</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2198</v>
      </c>
      <c r="B507" s="70">
        <v>441</v>
      </c>
      <c r="C507" s="70">
        <v>16</v>
      </c>
      <c r="D507" s="70">
        <v>26</v>
      </c>
      <c r="E507" s="70">
        <v>2019</v>
      </c>
      <c r="F507" s="70" t="s">
        <v>158</v>
      </c>
      <c r="G507" s="70" t="s">
        <v>2182</v>
      </c>
      <c r="H507" s="70" t="s">
        <v>2183</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2199</v>
      </c>
      <c r="B508" s="70">
        <v>442</v>
      </c>
      <c r="C508" s="70">
        <v>17</v>
      </c>
      <c r="D508" s="70">
        <v>26</v>
      </c>
      <c r="E508" s="70">
        <v>2020</v>
      </c>
      <c r="F508" s="70" t="s">
        <v>159</v>
      </c>
      <c r="G508" s="70" t="s">
        <v>2182</v>
      </c>
      <c r="H508" s="70" t="s">
        <v>2183</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2200</v>
      </c>
      <c r="B509" s="70">
        <v>442</v>
      </c>
      <c r="C509" s="70">
        <v>18</v>
      </c>
      <c r="D509" s="70">
        <v>26</v>
      </c>
      <c r="E509" s="70">
        <v>2021</v>
      </c>
      <c r="F509" s="70" t="s">
        <v>160</v>
      </c>
      <c r="G509" s="70" t="s">
        <v>2182</v>
      </c>
      <c r="H509" s="70" t="s">
        <v>2183</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2201</v>
      </c>
      <c r="B510" s="70">
        <v>442</v>
      </c>
      <c r="C510" s="70">
        <v>19</v>
      </c>
      <c r="D510" s="70">
        <v>26</v>
      </c>
      <c r="E510" s="70">
        <v>2022</v>
      </c>
      <c r="F510" s="70" t="s">
        <v>161</v>
      </c>
      <c r="G510" s="70" t="s">
        <v>2182</v>
      </c>
      <c r="H510" s="70" t="s">
        <v>2183</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442</v>
      </c>
      <c r="C511" s="70">
        <v>20</v>
      </c>
      <c r="D511" s="70">
        <v>26</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442</v>
      </c>
      <c r="C512" s="70">
        <v>21</v>
      </c>
      <c r="D512" s="70">
        <v>26</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18</v>
      </c>
      <c r="C513" s="70">
        <v>1</v>
      </c>
      <c r="D513" s="70">
        <v>2</v>
      </c>
      <c r="E513" s="70">
        <v>1990</v>
      </c>
      <c r="F513" s="70" t="s">
        <v>787</v>
      </c>
      <c r="G513" s="70" t="s">
        <v>2205</v>
      </c>
      <c r="H513" s="70" t="s">
        <v>2206</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19</v>
      </c>
      <c r="C514" s="70">
        <v>2</v>
      </c>
      <c r="D514" s="70">
        <v>2</v>
      </c>
      <c r="E514" s="70">
        <v>2005</v>
      </c>
      <c r="F514" s="70" t="s">
        <v>789</v>
      </c>
      <c r="G514" s="70" t="s">
        <v>2205</v>
      </c>
      <c r="H514" s="70" t="s">
        <v>2206</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20</v>
      </c>
      <c r="C515" s="70">
        <v>3</v>
      </c>
      <c r="D515" s="70">
        <v>2</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21</v>
      </c>
      <c r="C516" s="70">
        <v>4</v>
      </c>
      <c r="D516" s="70">
        <v>2</v>
      </c>
      <c r="E516" s="70">
        <v>2007</v>
      </c>
      <c r="F516" s="70" t="s">
        <v>791</v>
      </c>
      <c r="G516" s="70" t="s">
        <v>2205</v>
      </c>
      <c r="H516" s="70" t="s">
        <v>2206</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22</v>
      </c>
      <c r="C517" s="70">
        <v>5</v>
      </c>
      <c r="D517" s="70">
        <v>2</v>
      </c>
      <c r="E517" s="70">
        <v>2008</v>
      </c>
      <c r="F517" s="70" t="s">
        <v>792</v>
      </c>
      <c r="G517" s="70" t="s">
        <v>2205</v>
      </c>
      <c r="H517" s="70" t="s">
        <v>2206</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23</v>
      </c>
      <c r="C518" s="70">
        <v>6</v>
      </c>
      <c r="D518" s="70">
        <v>2</v>
      </c>
      <c r="E518" s="70">
        <v>2009</v>
      </c>
      <c r="F518" s="70" t="s">
        <v>176</v>
      </c>
      <c r="G518" s="70" t="s">
        <v>2205</v>
      </c>
      <c r="H518" s="70" t="s">
        <v>2206</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2212</v>
      </c>
      <c r="B519" s="70">
        <v>24</v>
      </c>
      <c r="C519" s="70">
        <v>7</v>
      </c>
      <c r="D519" s="70">
        <v>2</v>
      </c>
      <c r="E519" s="70">
        <v>2010</v>
      </c>
      <c r="F519" s="70" t="s">
        <v>177</v>
      </c>
      <c r="G519" s="70" t="s">
        <v>2205</v>
      </c>
      <c r="H519" s="70" t="s">
        <v>2206</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2213</v>
      </c>
      <c r="B520" s="70">
        <v>25</v>
      </c>
      <c r="C520" s="70">
        <v>8</v>
      </c>
      <c r="D520" s="70">
        <v>2</v>
      </c>
      <c r="E520" s="70">
        <v>2011</v>
      </c>
      <c r="F520" s="70" t="s">
        <v>178</v>
      </c>
      <c r="G520" s="1064" t="s">
        <v>2205</v>
      </c>
      <c r="H520" s="70" t="s">
        <v>2206</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2214</v>
      </c>
      <c r="B521" s="70">
        <v>26</v>
      </c>
      <c r="C521" s="70">
        <v>9</v>
      </c>
      <c r="D521" s="70">
        <v>2</v>
      </c>
      <c r="E521" s="70">
        <v>2012</v>
      </c>
      <c r="F521" s="70" t="s">
        <v>179</v>
      </c>
      <c r="G521" s="1064" t="s">
        <v>2205</v>
      </c>
      <c r="H521" s="70" t="s">
        <v>2206</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2215</v>
      </c>
      <c r="B522" s="70">
        <v>27</v>
      </c>
      <c r="C522" s="70">
        <v>10</v>
      </c>
      <c r="D522" s="70">
        <v>2</v>
      </c>
      <c r="E522" s="70">
        <v>2013</v>
      </c>
      <c r="F522" s="70" t="s">
        <v>180</v>
      </c>
      <c r="G522" s="70" t="s">
        <v>2205</v>
      </c>
      <c r="H522" s="70" t="s">
        <v>2206</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2216</v>
      </c>
      <c r="B523" s="70">
        <v>28</v>
      </c>
      <c r="C523" s="70">
        <v>11</v>
      </c>
      <c r="D523" s="70">
        <v>2</v>
      </c>
      <c r="E523" s="70">
        <v>2014</v>
      </c>
      <c r="F523" s="70" t="s">
        <v>181</v>
      </c>
      <c r="G523" s="70" t="s">
        <v>2205</v>
      </c>
      <c r="H523" s="70" t="s">
        <v>2206</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2217</v>
      </c>
      <c r="B524" s="70">
        <v>29</v>
      </c>
      <c r="C524" s="70">
        <v>12</v>
      </c>
      <c r="D524" s="70">
        <v>2</v>
      </c>
      <c r="E524" s="70">
        <v>2015</v>
      </c>
      <c r="F524" s="70" t="s">
        <v>182</v>
      </c>
      <c r="G524" s="70" t="s">
        <v>2205</v>
      </c>
      <c r="H524" s="70" t="s">
        <v>2206</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2218</v>
      </c>
      <c r="B525" s="70">
        <v>30</v>
      </c>
      <c r="C525" s="70">
        <v>13</v>
      </c>
      <c r="D525" s="70">
        <v>2</v>
      </c>
      <c r="E525" s="70">
        <v>2016</v>
      </c>
      <c r="F525" s="70" t="s">
        <v>155</v>
      </c>
      <c r="G525" s="70" t="s">
        <v>2205</v>
      </c>
      <c r="H525" s="70" t="s">
        <v>2206</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2219</v>
      </c>
      <c r="B526" s="70">
        <v>31</v>
      </c>
      <c r="C526" s="70">
        <v>14</v>
      </c>
      <c r="D526" s="70">
        <v>2</v>
      </c>
      <c r="E526" s="70">
        <v>2017</v>
      </c>
      <c r="F526" s="70" t="s">
        <v>156</v>
      </c>
      <c r="G526" s="70" t="s">
        <v>2205</v>
      </c>
      <c r="H526" s="70" t="s">
        <v>2206</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2220</v>
      </c>
      <c r="B527" s="70">
        <v>32</v>
      </c>
      <c r="C527" s="70">
        <v>15</v>
      </c>
      <c r="D527" s="70">
        <v>2</v>
      </c>
      <c r="E527" s="70">
        <v>2018</v>
      </c>
      <c r="F527" s="70" t="s">
        <v>183</v>
      </c>
      <c r="G527" s="70" t="s">
        <v>2205</v>
      </c>
      <c r="H527" s="70" t="s">
        <v>2206</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2221</v>
      </c>
      <c r="B528" s="70">
        <v>33</v>
      </c>
      <c r="C528" s="70">
        <v>16</v>
      </c>
      <c r="D528" s="70">
        <v>2</v>
      </c>
      <c r="E528" s="70">
        <v>2019</v>
      </c>
      <c r="F528" s="70" t="s">
        <v>158</v>
      </c>
      <c r="G528" s="70" t="s">
        <v>2205</v>
      </c>
      <c r="H528" s="70" t="s">
        <v>2206</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2222</v>
      </c>
      <c r="B529" s="70">
        <v>34</v>
      </c>
      <c r="C529" s="70">
        <v>17</v>
      </c>
      <c r="D529" s="70">
        <v>2</v>
      </c>
      <c r="E529" s="70">
        <v>2020</v>
      </c>
      <c r="F529" s="70" t="s">
        <v>159</v>
      </c>
      <c r="G529" s="70" t="s">
        <v>2205</v>
      </c>
      <c r="H529" s="70" t="s">
        <v>2206</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2223</v>
      </c>
      <c r="B530" s="70">
        <v>34</v>
      </c>
      <c r="C530" s="70">
        <v>18</v>
      </c>
      <c r="D530" s="70">
        <v>2</v>
      </c>
      <c r="E530" s="70">
        <v>2021</v>
      </c>
      <c r="F530" s="70" t="s">
        <v>160</v>
      </c>
      <c r="G530" s="70" t="s">
        <v>2205</v>
      </c>
      <c r="H530" s="70" t="s">
        <v>2206</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2224</v>
      </c>
      <c r="B531" s="70">
        <v>34</v>
      </c>
      <c r="C531" s="70">
        <v>19</v>
      </c>
      <c r="D531" s="70">
        <v>2</v>
      </c>
      <c r="E531" s="70">
        <v>2022</v>
      </c>
      <c r="F531" s="70" t="s">
        <v>161</v>
      </c>
      <c r="G531" s="70" t="s">
        <v>2205</v>
      </c>
      <c r="H531" s="70" t="s">
        <v>2206</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34</v>
      </c>
      <c r="C532" s="70">
        <v>20</v>
      </c>
      <c r="D532" s="70">
        <v>2</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34</v>
      </c>
      <c r="C533" s="70">
        <v>21</v>
      </c>
      <c r="D533" s="70">
        <v>2</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307</v>
      </c>
      <c r="C534" s="70">
        <v>1</v>
      </c>
      <c r="D534" s="70">
        <v>19</v>
      </c>
      <c r="E534" s="70">
        <v>1990</v>
      </c>
      <c r="F534" s="70" t="s">
        <v>787</v>
      </c>
      <c r="G534" s="70" t="s">
        <v>2228</v>
      </c>
      <c r="H534" s="70" t="s">
        <v>2229</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308</v>
      </c>
      <c r="C535" s="70">
        <v>2</v>
      </c>
      <c r="D535" s="70">
        <v>19</v>
      </c>
      <c r="E535" s="70">
        <v>2005</v>
      </c>
      <c r="F535" s="70" t="s">
        <v>789</v>
      </c>
      <c r="G535" s="70" t="s">
        <v>2228</v>
      </c>
      <c r="H535" s="70" t="s">
        <v>2229</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309</v>
      </c>
      <c r="C536" s="70">
        <v>3</v>
      </c>
      <c r="D536" s="70">
        <v>19</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310</v>
      </c>
      <c r="C537" s="70">
        <v>4</v>
      </c>
      <c r="D537" s="70">
        <v>19</v>
      </c>
      <c r="E537" s="70">
        <v>2007</v>
      </c>
      <c r="F537" s="70" t="s">
        <v>791</v>
      </c>
      <c r="G537" s="70" t="s">
        <v>2228</v>
      </c>
      <c r="H537" s="70" t="s">
        <v>2229</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311</v>
      </c>
      <c r="C538" s="70">
        <v>5</v>
      </c>
      <c r="D538" s="70">
        <v>19</v>
      </c>
      <c r="E538" s="70">
        <v>2008</v>
      </c>
      <c r="F538" s="70" t="s">
        <v>792</v>
      </c>
      <c r="G538" s="70" t="s">
        <v>2228</v>
      </c>
      <c r="H538" s="70" t="s">
        <v>2229</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312</v>
      </c>
      <c r="C539" s="70">
        <v>6</v>
      </c>
      <c r="D539" s="70">
        <v>19</v>
      </c>
      <c r="E539" s="70">
        <v>2009</v>
      </c>
      <c r="F539" s="70" t="s">
        <v>176</v>
      </c>
      <c r="G539" s="1064" t="s">
        <v>2228</v>
      </c>
      <c r="H539" s="70" t="s">
        <v>2229</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2235</v>
      </c>
      <c r="B540" s="70">
        <v>313</v>
      </c>
      <c r="C540" s="70">
        <v>7</v>
      </c>
      <c r="D540" s="70">
        <v>19</v>
      </c>
      <c r="E540" s="70">
        <v>2010</v>
      </c>
      <c r="F540" s="70" t="s">
        <v>177</v>
      </c>
      <c r="G540" s="1064" t="s">
        <v>2228</v>
      </c>
      <c r="H540" s="70" t="s">
        <v>2229</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2236</v>
      </c>
      <c r="B541" s="70">
        <v>314</v>
      </c>
      <c r="C541" s="70">
        <v>8</v>
      </c>
      <c r="D541" s="70">
        <v>19</v>
      </c>
      <c r="E541" s="70">
        <v>2011</v>
      </c>
      <c r="F541" s="70" t="s">
        <v>178</v>
      </c>
      <c r="G541" s="70" t="s">
        <v>2228</v>
      </c>
      <c r="H541" s="70" t="s">
        <v>2229</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2237</v>
      </c>
      <c r="B542" s="70">
        <v>315</v>
      </c>
      <c r="C542" s="70">
        <v>9</v>
      </c>
      <c r="D542" s="70">
        <v>19</v>
      </c>
      <c r="E542" s="70">
        <v>2012</v>
      </c>
      <c r="F542" s="70" t="s">
        <v>179</v>
      </c>
      <c r="G542" s="70" t="s">
        <v>2228</v>
      </c>
      <c r="H542" s="70" t="s">
        <v>2229</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2238</v>
      </c>
      <c r="B543" s="70">
        <v>316</v>
      </c>
      <c r="C543" s="70">
        <v>10</v>
      </c>
      <c r="D543" s="70">
        <v>19</v>
      </c>
      <c r="E543" s="70">
        <v>2013</v>
      </c>
      <c r="F543" s="70" t="s">
        <v>180</v>
      </c>
      <c r="G543" s="70" t="s">
        <v>2228</v>
      </c>
      <c r="H543" s="70" t="s">
        <v>2229</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2239</v>
      </c>
      <c r="B544" s="70">
        <v>317</v>
      </c>
      <c r="C544" s="70">
        <v>11</v>
      </c>
      <c r="D544" s="70">
        <v>19</v>
      </c>
      <c r="E544" s="70">
        <v>2014</v>
      </c>
      <c r="F544" s="70" t="s">
        <v>181</v>
      </c>
      <c r="G544" s="70" t="s">
        <v>2228</v>
      </c>
      <c r="H544" s="70" t="s">
        <v>2229</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2240</v>
      </c>
      <c r="B545" s="70">
        <v>318</v>
      </c>
      <c r="C545" s="70">
        <v>12</v>
      </c>
      <c r="D545" s="70">
        <v>19</v>
      </c>
      <c r="E545" s="70">
        <v>2015</v>
      </c>
      <c r="F545" s="70" t="s">
        <v>182</v>
      </c>
      <c r="G545" s="70" t="s">
        <v>2228</v>
      </c>
      <c r="H545" s="70" t="s">
        <v>2229</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2241</v>
      </c>
      <c r="B546" s="70">
        <v>319</v>
      </c>
      <c r="C546" s="70">
        <v>13</v>
      </c>
      <c r="D546" s="70">
        <v>19</v>
      </c>
      <c r="E546" s="70">
        <v>2016</v>
      </c>
      <c r="F546" s="70" t="s">
        <v>155</v>
      </c>
      <c r="G546" s="70" t="s">
        <v>2228</v>
      </c>
      <c r="H546" s="70" t="s">
        <v>2229</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2242</v>
      </c>
      <c r="B547" s="70">
        <v>320</v>
      </c>
      <c r="C547" s="70">
        <v>14</v>
      </c>
      <c r="D547" s="70">
        <v>19</v>
      </c>
      <c r="E547" s="70">
        <v>2017</v>
      </c>
      <c r="F547" s="70" t="s">
        <v>156</v>
      </c>
      <c r="G547" s="70" t="s">
        <v>2228</v>
      </c>
      <c r="H547" s="70" t="s">
        <v>2229</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2243</v>
      </c>
      <c r="B548" s="70">
        <v>321</v>
      </c>
      <c r="C548" s="70">
        <v>15</v>
      </c>
      <c r="D548" s="70">
        <v>19</v>
      </c>
      <c r="E548" s="70">
        <v>2018</v>
      </c>
      <c r="F548" s="70" t="s">
        <v>183</v>
      </c>
      <c r="G548" s="70" t="s">
        <v>2228</v>
      </c>
      <c r="H548" s="70" t="s">
        <v>2229</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2244</v>
      </c>
      <c r="B549" s="70">
        <v>322</v>
      </c>
      <c r="C549" s="70">
        <v>16</v>
      </c>
      <c r="D549" s="70">
        <v>19</v>
      </c>
      <c r="E549" s="70">
        <v>2019</v>
      </c>
      <c r="F549" s="70" t="s">
        <v>158</v>
      </c>
      <c r="G549" s="70" t="s">
        <v>2228</v>
      </c>
      <c r="H549" s="70" t="s">
        <v>2229</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2245</v>
      </c>
      <c r="B550" s="70">
        <v>323</v>
      </c>
      <c r="C550" s="70">
        <v>17</v>
      </c>
      <c r="D550" s="70">
        <v>19</v>
      </c>
      <c r="E550" s="70">
        <v>2020</v>
      </c>
      <c r="F550" s="70" t="s">
        <v>159</v>
      </c>
      <c r="G550" s="70" t="s">
        <v>2228</v>
      </c>
      <c r="H550" s="70" t="s">
        <v>2229</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2246</v>
      </c>
      <c r="B551" s="70">
        <v>323</v>
      </c>
      <c r="C551" s="70">
        <v>18</v>
      </c>
      <c r="D551" s="70">
        <v>19</v>
      </c>
      <c r="E551" s="70">
        <v>2021</v>
      </c>
      <c r="F551" s="70" t="s">
        <v>160</v>
      </c>
      <c r="G551" s="70" t="s">
        <v>2228</v>
      </c>
      <c r="H551" s="70" t="s">
        <v>2229</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2247</v>
      </c>
      <c r="B552" s="70">
        <v>323</v>
      </c>
      <c r="C552" s="70">
        <v>19</v>
      </c>
      <c r="D552" s="70">
        <v>19</v>
      </c>
      <c r="E552" s="70">
        <v>2022</v>
      </c>
      <c r="F552" s="70" t="s">
        <v>161</v>
      </c>
      <c r="G552" s="70" t="s">
        <v>2228</v>
      </c>
      <c r="H552" s="70" t="s">
        <v>2229</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323</v>
      </c>
      <c r="C553" s="70">
        <v>20</v>
      </c>
      <c r="D553" s="70">
        <v>19</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323</v>
      </c>
      <c r="C554" s="70">
        <v>21</v>
      </c>
      <c r="D554" s="70">
        <v>19</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205</v>
      </c>
      <c r="C555" s="70">
        <v>1</v>
      </c>
      <c r="D555" s="70">
        <v>13</v>
      </c>
      <c r="E555" s="70">
        <v>1990</v>
      </c>
      <c r="F555" s="70" t="s">
        <v>787</v>
      </c>
      <c r="G555" s="70" t="s">
        <v>2251</v>
      </c>
      <c r="H555" s="70" t="s">
        <v>2252</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206</v>
      </c>
      <c r="C556" s="70">
        <v>2</v>
      </c>
      <c r="D556" s="70">
        <v>13</v>
      </c>
      <c r="E556" s="70">
        <v>2005</v>
      </c>
      <c r="F556" s="70" t="s">
        <v>789</v>
      </c>
      <c r="G556" s="70" t="s">
        <v>2251</v>
      </c>
      <c r="H556" s="70" t="s">
        <v>2252</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207</v>
      </c>
      <c r="C557" s="70">
        <v>3</v>
      </c>
      <c r="D557" s="70">
        <v>13</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208</v>
      </c>
      <c r="C558" s="70">
        <v>4</v>
      </c>
      <c r="D558" s="70">
        <v>13</v>
      </c>
      <c r="E558" s="70">
        <v>2007</v>
      </c>
      <c r="F558" s="70" t="s">
        <v>791</v>
      </c>
      <c r="G558" s="1064" t="s">
        <v>2251</v>
      </c>
      <c r="H558" s="70" t="s">
        <v>2252</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209</v>
      </c>
      <c r="C559" s="70">
        <v>5</v>
      </c>
      <c r="D559" s="70">
        <v>13</v>
      </c>
      <c r="E559" s="70">
        <v>2008</v>
      </c>
      <c r="F559" s="70" t="s">
        <v>792</v>
      </c>
      <c r="G559" s="1064" t="s">
        <v>2251</v>
      </c>
      <c r="H559" s="70" t="s">
        <v>2252</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210</v>
      </c>
      <c r="C560" s="70">
        <v>6</v>
      </c>
      <c r="D560" s="70">
        <v>13</v>
      </c>
      <c r="E560" s="70">
        <v>2009</v>
      </c>
      <c r="F560" s="70" t="s">
        <v>176</v>
      </c>
      <c r="G560" s="70" t="s">
        <v>2251</v>
      </c>
      <c r="H560" s="70" t="s">
        <v>2252</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2258</v>
      </c>
      <c r="B561" s="70">
        <v>211</v>
      </c>
      <c r="C561" s="70">
        <v>7</v>
      </c>
      <c r="D561" s="70">
        <v>13</v>
      </c>
      <c r="E561" s="70">
        <v>2010</v>
      </c>
      <c r="F561" s="70" t="s">
        <v>177</v>
      </c>
      <c r="G561" s="70" t="s">
        <v>2251</v>
      </c>
      <c r="H561" s="70" t="s">
        <v>2252</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2259</v>
      </c>
      <c r="B562" s="70">
        <v>212</v>
      </c>
      <c r="C562" s="70">
        <v>8</v>
      </c>
      <c r="D562" s="70">
        <v>13</v>
      </c>
      <c r="E562" s="70">
        <v>2011</v>
      </c>
      <c r="F562" s="70" t="s">
        <v>178</v>
      </c>
      <c r="G562" s="70" t="s">
        <v>2251</v>
      </c>
      <c r="H562" s="70" t="s">
        <v>2252</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2260</v>
      </c>
      <c r="B563" s="70">
        <v>213</v>
      </c>
      <c r="C563" s="70">
        <v>9</v>
      </c>
      <c r="D563" s="70">
        <v>13</v>
      </c>
      <c r="E563" s="70">
        <v>2012</v>
      </c>
      <c r="F563" s="70" t="s">
        <v>179</v>
      </c>
      <c r="G563" s="70" t="s">
        <v>2251</v>
      </c>
      <c r="H563" s="70" t="s">
        <v>2252</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2261</v>
      </c>
      <c r="B564" s="70">
        <v>214</v>
      </c>
      <c r="C564" s="70">
        <v>10</v>
      </c>
      <c r="D564" s="70">
        <v>13</v>
      </c>
      <c r="E564" s="70">
        <v>2013</v>
      </c>
      <c r="F564" s="70" t="s">
        <v>180</v>
      </c>
      <c r="G564" s="70" t="s">
        <v>2251</v>
      </c>
      <c r="H564" s="70" t="s">
        <v>2252</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2262</v>
      </c>
      <c r="B565" s="70">
        <v>215</v>
      </c>
      <c r="C565" s="70">
        <v>11</v>
      </c>
      <c r="D565" s="70">
        <v>13</v>
      </c>
      <c r="E565" s="70">
        <v>2014</v>
      </c>
      <c r="F565" s="70" t="s">
        <v>181</v>
      </c>
      <c r="G565" s="70" t="s">
        <v>2251</v>
      </c>
      <c r="H565" s="70" t="s">
        <v>2252</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2263</v>
      </c>
      <c r="B566" s="70">
        <v>216</v>
      </c>
      <c r="C566" s="70">
        <v>12</v>
      </c>
      <c r="D566" s="70">
        <v>13</v>
      </c>
      <c r="E566" s="70">
        <v>2015</v>
      </c>
      <c r="F566" s="70" t="s">
        <v>182</v>
      </c>
      <c r="G566" s="70" t="s">
        <v>2251</v>
      </c>
      <c r="H566" s="70" t="s">
        <v>2252</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2264</v>
      </c>
      <c r="B567" s="70">
        <v>217</v>
      </c>
      <c r="C567" s="70">
        <v>13</v>
      </c>
      <c r="D567" s="70">
        <v>13</v>
      </c>
      <c r="E567" s="70">
        <v>2016</v>
      </c>
      <c r="F567" s="70" t="s">
        <v>155</v>
      </c>
      <c r="G567" s="70" t="s">
        <v>2251</v>
      </c>
      <c r="H567" s="70" t="s">
        <v>2252</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2265</v>
      </c>
      <c r="B568" s="70">
        <v>218</v>
      </c>
      <c r="C568" s="70">
        <v>14</v>
      </c>
      <c r="D568" s="70">
        <v>13</v>
      </c>
      <c r="E568" s="70">
        <v>2017</v>
      </c>
      <c r="F568" s="70" t="s">
        <v>156</v>
      </c>
      <c r="G568" s="70" t="s">
        <v>2251</v>
      </c>
      <c r="H568" s="70" t="s">
        <v>2252</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2266</v>
      </c>
      <c r="B569" s="70">
        <v>219</v>
      </c>
      <c r="C569" s="70">
        <v>15</v>
      </c>
      <c r="D569" s="70">
        <v>13</v>
      </c>
      <c r="E569" s="70">
        <v>2018</v>
      </c>
      <c r="F569" s="70" t="s">
        <v>183</v>
      </c>
      <c r="G569" s="70" t="s">
        <v>2251</v>
      </c>
      <c r="H569" s="70" t="s">
        <v>2252</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2267</v>
      </c>
      <c r="B570" s="70">
        <v>220</v>
      </c>
      <c r="C570" s="70">
        <v>16</v>
      </c>
      <c r="D570" s="70">
        <v>13</v>
      </c>
      <c r="E570" s="70">
        <v>2019</v>
      </c>
      <c r="F570" s="70" t="s">
        <v>158</v>
      </c>
      <c r="G570" s="70" t="s">
        <v>2251</v>
      </c>
      <c r="H570" s="70" t="s">
        <v>2252</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2268</v>
      </c>
      <c r="B571" s="70">
        <v>221</v>
      </c>
      <c r="C571" s="70">
        <v>17</v>
      </c>
      <c r="D571" s="70">
        <v>13</v>
      </c>
      <c r="E571" s="70">
        <v>2020</v>
      </c>
      <c r="F571" s="70" t="s">
        <v>159</v>
      </c>
      <c r="G571" s="70" t="s">
        <v>2251</v>
      </c>
      <c r="H571" s="70" t="s">
        <v>2252</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2269</v>
      </c>
      <c r="B572" s="70">
        <v>221</v>
      </c>
      <c r="C572" s="70">
        <v>18</v>
      </c>
      <c r="D572" s="70">
        <v>13</v>
      </c>
      <c r="E572" s="70">
        <v>2021</v>
      </c>
      <c r="F572" s="70" t="s">
        <v>160</v>
      </c>
      <c r="G572" s="70" t="s">
        <v>2251</v>
      </c>
      <c r="H572" s="70" t="s">
        <v>2252</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2270</v>
      </c>
      <c r="B573" s="70">
        <v>221</v>
      </c>
      <c r="C573" s="70">
        <v>19</v>
      </c>
      <c r="D573" s="70">
        <v>13</v>
      </c>
      <c r="E573" s="70">
        <v>2022</v>
      </c>
      <c r="F573" s="70" t="s">
        <v>161</v>
      </c>
      <c r="G573" s="70" t="s">
        <v>2251</v>
      </c>
      <c r="H573" s="70" t="s">
        <v>2252</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221</v>
      </c>
      <c r="C574" s="70">
        <v>20</v>
      </c>
      <c r="D574" s="70">
        <v>13</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221</v>
      </c>
      <c r="C575" s="70">
        <v>21</v>
      </c>
      <c r="D575" s="70">
        <v>13</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154</v>
      </c>
      <c r="C576" s="70">
        <v>1</v>
      </c>
      <c r="D576" s="70">
        <v>10</v>
      </c>
      <c r="E576" s="70">
        <v>1990</v>
      </c>
      <c r="F576" s="70" t="s">
        <v>787</v>
      </c>
      <c r="G576" s="70" t="s">
        <v>1629</v>
      </c>
      <c r="H576" s="70" t="s">
        <v>1630</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2274</v>
      </c>
      <c r="B577" s="70">
        <v>155</v>
      </c>
      <c r="C577" s="70">
        <v>2</v>
      </c>
      <c r="D577" s="70">
        <v>10</v>
      </c>
      <c r="E577" s="70">
        <v>2005</v>
      </c>
      <c r="F577" s="70" t="s">
        <v>789</v>
      </c>
      <c r="G577" s="1064" t="s">
        <v>1629</v>
      </c>
      <c r="H577" s="70" t="s">
        <v>1630</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2275</v>
      </c>
      <c r="B578" s="70">
        <v>156</v>
      </c>
      <c r="C578" s="70">
        <v>3</v>
      </c>
      <c r="D578" s="70">
        <v>10</v>
      </c>
      <c r="E578" s="70">
        <v>2006</v>
      </c>
      <c r="F578" s="70" t="s">
        <v>790</v>
      </c>
      <c r="G578" s="1064" t="s">
        <v>1629</v>
      </c>
      <c r="H578" s="70" t="s">
        <v>1630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2276</v>
      </c>
      <c r="B579" s="70">
        <v>157</v>
      </c>
      <c r="C579" s="70">
        <v>4</v>
      </c>
      <c r="D579" s="70">
        <v>10</v>
      </c>
      <c r="E579" s="70">
        <v>2007</v>
      </c>
      <c r="F579" s="70" t="s">
        <v>791</v>
      </c>
      <c r="G579" s="70" t="s">
        <v>1629</v>
      </c>
      <c r="H579" s="70" t="s">
        <v>1630</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2277</v>
      </c>
      <c r="B580" s="70">
        <v>158</v>
      </c>
      <c r="C580" s="70">
        <v>5</v>
      </c>
      <c r="D580" s="70">
        <v>10</v>
      </c>
      <c r="E580" s="70">
        <v>2008</v>
      </c>
      <c r="F580" s="70" t="s">
        <v>792</v>
      </c>
      <c r="G580" s="70" t="s">
        <v>1629</v>
      </c>
      <c r="H580" s="70" t="s">
        <v>1630</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2278</v>
      </c>
      <c r="B581" s="70">
        <v>159</v>
      </c>
      <c r="C581" s="70">
        <v>6</v>
      </c>
      <c r="D581" s="70">
        <v>10</v>
      </c>
      <c r="E581" s="70">
        <v>2009</v>
      </c>
      <c r="F581" s="70" t="s">
        <v>176</v>
      </c>
      <c r="G581" s="70" t="s">
        <v>1629</v>
      </c>
      <c r="H581" s="70" t="s">
        <v>1630</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2279</v>
      </c>
      <c r="B582" s="70">
        <v>160</v>
      </c>
      <c r="C582" s="70">
        <v>7</v>
      </c>
      <c r="D582" s="70">
        <v>10</v>
      </c>
      <c r="E582" s="70">
        <v>2010</v>
      </c>
      <c r="F582" s="70" t="s">
        <v>177</v>
      </c>
      <c r="G582" s="70" t="s">
        <v>1629</v>
      </c>
      <c r="H582" s="70" t="s">
        <v>1630</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2280</v>
      </c>
      <c r="B583" s="70">
        <v>161</v>
      </c>
      <c r="C583" s="70">
        <v>8</v>
      </c>
      <c r="D583" s="70">
        <v>10</v>
      </c>
      <c r="E583" s="70">
        <v>2011</v>
      </c>
      <c r="F583" s="70" t="s">
        <v>178</v>
      </c>
      <c r="G583" s="70" t="s">
        <v>1629</v>
      </c>
      <c r="H583" s="70" t="s">
        <v>1630</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2281</v>
      </c>
      <c r="B584" s="70">
        <v>162</v>
      </c>
      <c r="C584" s="70">
        <v>9</v>
      </c>
      <c r="D584" s="70">
        <v>10</v>
      </c>
      <c r="E584" s="70">
        <v>2012</v>
      </c>
      <c r="F584" s="70" t="s">
        <v>179</v>
      </c>
      <c r="G584" s="70" t="s">
        <v>1629</v>
      </c>
      <c r="H584" s="70" t="s">
        <v>1630</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2282</v>
      </c>
      <c r="B585" s="70">
        <v>163</v>
      </c>
      <c r="C585" s="70">
        <v>10</v>
      </c>
      <c r="D585" s="70">
        <v>10</v>
      </c>
      <c r="E585" s="70">
        <v>2013</v>
      </c>
      <c r="F585" s="70" t="s">
        <v>180</v>
      </c>
      <c r="G585" s="70" t="s">
        <v>1629</v>
      </c>
      <c r="H585" s="70" t="s">
        <v>1630</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2283</v>
      </c>
      <c r="B586" s="70">
        <v>164</v>
      </c>
      <c r="C586" s="70">
        <v>11</v>
      </c>
      <c r="D586" s="70">
        <v>10</v>
      </c>
      <c r="E586" s="70">
        <v>2014</v>
      </c>
      <c r="F586" s="70" t="s">
        <v>181</v>
      </c>
      <c r="G586" s="70" t="s">
        <v>1629</v>
      </c>
      <c r="H586" s="70" t="s">
        <v>1630</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2284</v>
      </c>
      <c r="B587" s="70">
        <v>165</v>
      </c>
      <c r="C587" s="70">
        <v>12</v>
      </c>
      <c r="D587" s="70">
        <v>10</v>
      </c>
      <c r="E587" s="70">
        <v>2015</v>
      </c>
      <c r="F587" s="70" t="s">
        <v>182</v>
      </c>
      <c r="G587" s="70" t="s">
        <v>1629</v>
      </c>
      <c r="H587" s="70" t="s">
        <v>1630</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2285</v>
      </c>
      <c r="B588" s="70">
        <v>166</v>
      </c>
      <c r="C588" s="70">
        <v>13</v>
      </c>
      <c r="D588" s="70">
        <v>10</v>
      </c>
      <c r="E588" s="70">
        <v>2016</v>
      </c>
      <c r="F588" s="70" t="s">
        <v>155</v>
      </c>
      <c r="G588" s="70" t="s">
        <v>1629</v>
      </c>
      <c r="H588" s="70" t="s">
        <v>1630</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2286</v>
      </c>
      <c r="B589" s="70">
        <v>167</v>
      </c>
      <c r="C589" s="70">
        <v>14</v>
      </c>
      <c r="D589" s="70">
        <v>10</v>
      </c>
      <c r="E589" s="70">
        <v>2017</v>
      </c>
      <c r="F589" s="70" t="s">
        <v>156</v>
      </c>
      <c r="G589" s="70" t="s">
        <v>1629</v>
      </c>
      <c r="H589" s="70" t="s">
        <v>1630</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2287</v>
      </c>
      <c r="B590" s="70">
        <v>168</v>
      </c>
      <c r="C590" s="70">
        <v>15</v>
      </c>
      <c r="D590" s="70">
        <v>10</v>
      </c>
      <c r="E590" s="70">
        <v>2018</v>
      </c>
      <c r="F590" s="70" t="s">
        <v>183</v>
      </c>
      <c r="G590" s="70" t="s">
        <v>1629</v>
      </c>
      <c r="H590" s="70" t="s">
        <v>1630</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2288</v>
      </c>
      <c r="B591" s="70">
        <v>169</v>
      </c>
      <c r="C591" s="70">
        <v>16</v>
      </c>
      <c r="D591" s="70">
        <v>10</v>
      </c>
      <c r="E591" s="70">
        <v>2019</v>
      </c>
      <c r="F591" s="70" t="s">
        <v>158</v>
      </c>
      <c r="G591" s="70" t="s">
        <v>1629</v>
      </c>
      <c r="H591" s="70" t="s">
        <v>1630</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2289</v>
      </c>
      <c r="B592" s="70">
        <v>170</v>
      </c>
      <c r="C592" s="70">
        <v>17</v>
      </c>
      <c r="D592" s="70">
        <v>10</v>
      </c>
      <c r="E592" s="70">
        <v>2020</v>
      </c>
      <c r="F592" s="70" t="s">
        <v>159</v>
      </c>
      <c r="G592" s="70" t="s">
        <v>1629</v>
      </c>
      <c r="H592" s="70" t="s">
        <v>1630</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2290</v>
      </c>
      <c r="B593" s="70">
        <v>170</v>
      </c>
      <c r="C593" s="70">
        <v>18</v>
      </c>
      <c r="D593" s="70">
        <v>10</v>
      </c>
      <c r="E593" s="70">
        <v>2021</v>
      </c>
      <c r="F593" s="70" t="s">
        <v>160</v>
      </c>
      <c r="G593" s="70" t="s">
        <v>1629</v>
      </c>
      <c r="H593" s="70" t="s">
        <v>1630</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1631</v>
      </c>
      <c r="B594" s="70">
        <v>170</v>
      </c>
      <c r="C594" s="70">
        <v>19</v>
      </c>
      <c r="D594" s="70">
        <v>10</v>
      </c>
      <c r="E594" s="70">
        <v>2022</v>
      </c>
      <c r="F594" s="70" t="s">
        <v>161</v>
      </c>
      <c r="G594" s="70" t="s">
        <v>1629</v>
      </c>
      <c r="H594" s="70" t="s">
        <v>1630</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170</v>
      </c>
      <c r="C595" s="70">
        <v>20</v>
      </c>
      <c r="D595" s="70">
        <v>10</v>
      </c>
      <c r="E595" s="70">
        <v>2023</v>
      </c>
      <c r="F595" s="70" t="s">
        <v>1539</v>
      </c>
      <c r="G595" s="70" t="s">
        <v>1629</v>
      </c>
      <c r="H595" s="70" t="s">
        <v>1630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1628</v>
      </c>
      <c r="B596" s="70">
        <v>170</v>
      </c>
      <c r="C596" s="70">
        <v>21</v>
      </c>
      <c r="D596" s="70">
        <v>10</v>
      </c>
      <c r="E596" s="70">
        <v>2024</v>
      </c>
      <c r="F596" s="70" t="s">
        <v>1554</v>
      </c>
      <c r="G596" s="1064" t="s">
        <v>1629</v>
      </c>
      <c r="H596" s="70" t="s">
        <v>1630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341</v>
      </c>
      <c r="C597" s="70">
        <v>1</v>
      </c>
      <c r="D597" s="70">
        <v>21</v>
      </c>
      <c r="E597" s="70">
        <v>1990</v>
      </c>
      <c r="F597" s="70" t="s">
        <v>787</v>
      </c>
      <c r="G597" s="1064" t="s">
        <v>2293</v>
      </c>
      <c r="H597" s="70" t="s">
        <v>2294</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342</v>
      </c>
      <c r="C598" s="70">
        <v>2</v>
      </c>
      <c r="D598" s="70">
        <v>21</v>
      </c>
      <c r="E598" s="70">
        <v>2005</v>
      </c>
      <c r="F598" s="70" t="s">
        <v>789</v>
      </c>
      <c r="G598" s="70" t="s">
        <v>2293</v>
      </c>
      <c r="H598" s="70" t="s">
        <v>2294</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343</v>
      </c>
      <c r="C599" s="70">
        <v>3</v>
      </c>
      <c r="D599" s="70">
        <v>21</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344</v>
      </c>
      <c r="C600" s="70">
        <v>4</v>
      </c>
      <c r="D600" s="70">
        <v>21</v>
      </c>
      <c r="E600" s="70">
        <v>2007</v>
      </c>
      <c r="F600" s="70" t="s">
        <v>791</v>
      </c>
      <c r="G600" s="70" t="s">
        <v>2293</v>
      </c>
      <c r="H600" s="70" t="s">
        <v>2294</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345</v>
      </c>
      <c r="C601" s="70">
        <v>5</v>
      </c>
      <c r="D601" s="70">
        <v>21</v>
      </c>
      <c r="E601" s="70">
        <v>2008</v>
      </c>
      <c r="F601" s="70" t="s">
        <v>792</v>
      </c>
      <c r="G601" s="70" t="s">
        <v>2293</v>
      </c>
      <c r="H601" s="70" t="s">
        <v>2294</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346</v>
      </c>
      <c r="C602" s="70">
        <v>6</v>
      </c>
      <c r="D602" s="70">
        <v>21</v>
      </c>
      <c r="E602" s="70">
        <v>2009</v>
      </c>
      <c r="F602" s="70" t="s">
        <v>176</v>
      </c>
      <c r="G602" s="70" t="s">
        <v>2293</v>
      </c>
      <c r="H602" s="70" t="s">
        <v>2294</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2300</v>
      </c>
      <c r="B603" s="70">
        <v>347</v>
      </c>
      <c r="C603" s="70">
        <v>7</v>
      </c>
      <c r="D603" s="70">
        <v>21</v>
      </c>
      <c r="E603" s="70">
        <v>2010</v>
      </c>
      <c r="F603" s="70" t="s">
        <v>177</v>
      </c>
      <c r="G603" s="70" t="s">
        <v>2293</v>
      </c>
      <c r="H603" s="70" t="s">
        <v>2294</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2301</v>
      </c>
      <c r="B604" s="70">
        <v>348</v>
      </c>
      <c r="C604" s="70">
        <v>8</v>
      </c>
      <c r="D604" s="70">
        <v>21</v>
      </c>
      <c r="E604" s="70">
        <v>2011</v>
      </c>
      <c r="F604" s="70" t="s">
        <v>178</v>
      </c>
      <c r="G604" s="70" t="s">
        <v>2293</v>
      </c>
      <c r="H604" s="70" t="s">
        <v>2294</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2302</v>
      </c>
      <c r="B605" s="70">
        <v>349</v>
      </c>
      <c r="C605" s="70">
        <v>9</v>
      </c>
      <c r="D605" s="70">
        <v>21</v>
      </c>
      <c r="E605" s="70">
        <v>2012</v>
      </c>
      <c r="F605" s="70" t="s">
        <v>179</v>
      </c>
      <c r="G605" s="70" t="s">
        <v>2293</v>
      </c>
      <c r="H605" s="70" t="s">
        <v>2294</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2303</v>
      </c>
      <c r="B606" s="70">
        <v>350</v>
      </c>
      <c r="C606" s="70">
        <v>10</v>
      </c>
      <c r="D606" s="70">
        <v>21</v>
      </c>
      <c r="E606" s="70">
        <v>2013</v>
      </c>
      <c r="F606" s="70" t="s">
        <v>180</v>
      </c>
      <c r="G606" s="70" t="s">
        <v>2293</v>
      </c>
      <c r="H606" s="70" t="s">
        <v>2294</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2304</v>
      </c>
      <c r="B607" s="70">
        <v>351</v>
      </c>
      <c r="C607" s="70">
        <v>11</v>
      </c>
      <c r="D607" s="70">
        <v>21</v>
      </c>
      <c r="E607" s="70">
        <v>2014</v>
      </c>
      <c r="F607" s="70" t="s">
        <v>181</v>
      </c>
      <c r="G607" s="70" t="s">
        <v>2293</v>
      </c>
      <c r="H607" s="70" t="s">
        <v>2294</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2305</v>
      </c>
      <c r="B608" s="70">
        <v>352</v>
      </c>
      <c r="C608" s="70">
        <v>12</v>
      </c>
      <c r="D608" s="70">
        <v>21</v>
      </c>
      <c r="E608" s="70">
        <v>2015</v>
      </c>
      <c r="F608" s="70" t="s">
        <v>182</v>
      </c>
      <c r="G608" s="70" t="s">
        <v>2293</v>
      </c>
      <c r="H608" s="70" t="s">
        <v>2294</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2306</v>
      </c>
      <c r="B609" s="70">
        <v>353</v>
      </c>
      <c r="C609" s="70">
        <v>13</v>
      </c>
      <c r="D609" s="70">
        <v>21</v>
      </c>
      <c r="E609" s="70">
        <v>2016</v>
      </c>
      <c r="F609" s="70" t="s">
        <v>155</v>
      </c>
      <c r="G609" s="70" t="s">
        <v>2293</v>
      </c>
      <c r="H609" s="70" t="s">
        <v>2294</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2307</v>
      </c>
      <c r="B610" s="70">
        <v>354</v>
      </c>
      <c r="C610" s="70">
        <v>14</v>
      </c>
      <c r="D610" s="70">
        <v>21</v>
      </c>
      <c r="E610" s="70">
        <v>2017</v>
      </c>
      <c r="F610" s="70" t="s">
        <v>156</v>
      </c>
      <c r="G610" s="70" t="s">
        <v>2293</v>
      </c>
      <c r="H610" s="70" t="s">
        <v>2294</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2308</v>
      </c>
      <c r="B611" s="70">
        <v>355</v>
      </c>
      <c r="C611" s="70">
        <v>15</v>
      </c>
      <c r="D611" s="70">
        <v>21</v>
      </c>
      <c r="E611" s="70">
        <v>2018</v>
      </c>
      <c r="F611" s="70" t="s">
        <v>183</v>
      </c>
      <c r="G611" s="70" t="s">
        <v>2293</v>
      </c>
      <c r="H611" s="70" t="s">
        <v>2294</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2309</v>
      </c>
      <c r="B612" s="70">
        <v>356</v>
      </c>
      <c r="C612" s="70">
        <v>16</v>
      </c>
      <c r="D612" s="70">
        <v>21</v>
      </c>
      <c r="E612" s="70">
        <v>2019</v>
      </c>
      <c r="F612" s="70" t="s">
        <v>158</v>
      </c>
      <c r="G612" s="70" t="s">
        <v>2293</v>
      </c>
      <c r="H612" s="70" t="s">
        <v>2294</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2310</v>
      </c>
      <c r="B613" s="70">
        <v>357</v>
      </c>
      <c r="C613" s="70">
        <v>17</v>
      </c>
      <c r="D613" s="70">
        <v>21</v>
      </c>
      <c r="E613" s="70">
        <v>2020</v>
      </c>
      <c r="F613" s="70" t="s">
        <v>159</v>
      </c>
      <c r="G613" s="70" t="s">
        <v>2293</v>
      </c>
      <c r="H613" s="70" t="s">
        <v>2294</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2311</v>
      </c>
      <c r="B614" s="70">
        <v>357</v>
      </c>
      <c r="C614" s="70">
        <v>18</v>
      </c>
      <c r="D614" s="70">
        <v>21</v>
      </c>
      <c r="E614" s="70">
        <v>2021</v>
      </c>
      <c r="F614" s="70" t="s">
        <v>160</v>
      </c>
      <c r="G614" s="70" t="s">
        <v>2293</v>
      </c>
      <c r="H614" s="70" t="s">
        <v>2294</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2312</v>
      </c>
      <c r="B615" s="70">
        <v>357</v>
      </c>
      <c r="C615" s="70">
        <v>19</v>
      </c>
      <c r="D615" s="70">
        <v>21</v>
      </c>
      <c r="E615" s="70">
        <v>2022</v>
      </c>
      <c r="F615" s="70" t="s">
        <v>161</v>
      </c>
      <c r="G615" s="1064" t="s">
        <v>2293</v>
      </c>
      <c r="H615" s="70" t="s">
        <v>2294</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357</v>
      </c>
      <c r="C616" s="70">
        <v>20</v>
      </c>
      <c r="D616" s="70">
        <v>21</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357</v>
      </c>
      <c r="C617" s="70">
        <v>21</v>
      </c>
      <c r="D617" s="70">
        <v>21</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4115.0612149216968</v>
      </c>
      <c r="K618" s="71">
        <v>167.47684783781989</v>
      </c>
      <c r="L618" s="71">
        <v>206.164158794005</v>
      </c>
      <c r="M618" s="71">
        <v>850.14518415782504</v>
      </c>
      <c r="N618" s="71">
        <v>893.44467415893291</v>
      </c>
      <c r="O618" s="71">
        <v>728.1436549380345</v>
      </c>
      <c r="P618" s="71">
        <v>1034.9115292250949</v>
      </c>
      <c r="Q618" s="71">
        <v>63.031145346351799</v>
      </c>
      <c r="R618" s="71">
        <v>712.09494400941912</v>
      </c>
      <c r="S618" s="71">
        <v>57.108870000000003</v>
      </c>
      <c r="T618" s="72"/>
      <c r="U618" s="71">
        <v>242597241</v>
      </c>
      <c r="V618" s="71">
        <v>48429</v>
      </c>
      <c r="W618" s="71">
        <v>2286</v>
      </c>
      <c r="X618" s="71">
        <v>328165</v>
      </c>
      <c r="Y618" s="71">
        <v>322797</v>
      </c>
      <c r="Z618" s="71">
        <v>299494</v>
      </c>
      <c r="AA618" s="71">
        <v>251288</v>
      </c>
      <c r="AB618" s="71">
        <v>1023412</v>
      </c>
      <c r="AC618" s="71">
        <v>123336126</v>
      </c>
      <c r="AD618" s="71">
        <v>57.108869999999982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3963.0311197689311</v>
      </c>
      <c r="K619" s="71">
        <v>96.082225431133551</v>
      </c>
      <c r="L619" s="71">
        <v>185.68615919368571</v>
      </c>
      <c r="M619" s="71">
        <v>1307.103074338092</v>
      </c>
      <c r="N619" s="71">
        <v>1308.4887043833951</v>
      </c>
      <c r="O619" s="71">
        <v>1136.005382818355</v>
      </c>
      <c r="P619" s="71">
        <v>997.14877299862974</v>
      </c>
      <c r="Q619" s="71">
        <v>60.451273640819998</v>
      </c>
      <c r="R619" s="71">
        <v>618.43770031219537</v>
      </c>
      <c r="S619" s="71">
        <v>118.8023756867</v>
      </c>
      <c r="T619" s="72"/>
      <c r="U619" s="71">
        <v>215995255</v>
      </c>
      <c r="V619" s="71">
        <v>40508</v>
      </c>
      <c r="W619" s="71">
        <v>2020</v>
      </c>
      <c r="X619" s="71">
        <v>284435</v>
      </c>
      <c r="Y619" s="71">
        <v>397801</v>
      </c>
      <c r="Z619" s="71">
        <v>540700</v>
      </c>
      <c r="AA619" s="71">
        <v>198293</v>
      </c>
      <c r="AB619" s="71">
        <v>1026088</v>
      </c>
      <c r="AC619" s="71">
        <v>109357902</v>
      </c>
      <c r="AD619" s="71">
        <v>118.8023756867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4005.948086027553</v>
      </c>
      <c r="K621" s="71">
        <v>89.893003275513649</v>
      </c>
      <c r="L621" s="71">
        <v>182.14138154632701</v>
      </c>
      <c r="M621" s="71">
        <v>1438.9188111747801</v>
      </c>
      <c r="N621" s="71">
        <v>1291.806933788481</v>
      </c>
      <c r="O621" s="71">
        <v>1109.40920398613</v>
      </c>
      <c r="P621" s="71">
        <v>974.79026723174491</v>
      </c>
      <c r="Q621" s="71">
        <v>63.406208330999704</v>
      </c>
      <c r="R621" s="71">
        <v>597.31068253205399</v>
      </c>
      <c r="S621" s="71">
        <v>88.576292418319994</v>
      </c>
      <c r="T621" s="72"/>
      <c r="U621" s="71">
        <v>273177321</v>
      </c>
      <c r="V621" s="71">
        <v>38049</v>
      </c>
      <c r="W621" s="71">
        <v>2496</v>
      </c>
      <c r="X621" s="71">
        <v>343346</v>
      </c>
      <c r="Y621" s="71">
        <v>404585</v>
      </c>
      <c r="Z621" s="71">
        <v>548926</v>
      </c>
      <c r="AA621" s="71">
        <v>190892</v>
      </c>
      <c r="AB621" s="71">
        <v>1019333</v>
      </c>
      <c r="AC621" s="71">
        <v>108652594</v>
      </c>
      <c r="AD621" s="71">
        <v>88.57629241831998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3824.266664755542</v>
      </c>
      <c r="K622" s="71">
        <v>66.627640774689539</v>
      </c>
      <c r="L622" s="71">
        <v>160.63935294291801</v>
      </c>
      <c r="M622" s="71">
        <v>1505.001401194291</v>
      </c>
      <c r="N622" s="71">
        <v>1289.069483484486</v>
      </c>
      <c r="O622" s="71">
        <v>1078.917923526348</v>
      </c>
      <c r="P622" s="71">
        <v>949.54802385523874</v>
      </c>
      <c r="Q622" s="71">
        <v>62.209263878089303</v>
      </c>
      <c r="R622" s="71">
        <v>530.95195022537609</v>
      </c>
      <c r="S622" s="71">
        <v>88.522807916619996</v>
      </c>
      <c r="T622" s="72"/>
      <c r="U622" s="71">
        <v>284738930</v>
      </c>
      <c r="V622" s="71">
        <v>38049</v>
      </c>
      <c r="W622" s="71">
        <v>2496</v>
      </c>
      <c r="X622" s="71">
        <v>343346</v>
      </c>
      <c r="Y622" s="71">
        <v>407972</v>
      </c>
      <c r="Z622" s="71">
        <v>552576</v>
      </c>
      <c r="AA622" s="71">
        <v>186161</v>
      </c>
      <c r="AB622" s="71">
        <v>1016540</v>
      </c>
      <c r="AC622" s="71">
        <v>100289518</v>
      </c>
      <c r="AD622" s="71">
        <v>88.522807916619996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3375.1244769998661</v>
      </c>
      <c r="K623" s="71">
        <v>69.440155700115497</v>
      </c>
      <c r="L623" s="71">
        <v>183.61106369451289</v>
      </c>
      <c r="M623" s="71">
        <v>1733.04693994537</v>
      </c>
      <c r="N623" s="71">
        <v>1305.0320138441959</v>
      </c>
      <c r="O623" s="71">
        <v>1102.720211799402</v>
      </c>
      <c r="P623" s="71">
        <v>903.20583900675661</v>
      </c>
      <c r="Q623" s="71">
        <v>59.040941162432802</v>
      </c>
      <c r="R623" s="71">
        <v>501.30342495247589</v>
      </c>
      <c r="S623" s="71">
        <v>92.13682570700999</v>
      </c>
      <c r="T623" s="72"/>
      <c r="U623" s="71">
        <v>249388487</v>
      </c>
      <c r="V623" s="71">
        <v>37497</v>
      </c>
      <c r="W623" s="71">
        <v>5071</v>
      </c>
      <c r="X623" s="71">
        <v>371902</v>
      </c>
      <c r="Y623" s="71">
        <v>410801</v>
      </c>
      <c r="Z623" s="71">
        <v>557452</v>
      </c>
      <c r="AA623" s="71">
        <v>181788</v>
      </c>
      <c r="AB623" s="71">
        <v>1012755</v>
      </c>
      <c r="AC623" s="71">
        <v>92377021</v>
      </c>
      <c r="AD623" s="71">
        <v>92.13682570700999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11.7</v>
      </c>
      <c r="BI623" s="71">
        <v>0</v>
      </c>
      <c r="BJ623" s="71">
        <v>1275.4110000000001</v>
      </c>
      <c r="BK623" s="71">
        <v>1398.482</v>
      </c>
      <c r="BL623" s="71">
        <v>233.87299999999999</v>
      </c>
      <c r="BM623" s="71">
        <v>0</v>
      </c>
      <c r="BN623" s="72"/>
      <c r="BO623" s="71">
        <v>1</v>
      </c>
      <c r="BP623" s="71">
        <v>0</v>
      </c>
      <c r="BQ623" s="71">
        <v>79</v>
      </c>
      <c r="BR623" s="71">
        <v>4</v>
      </c>
      <c r="BS623" s="71">
        <v>40</v>
      </c>
      <c r="BT623" s="71">
        <v>0</v>
      </c>
      <c r="BU623"/>
      <c r="BV623" s="70">
        <v>2870.933</v>
      </c>
      <c r="BW623" s="70">
        <v>0</v>
      </c>
      <c r="BX623" s="70">
        <v>33.817999999999998</v>
      </c>
      <c r="BY623" s="70">
        <v>8.2850000000000001</v>
      </c>
      <c r="BZ623" s="70">
        <v>6.43</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3558.7675345091661</v>
      </c>
      <c r="K624" s="71">
        <v>66.953794951893443</v>
      </c>
      <c r="L624" s="71">
        <v>174.08954171816231</v>
      </c>
      <c r="M624" s="71">
        <v>1657.112214771917</v>
      </c>
      <c r="N624" s="71">
        <v>1234.791204103951</v>
      </c>
      <c r="O624" s="71">
        <v>1107.754206156671</v>
      </c>
      <c r="P624" s="71">
        <v>909.9011868381599</v>
      </c>
      <c r="Q624" s="71">
        <v>61.4348230360118</v>
      </c>
      <c r="R624" s="71">
        <v>481.11204241240318</v>
      </c>
      <c r="S624" s="71">
        <v>90.111956065018006</v>
      </c>
      <c r="T624" s="72"/>
      <c r="U624" s="71">
        <v>261438049</v>
      </c>
      <c r="V624" s="71">
        <v>37497</v>
      </c>
      <c r="W624" s="71">
        <v>5071</v>
      </c>
      <c r="X624" s="71">
        <v>371902</v>
      </c>
      <c r="Y624" s="71">
        <v>413948</v>
      </c>
      <c r="Z624" s="71">
        <v>562599</v>
      </c>
      <c r="AA624" s="71">
        <v>178562</v>
      </c>
      <c r="AB624" s="71">
        <v>1009794</v>
      </c>
      <c r="AC624" s="71">
        <v>84015906</v>
      </c>
      <c r="AD624" s="71">
        <v>90.111956065017992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12.8</v>
      </c>
      <c r="BI624" s="71">
        <v>0</v>
      </c>
      <c r="BJ624" s="71">
        <v>1383.2360000000001</v>
      </c>
      <c r="BK624" s="71">
        <v>1527.183</v>
      </c>
      <c r="BL624" s="71">
        <v>202.32130000000001</v>
      </c>
      <c r="BM624" s="71">
        <v>0</v>
      </c>
      <c r="BN624" s="72"/>
      <c r="BO624" s="71">
        <v>1</v>
      </c>
      <c r="BP624" s="71">
        <v>0</v>
      </c>
      <c r="BQ624" s="71">
        <v>79</v>
      </c>
      <c r="BR624" s="71">
        <v>5</v>
      </c>
      <c r="BS624" s="71">
        <v>39</v>
      </c>
      <c r="BT624" s="71">
        <v>0</v>
      </c>
      <c r="BU624"/>
      <c r="BV624" s="70">
        <v>3001.7293</v>
      </c>
      <c r="BW624" s="70">
        <v>109</v>
      </c>
      <c r="BX624" s="70">
        <v>0</v>
      </c>
      <c r="BY624" s="70">
        <v>8.8539999999999992</v>
      </c>
      <c r="BZ624" s="70">
        <v>5.9569999999999999</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4273.4433354485182</v>
      </c>
      <c r="K625" s="71">
        <v>106.7003770792529</v>
      </c>
      <c r="L625" s="71">
        <v>226.39331517414041</v>
      </c>
      <c r="M625" s="71">
        <v>2193.0113280979649</v>
      </c>
      <c r="N625" s="71">
        <v>1703.358569274111</v>
      </c>
      <c r="O625" s="71">
        <v>1097.4990699914915</v>
      </c>
      <c r="P625" s="71">
        <v>871.59660371665723</v>
      </c>
      <c r="Q625" s="71">
        <v>70.632350450867307</v>
      </c>
      <c r="R625" s="71">
        <v>491.33074384921201</v>
      </c>
      <c r="S625" s="71">
        <v>91.106316763920006</v>
      </c>
      <c r="T625" s="72"/>
      <c r="U625" s="71">
        <v>288467667</v>
      </c>
      <c r="V625" s="71">
        <v>37497</v>
      </c>
      <c r="W625" s="71">
        <v>5071</v>
      </c>
      <c r="X625" s="71">
        <v>371902</v>
      </c>
      <c r="Y625" s="71">
        <v>416706</v>
      </c>
      <c r="Z625" s="71">
        <v>569500</v>
      </c>
      <c r="AA625" s="71">
        <v>176135</v>
      </c>
      <c r="AB625" s="71">
        <v>1006488</v>
      </c>
      <c r="AC625" s="71">
        <v>85658480</v>
      </c>
      <c r="AD625" s="71">
        <v>91.106316763920006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10.837999999999999</v>
      </c>
      <c r="BI625" s="71">
        <v>0</v>
      </c>
      <c r="BJ625" s="71">
        <v>1414.9449999999999</v>
      </c>
      <c r="BK625" s="71">
        <v>1560.1579999999999</v>
      </c>
      <c r="BL625" s="71">
        <v>186.33580000000001</v>
      </c>
      <c r="BM625" s="71">
        <v>0</v>
      </c>
      <c r="BN625" s="72"/>
      <c r="BO625" s="71">
        <v>1</v>
      </c>
      <c r="BP625" s="71">
        <v>0</v>
      </c>
      <c r="BQ625" s="71">
        <v>82</v>
      </c>
      <c r="BR625" s="71">
        <v>5</v>
      </c>
      <c r="BS625" s="71">
        <v>41</v>
      </c>
      <c r="BT625" s="71">
        <v>0</v>
      </c>
      <c r="BU625"/>
      <c r="BV625" s="70">
        <v>3047.0437999999999</v>
      </c>
      <c r="BW625" s="70">
        <v>110</v>
      </c>
      <c r="BX625" s="70">
        <v>2.5000000000000001E-2</v>
      </c>
      <c r="BY625" s="70">
        <v>8.8040000000000003</v>
      </c>
      <c r="BZ625" s="70">
        <v>6.4039999999999999</v>
      </c>
      <c r="CA625" s="70">
        <v>0</v>
      </c>
      <c r="CB625" s="70">
        <v>0</v>
      </c>
      <c r="CC625" s="70">
        <v>0</v>
      </c>
      <c r="CD625" s="70">
        <v>0</v>
      </c>
    </row>
    <row r="626" spans="1:82">
      <c r="A626" s="70" t="s">
        <v>2369</v>
      </c>
      <c r="B626" s="70">
        <v>519</v>
      </c>
      <c r="C626" s="70">
        <v>9</v>
      </c>
      <c r="D626" s="70">
        <v>31</v>
      </c>
      <c r="E626" s="70">
        <v>2012</v>
      </c>
      <c r="F626" s="70" t="s">
        <v>179</v>
      </c>
      <c r="G626" s="70" t="s">
        <v>2360</v>
      </c>
      <c r="H626" s="70" t="s">
        <v>2361</v>
      </c>
      <c r="I626" s="148"/>
      <c r="J626" s="71">
        <v>4344.2343650266084</v>
      </c>
      <c r="K626" s="71">
        <v>107.0029447194359</v>
      </c>
      <c r="L626" s="71">
        <v>237.63865514988859</v>
      </c>
      <c r="M626" s="71">
        <v>2399.983068147983</v>
      </c>
      <c r="N626" s="71">
        <v>2232.616292285456</v>
      </c>
      <c r="O626" s="71">
        <v>1104.2119171644422</v>
      </c>
      <c r="P626" s="71">
        <v>863.56162237886554</v>
      </c>
      <c r="Q626" s="71">
        <v>77.062307152429597</v>
      </c>
      <c r="R626" s="71">
        <v>500.3298783820776</v>
      </c>
      <c r="S626" s="71">
        <v>96.950658974589984</v>
      </c>
      <c r="T626" s="72"/>
      <c r="U626" s="71">
        <v>298451629</v>
      </c>
      <c r="V626" s="71">
        <v>37497</v>
      </c>
      <c r="W626" s="71">
        <v>5071</v>
      </c>
      <c r="X626" s="71">
        <v>371902</v>
      </c>
      <c r="Y626" s="71">
        <v>424532</v>
      </c>
      <c r="Z626" s="71">
        <v>577528</v>
      </c>
      <c r="AA626" s="71">
        <v>173524</v>
      </c>
      <c r="AB626" s="71">
        <v>1010707</v>
      </c>
      <c r="AC626" s="71">
        <v>84968127</v>
      </c>
      <c r="AD626" s="71">
        <v>96.950658974589984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11.242000000000001</v>
      </c>
      <c r="BI626" s="71">
        <v>0</v>
      </c>
      <c r="BJ626" s="71">
        <v>1535.7090000000001</v>
      </c>
      <c r="BK626" s="71">
        <v>1667.0719999999999</v>
      </c>
      <c r="BL626" s="71">
        <v>339.71609999999998</v>
      </c>
      <c r="BM626" s="71">
        <v>0</v>
      </c>
      <c r="BN626" s="72"/>
      <c r="BO626" s="71">
        <v>1</v>
      </c>
      <c r="BP626" s="71">
        <v>0</v>
      </c>
      <c r="BQ626" s="71">
        <v>81</v>
      </c>
      <c r="BR626" s="71">
        <v>5</v>
      </c>
      <c r="BS626" s="71">
        <v>48</v>
      </c>
      <c r="BT626" s="71">
        <v>0</v>
      </c>
      <c r="BU626"/>
      <c r="BV626" s="70">
        <v>3339.8710999999998</v>
      </c>
      <c r="BW626" s="70">
        <v>120</v>
      </c>
      <c r="BX626" s="70">
        <v>80.397999999999996</v>
      </c>
      <c r="BY626" s="70">
        <v>8.98</v>
      </c>
      <c r="BZ626" s="70">
        <v>4.49</v>
      </c>
      <c r="CA626" s="70">
        <v>0</v>
      </c>
      <c r="CB626" s="70">
        <v>0</v>
      </c>
      <c r="CC626" s="70">
        <v>0</v>
      </c>
      <c r="CD626" s="70">
        <v>0</v>
      </c>
    </row>
    <row r="627" spans="1:82">
      <c r="A627" s="70" t="s">
        <v>2370</v>
      </c>
      <c r="B627" s="70">
        <v>520</v>
      </c>
      <c r="C627" s="70">
        <v>10</v>
      </c>
      <c r="D627" s="70">
        <v>31</v>
      </c>
      <c r="E627" s="70">
        <v>2013</v>
      </c>
      <c r="F627" s="70" t="s">
        <v>180</v>
      </c>
      <c r="G627" s="70" t="s">
        <v>2360</v>
      </c>
      <c r="H627" s="70" t="s">
        <v>2361</v>
      </c>
      <c r="I627" s="148"/>
      <c r="J627" s="71">
        <v>4320.2413169128486</v>
      </c>
      <c r="K627" s="71">
        <v>87.393624292899545</v>
      </c>
      <c r="L627" s="71">
        <v>212.04183762289369</v>
      </c>
      <c r="M627" s="71">
        <v>2400.9662110628501</v>
      </c>
      <c r="N627" s="71">
        <v>2429.9624148793582</v>
      </c>
      <c r="O627" s="71">
        <v>1072.4250175259008</v>
      </c>
      <c r="P627" s="71">
        <v>859.45735778053518</v>
      </c>
      <c r="Q627" s="71">
        <v>78.130608673007799</v>
      </c>
      <c r="R627" s="71">
        <v>482.22435486093349</v>
      </c>
      <c r="S627" s="71">
        <v>91.656050227219993</v>
      </c>
      <c r="T627" s="72"/>
      <c r="U627" s="71">
        <v>228357084</v>
      </c>
      <c r="V627" s="71">
        <v>37497</v>
      </c>
      <c r="W627" s="71">
        <v>5071</v>
      </c>
      <c r="X627" s="71">
        <v>371902</v>
      </c>
      <c r="Y627" s="71">
        <v>427135</v>
      </c>
      <c r="Z627" s="71">
        <v>585946</v>
      </c>
      <c r="AA627" s="71">
        <v>172051</v>
      </c>
      <c r="AB627" s="71">
        <v>1010028</v>
      </c>
      <c r="AC627" s="71">
        <v>79939204</v>
      </c>
      <c r="AD627" s="71">
        <v>91.656050227219978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21.385999999999999</v>
      </c>
      <c r="BI627" s="71">
        <v>0</v>
      </c>
      <c r="BJ627" s="71">
        <v>1797.413</v>
      </c>
      <c r="BK627" s="71">
        <v>1165.885</v>
      </c>
      <c r="BL627" s="71">
        <v>299.86599999999999</v>
      </c>
      <c r="BM627" s="71">
        <v>0</v>
      </c>
      <c r="BN627" s="72"/>
      <c r="BO627" s="71">
        <v>1</v>
      </c>
      <c r="BP627" s="71">
        <v>0</v>
      </c>
      <c r="BQ627" s="71">
        <v>82</v>
      </c>
      <c r="BR627" s="71">
        <v>5</v>
      </c>
      <c r="BS627" s="71">
        <v>33</v>
      </c>
      <c r="BT627" s="71">
        <v>0</v>
      </c>
      <c r="BU627"/>
      <c r="BV627" s="70">
        <v>3093.058</v>
      </c>
      <c r="BW627" s="70">
        <v>111.07899999999999</v>
      </c>
      <c r="BX627" s="70">
        <v>71.155000000000001</v>
      </c>
      <c r="BY627" s="70">
        <v>9.2579999999999991</v>
      </c>
      <c r="BZ627" s="70">
        <v>0</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4057.9263630188279</v>
      </c>
      <c r="K628" s="71">
        <v>84.480035546718256</v>
      </c>
      <c r="L628" s="71">
        <v>227.82474290232619</v>
      </c>
      <c r="M628" s="71">
        <v>2153.2629585583281</v>
      </c>
      <c r="N628" s="71">
        <v>2072.9896653605219</v>
      </c>
      <c r="O628" s="71">
        <v>1029.4858287349459</v>
      </c>
      <c r="P628" s="71">
        <v>855.80519677440589</v>
      </c>
      <c r="Q628" s="71">
        <v>74.630804076977995</v>
      </c>
      <c r="R628" s="71">
        <v>453.5568514244402</v>
      </c>
      <c r="S628" s="71">
        <v>96.374205697610009</v>
      </c>
      <c r="T628" s="72"/>
      <c r="U628" s="71">
        <v>237138518</v>
      </c>
      <c r="V628" s="71">
        <v>31777</v>
      </c>
      <c r="W628" s="71">
        <v>4582</v>
      </c>
      <c r="X628" s="71">
        <v>365813</v>
      </c>
      <c r="Y628" s="71">
        <v>430089</v>
      </c>
      <c r="Z628" s="71">
        <v>592422</v>
      </c>
      <c r="AA628" s="71">
        <v>170434</v>
      </c>
      <c r="AB628" s="71">
        <v>1005570</v>
      </c>
      <c r="AC628" s="71">
        <v>75423356</v>
      </c>
      <c r="AD628" s="71">
        <v>96.374205697609995</v>
      </c>
      <c r="AE628" s="72"/>
      <c r="AF628" s="71"/>
      <c r="AG628" s="71"/>
      <c r="AH628" s="71"/>
      <c r="AI628" s="71"/>
      <c r="AJ628" s="71"/>
      <c r="AK628" s="71"/>
      <c r="AL628" s="71"/>
      <c r="AM628" s="71"/>
      <c r="AN628" s="71"/>
      <c r="AO628" s="71"/>
      <c r="AP628" s="71"/>
      <c r="AQ628" s="72"/>
      <c r="AR628" s="71">
        <v>20698</v>
      </c>
      <c r="AS628" s="71">
        <v>4845</v>
      </c>
      <c r="AT628" s="71">
        <v>0</v>
      </c>
      <c r="AU628" s="71">
        <v>1</v>
      </c>
      <c r="AV628" s="71">
        <v>0</v>
      </c>
      <c r="AW628" s="71">
        <v>2</v>
      </c>
      <c r="AX628" s="71"/>
      <c r="AY628" s="72"/>
      <c r="AZ628" s="71">
        <v>90979.977000000014</v>
      </c>
      <c r="BA628" s="71">
        <v>261627.91800000001</v>
      </c>
      <c r="BB628" s="71">
        <v>0</v>
      </c>
      <c r="BC628" s="71">
        <v>64.7</v>
      </c>
      <c r="BD628" s="71">
        <v>0</v>
      </c>
      <c r="BE628" s="71">
        <v>1509</v>
      </c>
      <c r="BF628" s="71"/>
      <c r="BG628" s="72"/>
      <c r="BH628" s="71">
        <v>20.364999999999998</v>
      </c>
      <c r="BI628" s="71">
        <v>0</v>
      </c>
      <c r="BJ628" s="71">
        <v>1940.701</v>
      </c>
      <c r="BK628" s="71">
        <v>841.56200000000001</v>
      </c>
      <c r="BL628" s="71">
        <v>378.48399999999998</v>
      </c>
      <c r="BM628" s="71">
        <v>0</v>
      </c>
      <c r="BN628" s="72"/>
      <c r="BO628" s="71">
        <v>1</v>
      </c>
      <c r="BP628" s="71">
        <v>0</v>
      </c>
      <c r="BQ628" s="71">
        <v>88</v>
      </c>
      <c r="BR628" s="71">
        <v>4</v>
      </c>
      <c r="BS628" s="71">
        <v>40</v>
      </c>
      <c r="BT628" s="71">
        <v>0</v>
      </c>
      <c r="BU628"/>
      <c r="BV628" s="70">
        <v>2966.9920000000002</v>
      </c>
      <c r="BW628" s="70">
        <v>98.034999999999997</v>
      </c>
      <c r="BX628" s="70">
        <v>105.75</v>
      </c>
      <c r="BY628" s="70">
        <v>9.3260000000000005</v>
      </c>
      <c r="BZ628" s="70">
        <v>1.0089999999999999</v>
      </c>
      <c r="CA628" s="70">
        <v>0</v>
      </c>
      <c r="CB628" s="70">
        <v>0</v>
      </c>
      <c r="CC628" s="70">
        <v>0</v>
      </c>
      <c r="CD628" s="70">
        <v>0</v>
      </c>
    </row>
    <row r="629" spans="1:82">
      <c r="A629" s="70" t="s">
        <v>2372</v>
      </c>
      <c r="B629" s="70">
        <v>522</v>
      </c>
      <c r="C629" s="70">
        <v>12</v>
      </c>
      <c r="D629" s="70">
        <v>31</v>
      </c>
      <c r="E629" s="70">
        <v>2015</v>
      </c>
      <c r="F629" s="70" t="s">
        <v>182</v>
      </c>
      <c r="G629" s="70" t="s">
        <v>2360</v>
      </c>
      <c r="H629" s="70" t="s">
        <v>2361</v>
      </c>
      <c r="I629" s="148"/>
      <c r="J629" s="71">
        <v>3946.7214177651122</v>
      </c>
      <c r="K629" s="71">
        <v>80.873583793968464</v>
      </c>
      <c r="L629" s="71">
        <v>268.8340128459788</v>
      </c>
      <c r="M629" s="71">
        <v>2247.848915748436</v>
      </c>
      <c r="N629" s="71">
        <v>1764.0137954316781</v>
      </c>
      <c r="O629" s="71">
        <v>1024.7621525986051</v>
      </c>
      <c r="P629" s="71">
        <v>849.37053876402831</v>
      </c>
      <c r="Q629" s="71">
        <v>72.811941467662507</v>
      </c>
      <c r="R629" s="71">
        <v>432.43006667747795</v>
      </c>
      <c r="S629" s="71">
        <v>120.02473227423</v>
      </c>
      <c r="T629" s="72"/>
      <c r="U629" s="71">
        <v>249170003</v>
      </c>
      <c r="V629" s="71">
        <v>31777</v>
      </c>
      <c r="W629" s="71">
        <v>4582</v>
      </c>
      <c r="X629" s="71">
        <v>365813</v>
      </c>
      <c r="Y629" s="71">
        <v>433549</v>
      </c>
      <c r="Z629" s="71">
        <v>595379</v>
      </c>
      <c r="AA629" s="71">
        <v>169019</v>
      </c>
      <c r="AB629" s="71">
        <v>1002173</v>
      </c>
      <c r="AC629" s="71">
        <v>73916864</v>
      </c>
      <c r="AD629" s="71">
        <v>120.02473227423</v>
      </c>
      <c r="AE629" s="72"/>
      <c r="AF629" s="71">
        <v>2457076879.9098859</v>
      </c>
      <c r="AG629" s="71">
        <v>56059358.192696579</v>
      </c>
      <c r="AH629" s="71">
        <v>53901757.681047499</v>
      </c>
      <c r="AI629" s="71">
        <v>2232963505.1675401</v>
      </c>
      <c r="AJ629" s="71">
        <v>2409087011.889461</v>
      </c>
      <c r="AK629" s="71"/>
      <c r="AL629" s="71"/>
      <c r="AM629" s="71">
        <v>137343605.69237879</v>
      </c>
      <c r="AN629" s="71"/>
      <c r="AO629" s="71"/>
      <c r="AP629" s="71">
        <v>7346432118.5330105</v>
      </c>
      <c r="AQ629" s="72"/>
      <c r="AR629" s="71">
        <v>22422</v>
      </c>
      <c r="AS629" s="71">
        <v>6629</v>
      </c>
      <c r="AT629" s="71">
        <v>0</v>
      </c>
      <c r="AU629" s="71">
        <v>1</v>
      </c>
      <c r="AV629" s="71">
        <v>0</v>
      </c>
      <c r="AW629" s="71">
        <v>3</v>
      </c>
      <c r="AX629" s="71"/>
      <c r="AY629" s="72"/>
      <c r="AZ629" s="71">
        <v>100680.80899999999</v>
      </c>
      <c r="BA629" s="71">
        <v>394717.11800000002</v>
      </c>
      <c r="BB629" s="71">
        <v>0</v>
      </c>
      <c r="BC629" s="71">
        <v>64.7</v>
      </c>
      <c r="BD629" s="71">
        <v>0</v>
      </c>
      <c r="BE629" s="71">
        <v>2009</v>
      </c>
      <c r="BF629" s="71"/>
      <c r="BG629" s="72"/>
      <c r="BH629" s="71">
        <v>19.446000000000002</v>
      </c>
      <c r="BI629" s="71">
        <v>0</v>
      </c>
      <c r="BJ629" s="71">
        <v>1730.2059999999999</v>
      </c>
      <c r="BK629" s="71">
        <v>908.04399999999998</v>
      </c>
      <c r="BL629" s="71">
        <v>391.27099999999996</v>
      </c>
      <c r="BM629" s="71">
        <v>0</v>
      </c>
      <c r="BN629" s="72"/>
      <c r="BO629" s="71">
        <v>1</v>
      </c>
      <c r="BP629" s="71">
        <v>0</v>
      </c>
      <c r="BQ629" s="71">
        <v>88</v>
      </c>
      <c r="BR629" s="71">
        <v>4</v>
      </c>
      <c r="BS629" s="71">
        <v>39</v>
      </c>
      <c r="BT629" s="71">
        <v>0</v>
      </c>
      <c r="BU629"/>
      <c r="BV629" s="70">
        <v>2813.2190000000001</v>
      </c>
      <c r="BW629" s="70">
        <v>97.593000000000004</v>
      </c>
      <c r="BX629" s="70">
        <v>126.003</v>
      </c>
      <c r="BY629" s="70">
        <v>11.14</v>
      </c>
      <c r="BZ629" s="70">
        <v>1.012</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3630.5316846439091</v>
      </c>
      <c r="K630" s="71">
        <v>75.04632099495619</v>
      </c>
      <c r="L630" s="71">
        <v>291.99247407242837</v>
      </c>
      <c r="M630" s="71">
        <v>1684.8154848487345</v>
      </c>
      <c r="N630" s="71">
        <v>1536.0356895758625</v>
      </c>
      <c r="O630" s="71">
        <v>1019.8944725401677</v>
      </c>
      <c r="P630" s="71">
        <v>824.48138371269749</v>
      </c>
      <c r="Q630" s="71">
        <v>70.477414342339586</v>
      </c>
      <c r="R630" s="71">
        <v>438.14260482434474</v>
      </c>
      <c r="S630" s="71">
        <v>82.103520981020012</v>
      </c>
      <c r="T630" s="72"/>
      <c r="U630" s="71">
        <v>246249533</v>
      </c>
      <c r="V630" s="71">
        <v>31777</v>
      </c>
      <c r="W630" s="71">
        <v>4582</v>
      </c>
      <c r="X630" s="71">
        <v>365813</v>
      </c>
      <c r="Y630" s="71">
        <v>436123</v>
      </c>
      <c r="Z630" s="71">
        <v>599835</v>
      </c>
      <c r="AA630" s="71">
        <v>169691</v>
      </c>
      <c r="AB630" s="71">
        <v>997811</v>
      </c>
      <c r="AC630" s="71">
        <v>74830444.056009561</v>
      </c>
      <c r="AD630" s="71">
        <v>82.103520981020012</v>
      </c>
      <c r="AE630" s="72"/>
      <c r="AF630" s="71">
        <v>2412632513.4884291</v>
      </c>
      <c r="AG630" s="71">
        <v>54949163.234295137</v>
      </c>
      <c r="AH630" s="71">
        <v>48979574.474474169</v>
      </c>
      <c r="AI630" s="71">
        <v>2555732382.051403</v>
      </c>
      <c r="AJ630" s="71">
        <v>2455918857.9979849</v>
      </c>
      <c r="AK630" s="71"/>
      <c r="AL630" s="71"/>
      <c r="AM630" s="71">
        <v>136852049.96874061</v>
      </c>
      <c r="AN630" s="71"/>
      <c r="AO630" s="71"/>
      <c r="AP630" s="71">
        <v>7665064541.2153273</v>
      </c>
      <c r="AQ630" s="72"/>
      <c r="AR630" s="71">
        <v>24004</v>
      </c>
      <c r="AS630" s="71">
        <v>7588</v>
      </c>
      <c r="AT630" s="71">
        <v>0</v>
      </c>
      <c r="AU630" s="71">
        <v>1</v>
      </c>
      <c r="AV630" s="71">
        <v>0</v>
      </c>
      <c r="AW630" s="71">
        <v>3</v>
      </c>
      <c r="AX630" s="71"/>
      <c r="AY630" s="72"/>
      <c r="AZ630" s="71">
        <v>109387.91099999999</v>
      </c>
      <c r="BA630" s="71">
        <v>469642.35800000001</v>
      </c>
      <c r="BB630" s="71">
        <v>0</v>
      </c>
      <c r="BC630" s="71">
        <v>64.7</v>
      </c>
      <c r="BD630" s="71">
        <v>0</v>
      </c>
      <c r="BE630" s="71">
        <v>2009</v>
      </c>
      <c r="BF630" s="71"/>
      <c r="BG630" s="72"/>
      <c r="BH630" s="71">
        <v>18.466999999999999</v>
      </c>
      <c r="BI630" s="71">
        <v>0</v>
      </c>
      <c r="BJ630" s="71">
        <v>1715.915</v>
      </c>
      <c r="BK630" s="71">
        <v>96.004000000000005</v>
      </c>
      <c r="BL630" s="71">
        <v>413.61899999999997</v>
      </c>
      <c r="BM630" s="71">
        <v>0</v>
      </c>
      <c r="BN630" s="72"/>
      <c r="BO630" s="71">
        <v>1</v>
      </c>
      <c r="BP630" s="71">
        <v>0</v>
      </c>
      <c r="BQ630" s="71">
        <v>88</v>
      </c>
      <c r="BR630" s="71">
        <v>3</v>
      </c>
      <c r="BS630" s="71">
        <v>43</v>
      </c>
      <c r="BT630" s="71">
        <v>0</v>
      </c>
      <c r="BU630"/>
      <c r="BV630" s="70">
        <v>2017.146</v>
      </c>
      <c r="BW630" s="70">
        <v>101.896</v>
      </c>
      <c r="BX630" s="70">
        <v>124.96299999999999</v>
      </c>
      <c r="BY630" s="70">
        <v>0</v>
      </c>
      <c r="BZ630" s="70">
        <v>0</v>
      </c>
      <c r="CA630" s="70">
        <v>0</v>
      </c>
      <c r="CB630" s="70">
        <v>0</v>
      </c>
      <c r="CC630" s="70">
        <v>0</v>
      </c>
      <c r="CD630" s="70">
        <v>0</v>
      </c>
    </row>
    <row r="631" spans="1:82">
      <c r="A631" s="70" t="s">
        <v>2374</v>
      </c>
      <c r="B631" s="70">
        <v>524</v>
      </c>
      <c r="C631" s="70">
        <v>14</v>
      </c>
      <c r="D631" s="70">
        <v>31</v>
      </c>
      <c r="E631" s="70">
        <v>2017</v>
      </c>
      <c r="F631" s="70" t="s">
        <v>156</v>
      </c>
      <c r="G631" s="70" t="s">
        <v>2360</v>
      </c>
      <c r="H631" s="70" t="s">
        <v>2361</v>
      </c>
      <c r="I631" s="148"/>
      <c r="J631" s="71">
        <v>3650.6037032246027</v>
      </c>
      <c r="K631" s="71">
        <v>73.58187927973718</v>
      </c>
      <c r="L631" s="71">
        <v>275.82729992776092</v>
      </c>
      <c r="M631" s="71">
        <v>1429.448975926015</v>
      </c>
      <c r="N631" s="71">
        <v>1632.2136728625346</v>
      </c>
      <c r="O631" s="71">
        <v>1008.8535847714911</v>
      </c>
      <c r="P631" s="71">
        <v>814.22304331532405</v>
      </c>
      <c r="Q631" s="71">
        <v>67.838625990653895</v>
      </c>
      <c r="R631" s="71">
        <v>424.67648649086141</v>
      </c>
      <c r="S631" s="71">
        <v>83.890319865260011</v>
      </c>
      <c r="T631" s="72"/>
      <c r="U631" s="71">
        <v>257633328</v>
      </c>
      <c r="V631" s="71">
        <v>31777</v>
      </c>
      <c r="W631" s="71">
        <v>4582</v>
      </c>
      <c r="X631" s="71">
        <v>365813</v>
      </c>
      <c r="Y631" s="71">
        <v>438842</v>
      </c>
      <c r="Z631" s="71">
        <v>603184</v>
      </c>
      <c r="AA631" s="71">
        <v>168648</v>
      </c>
      <c r="AB631" s="71">
        <v>993205</v>
      </c>
      <c r="AC631" s="71">
        <v>73969720.999999985</v>
      </c>
      <c r="AD631" s="71">
        <v>83.890319865260011</v>
      </c>
      <c r="AE631" s="72"/>
      <c r="AF631" s="71">
        <v>2481574977.7958608</v>
      </c>
      <c r="AG631" s="71">
        <v>54502074.089155473</v>
      </c>
      <c r="AH631" s="71">
        <v>61848369.616847217</v>
      </c>
      <c r="AI631" s="71">
        <v>2125452577.3971231</v>
      </c>
      <c r="AJ631" s="71">
        <v>2520364289.6763811</v>
      </c>
      <c r="AK631" s="71"/>
      <c r="AL631" s="71"/>
      <c r="AM631" s="71">
        <v>136433474.21104711</v>
      </c>
      <c r="AN631" s="71"/>
      <c r="AO631" s="71"/>
      <c r="AP631" s="71">
        <v>7380175762.7864151</v>
      </c>
      <c r="AQ631" s="72"/>
      <c r="AR631" s="71">
        <v>25445</v>
      </c>
      <c r="AS631" s="71">
        <v>8384</v>
      </c>
      <c r="AT631" s="71">
        <v>0</v>
      </c>
      <c r="AU631" s="71">
        <v>1</v>
      </c>
      <c r="AV631" s="71">
        <v>0</v>
      </c>
      <c r="AW631" s="71">
        <v>3</v>
      </c>
      <c r="AX631" s="71"/>
      <c r="AY631" s="72"/>
      <c r="AZ631" s="71">
        <v>117284.90300000001</v>
      </c>
      <c r="BA631" s="71">
        <v>524909.65799999982</v>
      </c>
      <c r="BB631" s="71">
        <v>0</v>
      </c>
      <c r="BC631" s="71">
        <v>64.7</v>
      </c>
      <c r="BD631" s="71">
        <v>0</v>
      </c>
      <c r="BE631" s="71">
        <v>2009</v>
      </c>
      <c r="BF631" s="71"/>
      <c r="BG631" s="72"/>
      <c r="BH631" s="71">
        <v>14.236000000000001</v>
      </c>
      <c r="BI631" s="71">
        <v>0</v>
      </c>
      <c r="BJ631" s="71">
        <v>1571.7760000000001</v>
      </c>
      <c r="BK631" s="71">
        <v>861.21</v>
      </c>
      <c r="BL631" s="71">
        <v>315.35500000000002</v>
      </c>
      <c r="BM631" s="71">
        <v>0</v>
      </c>
      <c r="BN631" s="72"/>
      <c r="BO631" s="71">
        <v>1</v>
      </c>
      <c r="BP631" s="71">
        <v>0</v>
      </c>
      <c r="BQ631" s="71">
        <v>92</v>
      </c>
      <c r="BR631" s="71">
        <v>4</v>
      </c>
      <c r="BS631" s="71">
        <v>41</v>
      </c>
      <c r="BT631" s="71">
        <v>0</v>
      </c>
      <c r="BU631"/>
      <c r="BV631" s="70">
        <v>2513.7930000000001</v>
      </c>
      <c r="BW631" s="70">
        <v>102.473</v>
      </c>
      <c r="BX631" s="70">
        <v>134.178</v>
      </c>
      <c r="BY631" s="70">
        <v>10.965999999999999</v>
      </c>
      <c r="BZ631" s="70">
        <v>1.167</v>
      </c>
      <c r="CA631" s="70">
        <v>0</v>
      </c>
      <c r="CB631" s="70">
        <v>0</v>
      </c>
      <c r="CC631" s="70">
        <v>0</v>
      </c>
      <c r="CD631" s="70">
        <v>0</v>
      </c>
    </row>
    <row r="632" spans="1:82">
      <c r="A632" s="70" t="s">
        <v>2375</v>
      </c>
      <c r="B632" s="70">
        <v>525</v>
      </c>
      <c r="C632" s="70">
        <v>15</v>
      </c>
      <c r="D632" s="70">
        <v>31</v>
      </c>
      <c r="E632" s="70">
        <v>2018</v>
      </c>
      <c r="F632" s="70" t="s">
        <v>183</v>
      </c>
      <c r="G632" s="70" t="s">
        <v>2360</v>
      </c>
      <c r="H632" s="70" t="s">
        <v>2361</v>
      </c>
      <c r="I632" s="148"/>
      <c r="J632" s="71">
        <v>3554.2647337137273</v>
      </c>
      <c r="K632" s="71">
        <v>69.270497683450913</v>
      </c>
      <c r="L632" s="71">
        <v>257.35642156169325</v>
      </c>
      <c r="M632" s="71">
        <v>1478.4002994158566</v>
      </c>
      <c r="N632" s="71">
        <v>1472.2240251434614</v>
      </c>
      <c r="O632" s="71">
        <v>995.30200618945753</v>
      </c>
      <c r="P632" s="71">
        <v>803.69467210032781</v>
      </c>
      <c r="Q632" s="71">
        <v>62.578178506272302</v>
      </c>
      <c r="R632" s="71">
        <v>416.00697650487405</v>
      </c>
      <c r="S632" s="71">
        <v>88.838607828042512</v>
      </c>
      <c r="T632" s="72"/>
      <c r="U632" s="71">
        <v>276947891</v>
      </c>
      <c r="V632" s="71">
        <v>31777</v>
      </c>
      <c r="W632" s="71">
        <v>4582</v>
      </c>
      <c r="X632" s="71">
        <v>365813</v>
      </c>
      <c r="Y632" s="71">
        <v>441030</v>
      </c>
      <c r="Z632" s="71">
        <v>606476</v>
      </c>
      <c r="AA632" s="71">
        <v>168141</v>
      </c>
      <c r="AB632" s="71">
        <v>987336</v>
      </c>
      <c r="AC632" s="71">
        <v>72175695</v>
      </c>
      <c r="AD632" s="71">
        <v>88.838607828042512</v>
      </c>
      <c r="AE632" s="72"/>
      <c r="AF632" s="71">
        <v>2325665705.7748728</v>
      </c>
      <c r="AG632" s="71">
        <v>48553348.808866277</v>
      </c>
      <c r="AH632" s="71">
        <v>56976131.759559453</v>
      </c>
      <c r="AI632" s="71">
        <v>2223314814.8687119</v>
      </c>
      <c r="AJ632" s="71">
        <v>2323751975.0257988</v>
      </c>
      <c r="AK632" s="71"/>
      <c r="AL632" s="71"/>
      <c r="AM632" s="71">
        <v>135907897.04559651</v>
      </c>
      <c r="AN632" s="71"/>
      <c r="AO632" s="71"/>
      <c r="AP632" s="71">
        <v>7114169873.2834053</v>
      </c>
      <c r="AQ632" s="72"/>
      <c r="AR632" s="71">
        <v>27583</v>
      </c>
      <c r="AS632" s="71">
        <v>9002</v>
      </c>
      <c r="AT632" s="71">
        <v>3</v>
      </c>
      <c r="AU632" s="71">
        <v>1</v>
      </c>
      <c r="AV632" s="71">
        <v>0</v>
      </c>
      <c r="AW632" s="71">
        <v>3</v>
      </c>
      <c r="AX632" s="71"/>
      <c r="AY632" s="72"/>
      <c r="AZ632" s="71">
        <v>128356.09700000063</v>
      </c>
      <c r="BA632" s="71">
        <v>571770.38399999996</v>
      </c>
      <c r="BB632" s="71">
        <v>59</v>
      </c>
      <c r="BC632" s="71">
        <v>65</v>
      </c>
      <c r="BD632" s="71">
        <v>0</v>
      </c>
      <c r="BE632" s="71">
        <v>2009</v>
      </c>
      <c r="BF632" s="71"/>
      <c r="BG632" s="72"/>
      <c r="BH632" s="71">
        <v>17.611000000000001</v>
      </c>
      <c r="BI632" s="71">
        <v>0</v>
      </c>
      <c r="BJ632" s="71">
        <v>1529.0050000000001</v>
      </c>
      <c r="BK632" s="71">
        <v>873.01900000000001</v>
      </c>
      <c r="BL632" s="71">
        <v>295.16500000000002</v>
      </c>
      <c r="BM632" s="71">
        <v>0</v>
      </c>
      <c r="BN632" s="72"/>
      <c r="BO632" s="71">
        <v>1</v>
      </c>
      <c r="BP632" s="71">
        <v>0</v>
      </c>
      <c r="BQ632" s="71">
        <v>90</v>
      </c>
      <c r="BR632" s="71">
        <v>4</v>
      </c>
      <c r="BS632" s="71">
        <v>38</v>
      </c>
      <c r="BT632" s="71">
        <v>0</v>
      </c>
      <c r="BU632"/>
      <c r="BV632" s="70">
        <v>2481.8850000000002</v>
      </c>
      <c r="BW632" s="70">
        <v>95.677999999999997</v>
      </c>
      <c r="BX632" s="70">
        <v>124.706</v>
      </c>
      <c r="BY632" s="70">
        <v>11.391999999999999</v>
      </c>
      <c r="BZ632" s="70">
        <v>1.139</v>
      </c>
      <c r="CA632" s="70">
        <v>0</v>
      </c>
      <c r="CB632" s="70">
        <v>0</v>
      </c>
      <c r="CC632" s="70">
        <v>0</v>
      </c>
      <c r="CD632" s="70">
        <v>0</v>
      </c>
    </row>
    <row r="633" spans="1:82">
      <c r="A633" s="70" t="s">
        <v>2376</v>
      </c>
      <c r="B633" s="70">
        <v>526</v>
      </c>
      <c r="C633" s="70">
        <v>16</v>
      </c>
      <c r="D633" s="70">
        <v>31</v>
      </c>
      <c r="E633" s="70">
        <v>2019</v>
      </c>
      <c r="F633" s="70" t="s">
        <v>158</v>
      </c>
      <c r="G633" s="70" t="s">
        <v>2360</v>
      </c>
      <c r="H633" s="70" t="s">
        <v>2361</v>
      </c>
      <c r="I633" s="148"/>
      <c r="J633" s="71">
        <v>3089.1199368114799</v>
      </c>
      <c r="K633" s="71">
        <v>58.383046379104258</v>
      </c>
      <c r="L633" s="71">
        <v>253.02343880357901</v>
      </c>
      <c r="M633" s="71">
        <v>1151.9061763194554</v>
      </c>
      <c r="N633" s="71">
        <v>1113.4512179659548</v>
      </c>
      <c r="O633" s="71">
        <v>972.0013768189815</v>
      </c>
      <c r="P633" s="71">
        <v>799.30036061665987</v>
      </c>
      <c r="Q633" s="71">
        <v>60.555004234111202</v>
      </c>
      <c r="R633" s="71">
        <v>405.82390451375176</v>
      </c>
      <c r="S633" s="71">
        <v>96.615238537069928</v>
      </c>
      <c r="T633" s="72"/>
      <c r="U633" s="71">
        <v>271158324</v>
      </c>
      <c r="V633" s="71">
        <v>31777</v>
      </c>
      <c r="W633" s="71">
        <v>4582</v>
      </c>
      <c r="X633" s="71">
        <v>365813</v>
      </c>
      <c r="Y633" s="71">
        <v>443745</v>
      </c>
      <c r="Z633" s="71">
        <v>608538</v>
      </c>
      <c r="AA633" s="71">
        <v>165970</v>
      </c>
      <c r="AB633" s="71">
        <v>981280</v>
      </c>
      <c r="AC633" s="71">
        <v>71562184</v>
      </c>
      <c r="AD633" s="71">
        <v>96.615238537069928</v>
      </c>
      <c r="AE633" s="72"/>
      <c r="AF633" s="71">
        <v>2343757138.2540832</v>
      </c>
      <c r="AG633" s="71">
        <v>46923471.473607831</v>
      </c>
      <c r="AH633" s="71">
        <v>63161701.246402338</v>
      </c>
      <c r="AI633" s="71">
        <v>2106975115.5243998</v>
      </c>
      <c r="AJ633" s="71">
        <v>2155651109.0306468</v>
      </c>
      <c r="AK633" s="71">
        <v>0</v>
      </c>
      <c r="AL633" s="71">
        <v>0</v>
      </c>
      <c r="AM633" s="71">
        <v>133642948.928115</v>
      </c>
      <c r="AN633" s="71">
        <v>0</v>
      </c>
      <c r="AO633" s="71">
        <v>0</v>
      </c>
      <c r="AP633" s="71">
        <v>6850111484.4572554</v>
      </c>
      <c r="AQ633" s="72"/>
      <c r="AR633" s="71">
        <v>28939</v>
      </c>
      <c r="AS633" s="71">
        <v>9562</v>
      </c>
      <c r="AT633" s="71">
        <v>3</v>
      </c>
      <c r="AU633" s="71">
        <v>1</v>
      </c>
      <c r="AV633" s="71">
        <v>0</v>
      </c>
      <c r="AW633" s="71">
        <v>3</v>
      </c>
      <c r="AX633" s="71"/>
      <c r="AY633" s="72"/>
      <c r="AZ633" s="71">
        <v>136612.1690000002</v>
      </c>
      <c r="BA633" s="71">
        <v>615507.9580000001</v>
      </c>
      <c r="BB633" s="71">
        <v>58.5</v>
      </c>
      <c r="BC633" s="71">
        <v>64.7</v>
      </c>
      <c r="BD633" s="71">
        <v>0</v>
      </c>
      <c r="BE633" s="71">
        <v>2560.1799999999998</v>
      </c>
      <c r="BF633" s="71"/>
      <c r="BG633" s="72"/>
      <c r="BH633" s="71">
        <v>13.026</v>
      </c>
      <c r="BI633" s="71">
        <v>0</v>
      </c>
      <c r="BJ633" s="71">
        <v>1431.8920000000001</v>
      </c>
      <c r="BK633" s="71">
        <v>807.86699999999996</v>
      </c>
      <c r="BL633" s="71">
        <v>328.38300000000004</v>
      </c>
      <c r="BM633" s="71">
        <v>0</v>
      </c>
      <c r="BN633" s="72"/>
      <c r="BO633" s="71">
        <v>1</v>
      </c>
      <c r="BP633" s="71">
        <v>0</v>
      </c>
      <c r="BQ633" s="71">
        <v>88</v>
      </c>
      <c r="BR633" s="71">
        <v>4</v>
      </c>
      <c r="BS633" s="71">
        <v>43</v>
      </c>
      <c r="BT633" s="71">
        <v>0</v>
      </c>
      <c r="BU633"/>
      <c r="BV633" s="70">
        <v>2367.3029999999999</v>
      </c>
      <c r="BW633" s="70">
        <v>81.007999999999996</v>
      </c>
      <c r="BX633" s="70">
        <v>132.857</v>
      </c>
      <c r="BY633" s="70">
        <v>0</v>
      </c>
      <c r="BZ633" s="70">
        <v>0</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3156.2861943522144</v>
      </c>
      <c r="K634" s="71">
        <v>71.10247219220669</v>
      </c>
      <c r="L634" s="71">
        <v>308.65385309129329</v>
      </c>
      <c r="M634" s="71">
        <v>1456.8786516194268</v>
      </c>
      <c r="N634" s="71">
        <v>1584.491044407049</v>
      </c>
      <c r="O634" s="71">
        <v>853.71118558008141</v>
      </c>
      <c r="P634" s="71">
        <v>753.716060958914</v>
      </c>
      <c r="Q634" s="71">
        <v>57.423145654122798</v>
      </c>
      <c r="R634" s="71">
        <v>393.78974393559417</v>
      </c>
      <c r="S634" s="71">
        <v>94.617485117780006</v>
      </c>
      <c r="T634" s="72"/>
      <c r="U634" s="71">
        <v>252896630</v>
      </c>
      <c r="V634" s="71">
        <v>31649</v>
      </c>
      <c r="W634" s="71">
        <v>5564</v>
      </c>
      <c r="X634" s="71">
        <v>359151</v>
      </c>
      <c r="Y634" s="71">
        <v>445747</v>
      </c>
      <c r="Z634" s="71">
        <v>610039</v>
      </c>
      <c r="AA634" s="71">
        <v>166348</v>
      </c>
      <c r="AB634" s="71">
        <v>973922</v>
      </c>
      <c r="AC634" s="71">
        <v>69807016</v>
      </c>
      <c r="AD634" s="71">
        <v>94.617485117780006</v>
      </c>
      <c r="AE634" s="72"/>
      <c r="AF634" s="71">
        <v>2221877707.0781531</v>
      </c>
      <c r="AG634" s="71">
        <v>47513950.841861434</v>
      </c>
      <c r="AH634" s="71">
        <v>81854433.15871188</v>
      </c>
      <c r="AI634" s="71">
        <v>2054690350.212029</v>
      </c>
      <c r="AJ634" s="71">
        <v>2390785893.6712012</v>
      </c>
      <c r="AK634" s="71">
        <v>0</v>
      </c>
      <c r="AL634" s="71">
        <v>0</v>
      </c>
      <c r="AM634" s="71">
        <v>127107641.49910365</v>
      </c>
      <c r="AN634" s="71">
        <v>0</v>
      </c>
      <c r="AO634" s="71">
        <v>0</v>
      </c>
      <c r="AP634" s="71">
        <v>6923829976.4610596</v>
      </c>
      <c r="AQ634" s="72"/>
      <c r="AR634" s="71">
        <v>30425</v>
      </c>
      <c r="AS634" s="71">
        <v>9992</v>
      </c>
      <c r="AT634" s="71">
        <v>3</v>
      </c>
      <c r="AU634" s="71">
        <v>1</v>
      </c>
      <c r="AV634" s="71">
        <v>0</v>
      </c>
      <c r="AW634" s="71">
        <v>3</v>
      </c>
      <c r="AX634" s="71"/>
      <c r="AY634" s="72"/>
      <c r="AZ634" s="71">
        <v>145185.21100000039</v>
      </c>
      <c r="BA634" s="71">
        <v>674903.75799999968</v>
      </c>
      <c r="BB634" s="71">
        <v>58.8</v>
      </c>
      <c r="BC634" s="71">
        <v>64.7</v>
      </c>
      <c r="BD634" s="71">
        <v>0</v>
      </c>
      <c r="BE634" s="71">
        <v>2560.1799999999998</v>
      </c>
      <c r="BF634" s="71"/>
      <c r="BG634" s="72"/>
      <c r="BH634" s="71">
        <v>10.334</v>
      </c>
      <c r="BI634" s="71">
        <v>0</v>
      </c>
      <c r="BJ634" s="71">
        <v>1165.175</v>
      </c>
      <c r="BK634" s="71">
        <v>683.89300000000003</v>
      </c>
      <c r="BL634" s="71">
        <v>287.70599999999996</v>
      </c>
      <c r="BM634" s="71">
        <v>0</v>
      </c>
      <c r="BN634" s="72"/>
      <c r="BO634" s="71">
        <v>1</v>
      </c>
      <c r="BP634" s="71">
        <v>0</v>
      </c>
      <c r="BQ634" s="71">
        <v>84</v>
      </c>
      <c r="BR634" s="71">
        <v>4</v>
      </c>
      <c r="BS634" s="71">
        <v>39</v>
      </c>
      <c r="BT634" s="71">
        <v>0</v>
      </c>
      <c r="BU634"/>
      <c r="BV634" s="70">
        <v>1938.0160000000001</v>
      </c>
      <c r="BW634" s="70">
        <v>63.052</v>
      </c>
      <c r="BX634" s="70">
        <v>136.06800000000001</v>
      </c>
      <c r="BY634" s="70">
        <v>8.8870000000000005</v>
      </c>
      <c r="BZ634" s="70">
        <v>1.085</v>
      </c>
      <c r="CA634" s="70">
        <v>0</v>
      </c>
      <c r="CB634" s="70">
        <v>0</v>
      </c>
      <c r="CC634" s="70">
        <v>0</v>
      </c>
      <c r="CD634" s="70">
        <v>0</v>
      </c>
    </row>
    <row r="635" spans="1:82">
      <c r="A635" s="70" t="s">
        <v>2378</v>
      </c>
      <c r="B635" s="70">
        <v>527</v>
      </c>
      <c r="C635" s="70">
        <v>18</v>
      </c>
      <c r="D635" s="70">
        <v>31</v>
      </c>
      <c r="E635" s="70">
        <v>2021</v>
      </c>
      <c r="F635" s="70" t="s">
        <v>160</v>
      </c>
      <c r="G635" s="1064" t="s">
        <v>2360</v>
      </c>
      <c r="H635" s="70" t="s">
        <v>2361</v>
      </c>
      <c r="I635" s="148"/>
      <c r="J635" s="71">
        <v>2793.63802148471</v>
      </c>
      <c r="K635" s="71">
        <v>70.649577911270967</v>
      </c>
      <c r="L635" s="71">
        <v>245.6486316098453</v>
      </c>
      <c r="M635" s="71">
        <v>1456.3583970851869</v>
      </c>
      <c r="N635" s="71">
        <v>1516.104429154796</v>
      </c>
      <c r="O635" s="71">
        <v>828.99528628803193</v>
      </c>
      <c r="P635" s="71">
        <v>773.65590201115151</v>
      </c>
      <c r="Q635" s="71">
        <v>56.336844121175098</v>
      </c>
      <c r="R635" s="71">
        <v>391.8888529698566</v>
      </c>
      <c r="S635" s="71">
        <v>82.382733132340022</v>
      </c>
      <c r="T635" s="72"/>
      <c r="U635" s="71">
        <v>280139214</v>
      </c>
      <c r="V635" s="71">
        <v>31649</v>
      </c>
      <c r="W635" s="71">
        <v>5564</v>
      </c>
      <c r="X635" s="71">
        <v>359151</v>
      </c>
      <c r="Y635" s="71">
        <v>445500</v>
      </c>
      <c r="Z635" s="71">
        <v>609943</v>
      </c>
      <c r="AA635" s="71">
        <v>166499</v>
      </c>
      <c r="AB635" s="71">
        <v>964885</v>
      </c>
      <c r="AC635" s="71">
        <v>67394092</v>
      </c>
      <c r="AD635" s="71">
        <v>82.382733132340022</v>
      </c>
      <c r="AE635" s="72"/>
      <c r="AF635" s="71">
        <v>2143882280.6962161</v>
      </c>
      <c r="AG635" s="71">
        <v>49261347.310367852</v>
      </c>
      <c r="AH635" s="71">
        <v>66920373.010574237</v>
      </c>
      <c r="AI635" s="71">
        <v>2259235609.3597789</v>
      </c>
      <c r="AJ635" s="71">
        <v>2377886441.3294339</v>
      </c>
      <c r="AK635" s="71">
        <v>0</v>
      </c>
      <c r="AL635" s="71">
        <v>0</v>
      </c>
      <c r="AM635" s="71">
        <v>126654556.38743192</v>
      </c>
      <c r="AN635" s="71">
        <v>0</v>
      </c>
      <c r="AO635" s="71">
        <v>0</v>
      </c>
      <c r="AP635" s="71">
        <v>7023840608.0938034</v>
      </c>
      <c r="AQ635" s="72"/>
      <c r="AR635" s="71">
        <v>32313</v>
      </c>
      <c r="AS635" s="71">
        <v>10208</v>
      </c>
      <c r="AT635" s="71">
        <v>3</v>
      </c>
      <c r="AU635" s="71">
        <v>1</v>
      </c>
      <c r="AV635" s="71">
        <v>0</v>
      </c>
      <c r="AW635" s="71">
        <v>3</v>
      </c>
      <c r="AX635" s="71"/>
      <c r="AY635" s="72"/>
      <c r="AZ635" s="71">
        <v>155449.5629999988</v>
      </c>
      <c r="BA635" s="71">
        <v>705415.58399999852</v>
      </c>
      <c r="BB635" s="71">
        <v>58.8</v>
      </c>
      <c r="BC635" s="71">
        <v>64.7</v>
      </c>
      <c r="BD635" s="71">
        <v>0</v>
      </c>
      <c r="BE635" s="71">
        <v>2560.1799999999998</v>
      </c>
      <c r="BF635" s="71"/>
      <c r="BG635" s="72"/>
      <c r="BH635" s="71">
        <v>13.688000000000001</v>
      </c>
      <c r="BI635" s="71">
        <v>0</v>
      </c>
      <c r="BJ635" s="71">
        <v>1411.711</v>
      </c>
      <c r="BK635" s="71">
        <v>709.11599999999999</v>
      </c>
      <c r="BL635" s="71">
        <v>311</v>
      </c>
      <c r="BM635" s="71">
        <v>0</v>
      </c>
      <c r="BN635" s="72"/>
      <c r="BO635" s="71">
        <v>1</v>
      </c>
      <c r="BP635" s="71">
        <v>0</v>
      </c>
      <c r="BQ635" s="71">
        <v>85</v>
      </c>
      <c r="BR635" s="71">
        <v>4</v>
      </c>
      <c r="BS635" s="71">
        <v>39</v>
      </c>
      <c r="BT635" s="71">
        <v>0</v>
      </c>
      <c r="BU635"/>
      <c r="BV635" s="70">
        <v>2251.4690000000001</v>
      </c>
      <c r="BW635" s="70">
        <v>61.508000000000003</v>
      </c>
      <c r="BX635" s="70">
        <v>124.08799999999999</v>
      </c>
      <c r="BY635" s="70">
        <v>8.4499999999999993</v>
      </c>
      <c r="BZ635" s="70">
        <v>0</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2420.0145627868192</v>
      </c>
      <c r="K636" s="71">
        <v>60.728914304492385</v>
      </c>
      <c r="L636" s="71">
        <v>166.2752009733569</v>
      </c>
      <c r="M636" s="71">
        <v>1144.2600042146021</v>
      </c>
      <c r="N636" s="71">
        <v>1118.710635262534</v>
      </c>
      <c r="O636" s="71">
        <v>874.05390227047667</v>
      </c>
      <c r="P636" s="71">
        <v>765.3389582816078</v>
      </c>
      <c r="Q636" s="71">
        <v>56.325900002825634</v>
      </c>
      <c r="R636" s="71">
        <v>398.34572710650917</v>
      </c>
      <c r="S636" s="71">
        <v>84.101263460510026</v>
      </c>
      <c r="T636" s="72"/>
      <c r="U636" s="71">
        <v>307295543</v>
      </c>
      <c r="V636" s="71">
        <v>31649</v>
      </c>
      <c r="W636" s="71">
        <v>5564</v>
      </c>
      <c r="X636" s="71">
        <v>359151</v>
      </c>
      <c r="Y636" s="71">
        <v>447775</v>
      </c>
      <c r="Z636" s="71">
        <v>611010</v>
      </c>
      <c r="AA636" s="71">
        <v>167220</v>
      </c>
      <c r="AB636" s="71">
        <v>956787</v>
      </c>
      <c r="AC636" s="71">
        <v>69364875</v>
      </c>
      <c r="AD636" s="71">
        <v>84.101263460510026</v>
      </c>
      <c r="AE636" s="72"/>
      <c r="AF636" s="71">
        <v>2203044600.5337214</v>
      </c>
      <c r="AG636" s="71">
        <v>49328930.652022824</v>
      </c>
      <c r="AH636" s="71">
        <v>54959785.524901494</v>
      </c>
      <c r="AI636" s="71">
        <v>1994380747.963665</v>
      </c>
      <c r="AJ636" s="71">
        <v>2322639256.9685121</v>
      </c>
      <c r="AK636" s="71">
        <v>0</v>
      </c>
      <c r="AL636" s="71">
        <v>0</v>
      </c>
      <c r="AM636" s="71">
        <v>123547316.63390088</v>
      </c>
      <c r="AN636" s="71">
        <v>0</v>
      </c>
      <c r="AO636" s="71">
        <v>0</v>
      </c>
      <c r="AP636" s="71">
        <v>6747900638.2767229</v>
      </c>
      <c r="AQ636" s="72"/>
      <c r="AR636" s="71">
        <v>34385</v>
      </c>
      <c r="AS636" s="71">
        <v>10342</v>
      </c>
      <c r="AT636" s="71">
        <v>3</v>
      </c>
      <c r="AU636" s="71">
        <v>1</v>
      </c>
      <c r="AV636" s="71">
        <v>0</v>
      </c>
      <c r="AW636" s="71">
        <v>3</v>
      </c>
      <c r="AX636" s="71"/>
      <c r="AY636" s="72"/>
      <c r="AZ636" s="71">
        <v>168137.34699999713</v>
      </c>
      <c r="BA636" s="71">
        <v>739880.38399999856</v>
      </c>
      <c r="BB636" s="71">
        <v>58.8</v>
      </c>
      <c r="BC636" s="71">
        <v>64.7</v>
      </c>
      <c r="BD636" s="71">
        <v>0</v>
      </c>
      <c r="BE636" s="71">
        <v>2560.1800000000003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36558</v>
      </c>
      <c r="AS637" s="71">
        <v>10416</v>
      </c>
      <c r="AT637" s="71">
        <v>3</v>
      </c>
      <c r="AU637" s="71">
        <v>1</v>
      </c>
      <c r="AV637" s="71">
        <v>0</v>
      </c>
      <c r="AW637" s="71">
        <v>3</v>
      </c>
      <c r="AX637" s="71"/>
      <c r="AY637" s="72"/>
      <c r="AZ637" s="71">
        <v>180291.16399999411</v>
      </c>
      <c r="BA637" s="71">
        <v>765278.58399999782</v>
      </c>
      <c r="BB637" s="71">
        <v>58.8</v>
      </c>
      <c r="BC637" s="71">
        <v>64.7</v>
      </c>
      <c r="BD637" s="71">
        <v>0</v>
      </c>
      <c r="BE637" s="71">
        <v>2560.1800000000003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2204</v>
      </c>
      <c r="B9" s="70">
        <v>1</v>
      </c>
      <c r="C9" s="70">
        <v>1</v>
      </c>
      <c r="D9" s="70">
        <v>1</v>
      </c>
      <c r="E9" s="70">
        <v>1990</v>
      </c>
      <c r="F9" s="70" t="s">
        <v>787</v>
      </c>
      <c r="G9" s="1073" t="s">
        <v>2205</v>
      </c>
      <c r="H9" s="70" t="s">
        <v>2206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2207</v>
      </c>
      <c r="B10" s="70">
        <v>2</v>
      </c>
      <c r="C10" s="70">
        <v>2</v>
      </c>
      <c r="D10" s="70">
        <v>1</v>
      </c>
      <c r="E10" s="70">
        <v>2005</v>
      </c>
      <c r="F10" s="70" t="s">
        <v>789</v>
      </c>
      <c r="G10" s="1073" t="s">
        <v>2205</v>
      </c>
      <c r="H10" s="70" t="s">
        <v>2206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2208</v>
      </c>
      <c r="B11" s="70">
        <v>3</v>
      </c>
      <c r="C11" s="70">
        <v>3</v>
      </c>
      <c r="D11" s="70">
        <v>1</v>
      </c>
      <c r="E11" s="70">
        <v>2006</v>
      </c>
      <c r="F11" s="70" t="s">
        <v>790</v>
      </c>
      <c r="G11" s="1073" t="s">
        <v>2205</v>
      </c>
      <c r="H11" s="70" t="s">
        <v>2206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2209</v>
      </c>
      <c r="B12" s="70">
        <v>4</v>
      </c>
      <c r="C12" s="70">
        <v>4</v>
      </c>
      <c r="D12" s="70">
        <v>1</v>
      </c>
      <c r="E12" s="70">
        <v>2007</v>
      </c>
      <c r="F12" s="70" t="s">
        <v>791</v>
      </c>
      <c r="G12" s="1073" t="s">
        <v>2205</v>
      </c>
      <c r="H12" s="70" t="s">
        <v>2206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2210</v>
      </c>
      <c r="B13" s="70">
        <v>5</v>
      </c>
      <c r="C13" s="70">
        <v>5</v>
      </c>
      <c r="D13" s="70">
        <v>1</v>
      </c>
      <c r="E13" s="70">
        <v>2008</v>
      </c>
      <c r="F13" s="70" t="s">
        <v>792</v>
      </c>
      <c r="G13" s="1073" t="s">
        <v>2205</v>
      </c>
      <c r="H13" s="70" t="s">
        <v>2206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2211</v>
      </c>
      <c r="B14" s="70">
        <v>6</v>
      </c>
      <c r="C14" s="70">
        <v>6</v>
      </c>
      <c r="D14" s="70">
        <v>1</v>
      </c>
      <c r="E14" s="70">
        <v>2009</v>
      </c>
      <c r="F14" s="70" t="s">
        <v>176</v>
      </c>
      <c r="G14" s="1073" t="s">
        <v>2205</v>
      </c>
      <c r="H14" s="70" t="s">
        <v>2206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2.84</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4.75</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2.84</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4.75</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2.84</v>
      </c>
      <c r="HL14" s="73">
        <v>0</v>
      </c>
      <c r="HM14" s="73">
        <v>0</v>
      </c>
      <c r="HN14" s="73">
        <v>0</v>
      </c>
      <c r="HO14" s="73">
        <v>4.75</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2.84</v>
      </c>
      <c r="IG14" s="73">
        <v>0</v>
      </c>
      <c r="IH14" s="73">
        <v>0</v>
      </c>
      <c r="II14" s="73">
        <v>0</v>
      </c>
      <c r="IJ14" s="73">
        <v>4.75</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2212</v>
      </c>
      <c r="B15" s="70">
        <v>7</v>
      </c>
      <c r="C15" s="70">
        <v>7</v>
      </c>
      <c r="D15" s="70">
        <v>1</v>
      </c>
      <c r="E15" s="70">
        <v>2010</v>
      </c>
      <c r="F15" s="70" t="s">
        <v>177</v>
      </c>
      <c r="G15" s="1073" t="s">
        <v>2205</v>
      </c>
      <c r="H15" s="70" t="s">
        <v>2206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2.871</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4.9710000000000001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2.871</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4.9710000000000001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2.871</v>
      </c>
      <c r="HL15" s="73">
        <v>0</v>
      </c>
      <c r="HM15" s="73">
        <v>0</v>
      </c>
      <c r="HN15" s="73">
        <v>0</v>
      </c>
      <c r="HO15" s="73">
        <v>4.9710000000000001</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2.871</v>
      </c>
      <c r="IG15" s="73">
        <v>0</v>
      </c>
      <c r="IH15" s="73">
        <v>0</v>
      </c>
      <c r="II15" s="73">
        <v>0</v>
      </c>
      <c r="IJ15" s="73">
        <v>4.9710000000000001</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2213</v>
      </c>
      <c r="B16" s="70">
        <v>8</v>
      </c>
      <c r="C16" s="70">
        <v>8</v>
      </c>
      <c r="D16" s="70">
        <v>1</v>
      </c>
      <c r="E16" s="70">
        <v>2011</v>
      </c>
      <c r="F16" s="70" t="s">
        <v>178</v>
      </c>
      <c r="G16" s="1073" t="s">
        <v>2205</v>
      </c>
      <c r="H16" s="70" t="s">
        <v>2206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2.69</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3.661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2.69</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3.661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2.69</v>
      </c>
      <c r="HL16" s="73">
        <v>0</v>
      </c>
      <c r="HM16" s="73">
        <v>0</v>
      </c>
      <c r="HN16" s="73">
        <v>0</v>
      </c>
      <c r="HO16" s="73">
        <v>3.661</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2.69</v>
      </c>
      <c r="IG16" s="73">
        <v>0</v>
      </c>
      <c r="IH16" s="73">
        <v>0</v>
      </c>
      <c r="II16" s="73">
        <v>0</v>
      </c>
      <c r="IJ16" s="73">
        <v>3.661</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2214</v>
      </c>
      <c r="B17" s="70">
        <v>9</v>
      </c>
      <c r="C17" s="70">
        <v>9</v>
      </c>
      <c r="D17" s="70">
        <v>1</v>
      </c>
      <c r="E17" s="70">
        <v>2012</v>
      </c>
      <c r="F17" s="70" t="s">
        <v>179</v>
      </c>
      <c r="G17" s="1073" t="s">
        <v>2205</v>
      </c>
      <c r="H17" s="70" t="s">
        <v>2206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3.984</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5.9429999999999996</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4.9669999999999996</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3.984</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5.9429999999999996</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4.9669999999999996</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3.984</v>
      </c>
      <c r="HL17" s="73">
        <v>0</v>
      </c>
      <c r="HM17" s="73">
        <v>0</v>
      </c>
      <c r="HN17" s="73">
        <v>0</v>
      </c>
      <c r="HO17" s="73">
        <v>5.9429999999999996</v>
      </c>
      <c r="HP17" s="73">
        <v>0</v>
      </c>
      <c r="HQ17" s="73">
        <v>0</v>
      </c>
      <c r="HR17" s="73">
        <v>0</v>
      </c>
      <c r="HS17" s="73">
        <v>0</v>
      </c>
      <c r="HT17" s="73">
        <v>0</v>
      </c>
      <c r="HU17" s="73">
        <v>0</v>
      </c>
      <c r="HV17" s="73">
        <v>0</v>
      </c>
      <c r="HW17" s="73">
        <v>0</v>
      </c>
      <c r="HX17" s="73">
        <v>4.9669999999999996</v>
      </c>
      <c r="HY17" s="73">
        <v>0</v>
      </c>
      <c r="HZ17" s="73">
        <v>0</v>
      </c>
      <c r="IA17" s="73">
        <v>0</v>
      </c>
      <c r="IB17" s="73">
        <v>0</v>
      </c>
      <c r="IC17" s="73">
        <v>0</v>
      </c>
      <c r="ID17" s="73">
        <v>0</v>
      </c>
      <c r="IE17" s="73">
        <v>0</v>
      </c>
      <c r="IF17" s="73">
        <v>3.984</v>
      </c>
      <c r="IG17" s="73">
        <v>0</v>
      </c>
      <c r="IH17" s="73">
        <v>0</v>
      </c>
      <c r="II17" s="73">
        <v>0</v>
      </c>
      <c r="IJ17" s="73">
        <v>5.9429999999999996</v>
      </c>
      <c r="IK17" s="73">
        <v>0</v>
      </c>
      <c r="IL17" s="73">
        <v>0</v>
      </c>
      <c r="IM17" s="73">
        <v>0</v>
      </c>
      <c r="IN17" s="73">
        <v>0</v>
      </c>
      <c r="IO17" s="73">
        <v>0</v>
      </c>
      <c r="IP17" s="73">
        <v>0</v>
      </c>
      <c r="IQ17" s="73">
        <v>0</v>
      </c>
      <c r="IR17" s="73">
        <v>0</v>
      </c>
      <c r="IS17" s="73">
        <v>4.9669999999999996</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1</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v>
      </c>
      <c r="RT17" s="71">
        <v>0</v>
      </c>
      <c r="RU17" s="71">
        <v>0</v>
      </c>
      <c r="RV17" s="71">
        <v>0</v>
      </c>
      <c r="RW17" s="71">
        <v>1</v>
      </c>
      <c r="RX17" s="71">
        <v>0</v>
      </c>
      <c r="RY17" s="71">
        <v>0</v>
      </c>
      <c r="RZ17" s="71">
        <v>0</v>
      </c>
      <c r="SA17" s="71">
        <v>0</v>
      </c>
      <c r="SB17" s="71">
        <v>0</v>
      </c>
      <c r="SC17" s="71">
        <v>0</v>
      </c>
      <c r="SD17" s="71">
        <v>0</v>
      </c>
      <c r="SE17" s="71">
        <v>0</v>
      </c>
      <c r="SF17" s="71">
        <v>1</v>
      </c>
      <c r="SG17" s="71">
        <v>0</v>
      </c>
      <c r="SH17" s="71">
        <v>0</v>
      </c>
    </row>
    <row r="18" spans="1:502">
      <c r="A18" s="16" t="s">
        <v>2215</v>
      </c>
      <c r="B18" s="70">
        <v>10</v>
      </c>
      <c r="C18" s="70">
        <v>10</v>
      </c>
      <c r="D18" s="70">
        <v>1</v>
      </c>
      <c r="E18" s="70">
        <v>2013</v>
      </c>
      <c r="F18" s="70" t="s">
        <v>180</v>
      </c>
      <c r="G18" s="1073" t="s">
        <v>2205</v>
      </c>
      <c r="H18" s="70" t="s">
        <v>2206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5.3570000000000002</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6.7320000000000002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5.5339999999999998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5.3570000000000002</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6.7320000000000002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5.5339999999999998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5.3570000000000002</v>
      </c>
      <c r="HL18" s="73">
        <v>0</v>
      </c>
      <c r="HM18" s="73">
        <v>0</v>
      </c>
      <c r="HN18" s="73">
        <v>0</v>
      </c>
      <c r="HO18" s="73">
        <v>6.7320000000000002</v>
      </c>
      <c r="HP18" s="73">
        <v>0</v>
      </c>
      <c r="HQ18" s="73">
        <v>0</v>
      </c>
      <c r="HR18" s="73">
        <v>0</v>
      </c>
      <c r="HS18" s="73">
        <v>0</v>
      </c>
      <c r="HT18" s="73">
        <v>0</v>
      </c>
      <c r="HU18" s="73">
        <v>0</v>
      </c>
      <c r="HV18" s="73">
        <v>0</v>
      </c>
      <c r="HW18" s="73">
        <v>0</v>
      </c>
      <c r="HX18" s="73">
        <v>5.5339999999999998</v>
      </c>
      <c r="HY18" s="73">
        <v>0</v>
      </c>
      <c r="HZ18" s="73">
        <v>0</v>
      </c>
      <c r="IA18" s="73">
        <v>0</v>
      </c>
      <c r="IB18" s="73">
        <v>0</v>
      </c>
      <c r="IC18" s="73">
        <v>0</v>
      </c>
      <c r="ID18" s="73">
        <v>0</v>
      </c>
      <c r="IE18" s="73">
        <v>0</v>
      </c>
      <c r="IF18" s="73">
        <v>5.3570000000000002</v>
      </c>
      <c r="IG18" s="73">
        <v>0</v>
      </c>
      <c r="IH18" s="73">
        <v>0</v>
      </c>
      <c r="II18" s="73">
        <v>0</v>
      </c>
      <c r="IJ18" s="73">
        <v>6.7320000000000002</v>
      </c>
      <c r="IK18" s="73">
        <v>0</v>
      </c>
      <c r="IL18" s="73">
        <v>0</v>
      </c>
      <c r="IM18" s="73">
        <v>0</v>
      </c>
      <c r="IN18" s="73">
        <v>0</v>
      </c>
      <c r="IO18" s="73">
        <v>0</v>
      </c>
      <c r="IP18" s="73">
        <v>0</v>
      </c>
      <c r="IQ18" s="73">
        <v>0</v>
      </c>
      <c r="IR18" s="73">
        <v>0</v>
      </c>
      <c r="IS18" s="73">
        <v>5.5339999999999998</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1</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v>
      </c>
      <c r="RT18" s="71">
        <v>0</v>
      </c>
      <c r="RU18" s="71">
        <v>0</v>
      </c>
      <c r="RV18" s="71">
        <v>0</v>
      </c>
      <c r="RW18" s="71">
        <v>1</v>
      </c>
      <c r="RX18" s="71">
        <v>0</v>
      </c>
      <c r="RY18" s="71">
        <v>0</v>
      </c>
      <c r="RZ18" s="71">
        <v>0</v>
      </c>
      <c r="SA18" s="71">
        <v>0</v>
      </c>
      <c r="SB18" s="71">
        <v>0</v>
      </c>
      <c r="SC18" s="71">
        <v>0</v>
      </c>
      <c r="SD18" s="71">
        <v>0</v>
      </c>
      <c r="SE18" s="71">
        <v>0</v>
      </c>
      <c r="SF18" s="71">
        <v>1</v>
      </c>
      <c r="SG18" s="71">
        <v>0</v>
      </c>
      <c r="SH18" s="71">
        <v>0</v>
      </c>
    </row>
    <row r="19" spans="1:502">
      <c r="A19" s="16" t="s">
        <v>2216</v>
      </c>
      <c r="B19" s="70">
        <v>11</v>
      </c>
      <c r="C19" s="70">
        <v>11</v>
      </c>
      <c r="D19" s="70">
        <v>1</v>
      </c>
      <c r="E19" s="70">
        <v>2014</v>
      </c>
      <c r="F19" s="70" t="s">
        <v>181</v>
      </c>
      <c r="G19" s="1073" t="s">
        <v>2205</v>
      </c>
      <c r="H19" s="70" t="s">
        <v>2206</v>
      </c>
      <c r="I19" s="1066"/>
      <c r="J19" s="73">
        <v>0</v>
      </c>
      <c r="K19" s="73">
        <v>0</v>
      </c>
      <c r="L19" s="73">
        <v>0</v>
      </c>
      <c r="M19" s="73">
        <v>0</v>
      </c>
      <c r="N19" s="73">
        <v>0</v>
      </c>
      <c r="O19" s="73">
        <v>0</v>
      </c>
      <c r="P19" s="73">
        <v>0</v>
      </c>
      <c r="Q19" s="73">
        <v>0</v>
      </c>
      <c r="R19" s="73">
        <v>4.7939999999999996</v>
      </c>
      <c r="S19" s="73">
        <v>0</v>
      </c>
      <c r="T19" s="73">
        <v>0</v>
      </c>
      <c r="U19" s="73">
        <v>0</v>
      </c>
      <c r="V19" s="73">
        <v>0</v>
      </c>
      <c r="W19" s="73">
        <v>0</v>
      </c>
      <c r="X19" s="73">
        <v>0</v>
      </c>
      <c r="Y19" s="73">
        <v>0</v>
      </c>
      <c r="Z19" s="73">
        <v>0</v>
      </c>
      <c r="AA19" s="73">
        <v>0</v>
      </c>
      <c r="AB19" s="73">
        <v>0</v>
      </c>
      <c r="AC19" s="73">
        <v>0</v>
      </c>
      <c r="AD19" s="73">
        <v>0</v>
      </c>
      <c r="AE19" s="73">
        <v>0</v>
      </c>
      <c r="AF19" s="73">
        <v>0</v>
      </c>
      <c r="AG19" s="73">
        <v>5.0880000000000001</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6.3659999999999997</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30.721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4.7939999999999996</v>
      </c>
      <c r="DT19" s="73">
        <v>0</v>
      </c>
      <c r="DU19" s="73">
        <v>0</v>
      </c>
      <c r="DV19" s="73">
        <v>0</v>
      </c>
      <c r="DW19" s="73">
        <v>0</v>
      </c>
      <c r="DX19" s="73">
        <v>0</v>
      </c>
      <c r="DY19" s="73">
        <v>0</v>
      </c>
      <c r="DZ19" s="73">
        <v>0</v>
      </c>
      <c r="EA19" s="73">
        <v>0</v>
      </c>
      <c r="EB19" s="73">
        <v>0</v>
      </c>
      <c r="EC19" s="73">
        <v>0</v>
      </c>
      <c r="ED19" s="73">
        <v>0</v>
      </c>
      <c r="EE19" s="73">
        <v>0</v>
      </c>
      <c r="EF19" s="73">
        <v>0</v>
      </c>
      <c r="EG19" s="73">
        <v>0</v>
      </c>
      <c r="EH19" s="73">
        <v>5.0880000000000001</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6.3659999999999997</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30.721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9.8819999999999997</v>
      </c>
      <c r="HL19" s="73">
        <v>0</v>
      </c>
      <c r="HM19" s="73">
        <v>0</v>
      </c>
      <c r="HN19" s="73">
        <v>0</v>
      </c>
      <c r="HO19" s="73">
        <v>6.3659999999999997</v>
      </c>
      <c r="HP19" s="73">
        <v>0</v>
      </c>
      <c r="HQ19" s="73">
        <v>0</v>
      </c>
      <c r="HR19" s="73">
        <v>0</v>
      </c>
      <c r="HS19" s="73">
        <v>0</v>
      </c>
      <c r="HT19" s="73">
        <v>0</v>
      </c>
      <c r="HU19" s="73">
        <v>0</v>
      </c>
      <c r="HV19" s="73">
        <v>0</v>
      </c>
      <c r="HW19" s="73">
        <v>0</v>
      </c>
      <c r="HX19" s="73">
        <v>30.721</v>
      </c>
      <c r="HY19" s="73">
        <v>0</v>
      </c>
      <c r="HZ19" s="73">
        <v>0</v>
      </c>
      <c r="IA19" s="73">
        <v>0</v>
      </c>
      <c r="IB19" s="73">
        <v>0</v>
      </c>
      <c r="IC19" s="73">
        <v>0</v>
      </c>
      <c r="ID19" s="73">
        <v>0</v>
      </c>
      <c r="IE19" s="73">
        <v>0</v>
      </c>
      <c r="IF19" s="73">
        <v>9.8819999999999997</v>
      </c>
      <c r="IG19" s="73">
        <v>0</v>
      </c>
      <c r="IH19" s="73">
        <v>0</v>
      </c>
      <c r="II19" s="73">
        <v>0</v>
      </c>
      <c r="IJ19" s="73">
        <v>6.3659999999999997</v>
      </c>
      <c r="IK19" s="73">
        <v>0</v>
      </c>
      <c r="IL19" s="73">
        <v>0</v>
      </c>
      <c r="IM19" s="73">
        <v>0</v>
      </c>
      <c r="IN19" s="73">
        <v>0</v>
      </c>
      <c r="IO19" s="73">
        <v>0</v>
      </c>
      <c r="IP19" s="73">
        <v>0</v>
      </c>
      <c r="IQ19" s="73">
        <v>0</v>
      </c>
      <c r="IR19" s="73">
        <v>0</v>
      </c>
      <c r="IS19" s="73">
        <v>30.721</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1</v>
      </c>
      <c r="RC19" s="71">
        <v>0</v>
      </c>
      <c r="RD19" s="71">
        <v>0</v>
      </c>
      <c r="RE19" s="71">
        <v>0</v>
      </c>
      <c r="RF19" s="71">
        <v>0</v>
      </c>
      <c r="RG19" s="71">
        <v>0</v>
      </c>
      <c r="RH19" s="71">
        <v>0</v>
      </c>
      <c r="RI19" s="71">
        <v>0</v>
      </c>
      <c r="RJ19" s="71">
        <v>0</v>
      </c>
      <c r="RK19" s="71">
        <v>2</v>
      </c>
      <c r="RL19" s="71">
        <v>0</v>
      </c>
      <c r="RM19" s="71">
        <v>0</v>
      </c>
      <c r="RN19" s="71">
        <v>0</v>
      </c>
      <c r="RO19" s="71">
        <v>0</v>
      </c>
      <c r="RP19" s="71">
        <v>0</v>
      </c>
      <c r="RQ19" s="71">
        <v>0</v>
      </c>
      <c r="RR19" s="71">
        <v>0</v>
      </c>
      <c r="RS19" s="71">
        <v>2</v>
      </c>
      <c r="RT19" s="71">
        <v>0</v>
      </c>
      <c r="RU19" s="71">
        <v>0</v>
      </c>
      <c r="RV19" s="71">
        <v>0</v>
      </c>
      <c r="RW19" s="71">
        <v>1</v>
      </c>
      <c r="RX19" s="71">
        <v>0</v>
      </c>
      <c r="RY19" s="71">
        <v>0</v>
      </c>
      <c r="RZ19" s="71">
        <v>0</v>
      </c>
      <c r="SA19" s="71">
        <v>0</v>
      </c>
      <c r="SB19" s="71">
        <v>0</v>
      </c>
      <c r="SC19" s="71">
        <v>0</v>
      </c>
      <c r="SD19" s="71">
        <v>0</v>
      </c>
      <c r="SE19" s="71">
        <v>0</v>
      </c>
      <c r="SF19" s="71">
        <v>2</v>
      </c>
      <c r="SG19" s="71">
        <v>0</v>
      </c>
      <c r="SH19" s="71">
        <v>0</v>
      </c>
    </row>
    <row r="20" spans="1:502">
      <c r="A20" s="16" t="s">
        <v>2217</v>
      </c>
      <c r="B20" s="70">
        <v>12</v>
      </c>
      <c r="C20" s="70">
        <v>12</v>
      </c>
      <c r="D20" s="70">
        <v>1</v>
      </c>
      <c r="E20" s="70">
        <v>2015</v>
      </c>
      <c r="F20" s="70" t="s">
        <v>182</v>
      </c>
      <c r="G20" s="1073" t="s">
        <v>2205</v>
      </c>
      <c r="H20" s="70" t="s">
        <v>2206</v>
      </c>
      <c r="I20" s="1066"/>
      <c r="J20" s="73">
        <v>0</v>
      </c>
      <c r="K20" s="73">
        <v>0</v>
      </c>
      <c r="L20" s="73">
        <v>0</v>
      </c>
      <c r="M20" s="73">
        <v>0</v>
      </c>
      <c r="N20" s="73">
        <v>0</v>
      </c>
      <c r="O20" s="73">
        <v>0</v>
      </c>
      <c r="P20" s="73">
        <v>0</v>
      </c>
      <c r="Q20" s="73">
        <v>0</v>
      </c>
      <c r="R20" s="73">
        <v>4.47</v>
      </c>
      <c r="S20" s="73">
        <v>0</v>
      </c>
      <c r="T20" s="73">
        <v>0</v>
      </c>
      <c r="U20" s="73">
        <v>0</v>
      </c>
      <c r="V20" s="73">
        <v>0</v>
      </c>
      <c r="W20" s="73">
        <v>0</v>
      </c>
      <c r="X20" s="73">
        <v>0</v>
      </c>
      <c r="Y20" s="73">
        <v>0</v>
      </c>
      <c r="Z20" s="73">
        <v>0</v>
      </c>
      <c r="AA20" s="73">
        <v>0</v>
      </c>
      <c r="AB20" s="73">
        <v>0</v>
      </c>
      <c r="AC20" s="73">
        <v>0</v>
      </c>
      <c r="AD20" s="73">
        <v>0</v>
      </c>
      <c r="AE20" s="73">
        <v>0</v>
      </c>
      <c r="AF20" s="73">
        <v>0</v>
      </c>
      <c r="AG20" s="73">
        <v>4.6779999999999999</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6.1760000000000002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40.334000000000003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4.47</v>
      </c>
      <c r="DT20" s="73">
        <v>0</v>
      </c>
      <c r="DU20" s="73">
        <v>0</v>
      </c>
      <c r="DV20" s="73">
        <v>0</v>
      </c>
      <c r="DW20" s="73">
        <v>0</v>
      </c>
      <c r="DX20" s="73">
        <v>0</v>
      </c>
      <c r="DY20" s="73">
        <v>0</v>
      </c>
      <c r="DZ20" s="73">
        <v>0</v>
      </c>
      <c r="EA20" s="73">
        <v>0</v>
      </c>
      <c r="EB20" s="73">
        <v>0</v>
      </c>
      <c r="EC20" s="73">
        <v>0</v>
      </c>
      <c r="ED20" s="73">
        <v>0</v>
      </c>
      <c r="EE20" s="73">
        <v>0</v>
      </c>
      <c r="EF20" s="73">
        <v>0</v>
      </c>
      <c r="EG20" s="73">
        <v>0</v>
      </c>
      <c r="EH20" s="73">
        <v>4.6779999999999999</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6.1760000000000002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40.334000000000003</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9.1479999999999997</v>
      </c>
      <c r="HL20" s="73">
        <v>0</v>
      </c>
      <c r="HM20" s="73">
        <v>0</v>
      </c>
      <c r="HN20" s="73">
        <v>0</v>
      </c>
      <c r="HO20" s="73">
        <v>6.1760000000000002</v>
      </c>
      <c r="HP20" s="73">
        <v>0</v>
      </c>
      <c r="HQ20" s="73">
        <v>0</v>
      </c>
      <c r="HR20" s="73">
        <v>0</v>
      </c>
      <c r="HS20" s="73">
        <v>0</v>
      </c>
      <c r="HT20" s="73">
        <v>0</v>
      </c>
      <c r="HU20" s="73">
        <v>0</v>
      </c>
      <c r="HV20" s="73">
        <v>0</v>
      </c>
      <c r="HW20" s="73">
        <v>0</v>
      </c>
      <c r="HX20" s="73">
        <v>40.334000000000003</v>
      </c>
      <c r="HY20" s="73">
        <v>0</v>
      </c>
      <c r="HZ20" s="73">
        <v>0</v>
      </c>
      <c r="IA20" s="73">
        <v>0</v>
      </c>
      <c r="IB20" s="73">
        <v>0</v>
      </c>
      <c r="IC20" s="73">
        <v>0</v>
      </c>
      <c r="ID20" s="73">
        <v>0</v>
      </c>
      <c r="IE20" s="73">
        <v>0</v>
      </c>
      <c r="IF20" s="73">
        <v>9.1479999999999997</v>
      </c>
      <c r="IG20" s="73">
        <v>0</v>
      </c>
      <c r="IH20" s="73">
        <v>0</v>
      </c>
      <c r="II20" s="73">
        <v>0</v>
      </c>
      <c r="IJ20" s="73">
        <v>6.1760000000000002</v>
      </c>
      <c r="IK20" s="73">
        <v>0</v>
      </c>
      <c r="IL20" s="73">
        <v>0</v>
      </c>
      <c r="IM20" s="73">
        <v>0</v>
      </c>
      <c r="IN20" s="73">
        <v>0</v>
      </c>
      <c r="IO20" s="73">
        <v>0</v>
      </c>
      <c r="IP20" s="73">
        <v>0</v>
      </c>
      <c r="IQ20" s="73">
        <v>0</v>
      </c>
      <c r="IR20" s="73">
        <v>0</v>
      </c>
      <c r="IS20" s="73">
        <v>40.334000000000003</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1</v>
      </c>
      <c r="RC20" s="71">
        <v>0</v>
      </c>
      <c r="RD20" s="71">
        <v>0</v>
      </c>
      <c r="RE20" s="71">
        <v>0</v>
      </c>
      <c r="RF20" s="71">
        <v>0</v>
      </c>
      <c r="RG20" s="71">
        <v>0</v>
      </c>
      <c r="RH20" s="71">
        <v>0</v>
      </c>
      <c r="RI20" s="71">
        <v>0</v>
      </c>
      <c r="RJ20" s="71">
        <v>0</v>
      </c>
      <c r="RK20" s="71">
        <v>2</v>
      </c>
      <c r="RL20" s="71">
        <v>0</v>
      </c>
      <c r="RM20" s="71">
        <v>0</v>
      </c>
      <c r="RN20" s="71">
        <v>0</v>
      </c>
      <c r="RO20" s="71">
        <v>0</v>
      </c>
      <c r="RP20" s="71">
        <v>0</v>
      </c>
      <c r="RQ20" s="71">
        <v>0</v>
      </c>
      <c r="RR20" s="71">
        <v>0</v>
      </c>
      <c r="RS20" s="71">
        <v>2</v>
      </c>
      <c r="RT20" s="71">
        <v>0</v>
      </c>
      <c r="RU20" s="71">
        <v>0</v>
      </c>
      <c r="RV20" s="71">
        <v>0</v>
      </c>
      <c r="RW20" s="71">
        <v>1</v>
      </c>
      <c r="RX20" s="71">
        <v>0</v>
      </c>
      <c r="RY20" s="71">
        <v>0</v>
      </c>
      <c r="RZ20" s="71">
        <v>0</v>
      </c>
      <c r="SA20" s="71">
        <v>0</v>
      </c>
      <c r="SB20" s="71">
        <v>0</v>
      </c>
      <c r="SC20" s="71">
        <v>0</v>
      </c>
      <c r="SD20" s="71">
        <v>0</v>
      </c>
      <c r="SE20" s="71">
        <v>0</v>
      </c>
      <c r="SF20" s="71">
        <v>2</v>
      </c>
      <c r="SG20" s="71">
        <v>0</v>
      </c>
      <c r="SH20" s="71">
        <v>0</v>
      </c>
    </row>
    <row r="21" spans="1:502">
      <c r="A21" s="16" t="s">
        <v>2218</v>
      </c>
      <c r="B21" s="70">
        <v>13</v>
      </c>
      <c r="C21" s="70">
        <v>13</v>
      </c>
      <c r="D21" s="70">
        <v>1</v>
      </c>
      <c r="E21" s="70">
        <v>2016</v>
      </c>
      <c r="F21" s="70" t="s">
        <v>155</v>
      </c>
      <c r="G21" s="1073" t="s">
        <v>2205</v>
      </c>
      <c r="H21" s="70" t="s">
        <v>2206</v>
      </c>
      <c r="I21" s="1066"/>
      <c r="J21" s="73">
        <v>0</v>
      </c>
      <c r="K21" s="73">
        <v>0</v>
      </c>
      <c r="L21" s="73">
        <v>0</v>
      </c>
      <c r="M21" s="73">
        <v>0</v>
      </c>
      <c r="N21" s="73">
        <v>0</v>
      </c>
      <c r="O21" s="73">
        <v>0</v>
      </c>
      <c r="P21" s="73">
        <v>0</v>
      </c>
      <c r="Q21" s="73">
        <v>0</v>
      </c>
      <c r="R21" s="73">
        <v>4.4749999999999996</v>
      </c>
      <c r="S21" s="73">
        <v>0</v>
      </c>
      <c r="T21" s="73">
        <v>0</v>
      </c>
      <c r="U21" s="73">
        <v>0</v>
      </c>
      <c r="V21" s="73">
        <v>0</v>
      </c>
      <c r="W21" s="73">
        <v>0</v>
      </c>
      <c r="X21" s="73">
        <v>0</v>
      </c>
      <c r="Y21" s="73">
        <v>0</v>
      </c>
      <c r="Z21" s="73">
        <v>0</v>
      </c>
      <c r="AA21" s="73">
        <v>0</v>
      </c>
      <c r="AB21" s="73">
        <v>0</v>
      </c>
      <c r="AC21" s="73">
        <v>0</v>
      </c>
      <c r="AD21" s="73">
        <v>0</v>
      </c>
      <c r="AE21" s="73">
        <v>0</v>
      </c>
      <c r="AF21" s="73">
        <v>0</v>
      </c>
      <c r="AG21" s="73">
        <v>4.8330000000000002</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6.1719999999999997</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33.07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4.4749999999999996</v>
      </c>
      <c r="DT21" s="73">
        <v>0</v>
      </c>
      <c r="DU21" s="73">
        <v>0</v>
      </c>
      <c r="DV21" s="73">
        <v>0</v>
      </c>
      <c r="DW21" s="73">
        <v>0</v>
      </c>
      <c r="DX21" s="73">
        <v>0</v>
      </c>
      <c r="DY21" s="73">
        <v>0</v>
      </c>
      <c r="DZ21" s="73">
        <v>0</v>
      </c>
      <c r="EA21" s="73">
        <v>0</v>
      </c>
      <c r="EB21" s="73">
        <v>0</v>
      </c>
      <c r="EC21" s="73">
        <v>0</v>
      </c>
      <c r="ED21" s="73">
        <v>0</v>
      </c>
      <c r="EE21" s="73">
        <v>0</v>
      </c>
      <c r="EF21" s="73">
        <v>0</v>
      </c>
      <c r="EG21" s="73">
        <v>0</v>
      </c>
      <c r="EH21" s="73">
        <v>4.8330000000000002</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6.1719999999999997</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33.07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9.3079999999999998</v>
      </c>
      <c r="HL21" s="73">
        <v>0</v>
      </c>
      <c r="HM21" s="73">
        <v>0</v>
      </c>
      <c r="HN21" s="73">
        <v>0</v>
      </c>
      <c r="HO21" s="73">
        <v>6.1719999999999997</v>
      </c>
      <c r="HP21" s="73">
        <v>0</v>
      </c>
      <c r="HQ21" s="73">
        <v>0</v>
      </c>
      <c r="HR21" s="73">
        <v>0</v>
      </c>
      <c r="HS21" s="73">
        <v>0</v>
      </c>
      <c r="HT21" s="73">
        <v>0</v>
      </c>
      <c r="HU21" s="73">
        <v>0</v>
      </c>
      <c r="HV21" s="73">
        <v>0</v>
      </c>
      <c r="HW21" s="73">
        <v>0</v>
      </c>
      <c r="HX21" s="73">
        <v>33.07</v>
      </c>
      <c r="HY21" s="73">
        <v>0</v>
      </c>
      <c r="HZ21" s="73">
        <v>0</v>
      </c>
      <c r="IA21" s="73">
        <v>0</v>
      </c>
      <c r="IB21" s="73">
        <v>0</v>
      </c>
      <c r="IC21" s="73">
        <v>0</v>
      </c>
      <c r="ID21" s="73">
        <v>0</v>
      </c>
      <c r="IE21" s="73">
        <v>0</v>
      </c>
      <c r="IF21" s="73">
        <v>9.3079999999999998</v>
      </c>
      <c r="IG21" s="73">
        <v>0</v>
      </c>
      <c r="IH21" s="73">
        <v>0</v>
      </c>
      <c r="II21" s="73">
        <v>0</v>
      </c>
      <c r="IJ21" s="73">
        <v>6.1719999999999997</v>
      </c>
      <c r="IK21" s="73">
        <v>0</v>
      </c>
      <c r="IL21" s="73">
        <v>0</v>
      </c>
      <c r="IM21" s="73">
        <v>0</v>
      </c>
      <c r="IN21" s="73">
        <v>0</v>
      </c>
      <c r="IO21" s="73">
        <v>0</v>
      </c>
      <c r="IP21" s="73">
        <v>0</v>
      </c>
      <c r="IQ21" s="73">
        <v>0</v>
      </c>
      <c r="IR21" s="73">
        <v>0</v>
      </c>
      <c r="IS21" s="73">
        <v>33.07</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1</v>
      </c>
      <c r="RC21" s="71">
        <v>0</v>
      </c>
      <c r="RD21" s="71">
        <v>0</v>
      </c>
      <c r="RE21" s="71">
        <v>0</v>
      </c>
      <c r="RF21" s="71">
        <v>0</v>
      </c>
      <c r="RG21" s="71">
        <v>0</v>
      </c>
      <c r="RH21" s="71">
        <v>0</v>
      </c>
      <c r="RI21" s="71">
        <v>0</v>
      </c>
      <c r="RJ21" s="71">
        <v>0</v>
      </c>
      <c r="RK21" s="71">
        <v>2</v>
      </c>
      <c r="RL21" s="71">
        <v>0</v>
      </c>
      <c r="RM21" s="71">
        <v>0</v>
      </c>
      <c r="RN21" s="71">
        <v>0</v>
      </c>
      <c r="RO21" s="71">
        <v>0</v>
      </c>
      <c r="RP21" s="71">
        <v>0</v>
      </c>
      <c r="RQ21" s="71">
        <v>0</v>
      </c>
      <c r="RR21" s="71">
        <v>0</v>
      </c>
      <c r="RS21" s="71">
        <v>2</v>
      </c>
      <c r="RT21" s="71">
        <v>0</v>
      </c>
      <c r="RU21" s="71">
        <v>0</v>
      </c>
      <c r="RV21" s="71">
        <v>0</v>
      </c>
      <c r="RW21" s="71">
        <v>1</v>
      </c>
      <c r="RX21" s="71">
        <v>0</v>
      </c>
      <c r="RY21" s="71">
        <v>0</v>
      </c>
      <c r="RZ21" s="71">
        <v>0</v>
      </c>
      <c r="SA21" s="71">
        <v>0</v>
      </c>
      <c r="SB21" s="71">
        <v>0</v>
      </c>
      <c r="SC21" s="71">
        <v>0</v>
      </c>
      <c r="SD21" s="71">
        <v>0</v>
      </c>
      <c r="SE21" s="71">
        <v>0</v>
      </c>
      <c r="SF21" s="71">
        <v>2</v>
      </c>
      <c r="SG21" s="71">
        <v>0</v>
      </c>
      <c r="SH21" s="71">
        <v>0</v>
      </c>
    </row>
    <row r="22" spans="1:502">
      <c r="A22" s="16" t="s">
        <v>2219</v>
      </c>
      <c r="B22" s="70">
        <v>14</v>
      </c>
      <c r="C22" s="70">
        <v>14</v>
      </c>
      <c r="D22" s="70">
        <v>1</v>
      </c>
      <c r="E22" s="70">
        <v>2017</v>
      </c>
      <c r="F22" s="70" t="s">
        <v>156</v>
      </c>
      <c r="G22" s="1073" t="s">
        <v>2205</v>
      </c>
      <c r="H22" s="70" t="s">
        <v>2206</v>
      </c>
      <c r="I22" s="1066"/>
      <c r="J22" s="73">
        <v>0</v>
      </c>
      <c r="K22" s="73">
        <v>0</v>
      </c>
      <c r="L22" s="73">
        <v>0</v>
      </c>
      <c r="M22" s="73">
        <v>0</v>
      </c>
      <c r="N22" s="73">
        <v>0</v>
      </c>
      <c r="O22" s="73">
        <v>0</v>
      </c>
      <c r="P22" s="73">
        <v>0</v>
      </c>
      <c r="Q22" s="73">
        <v>0</v>
      </c>
      <c r="R22" s="73">
        <v>3.5990000000000002</v>
      </c>
      <c r="S22" s="73">
        <v>0</v>
      </c>
      <c r="T22" s="73">
        <v>0</v>
      </c>
      <c r="U22" s="73">
        <v>0</v>
      </c>
      <c r="V22" s="73">
        <v>0</v>
      </c>
      <c r="W22" s="73">
        <v>0</v>
      </c>
      <c r="X22" s="73">
        <v>3.3239999999999998</v>
      </c>
      <c r="Y22" s="73">
        <v>0</v>
      </c>
      <c r="Z22" s="73">
        <v>0</v>
      </c>
      <c r="AA22" s="73">
        <v>0</v>
      </c>
      <c r="AB22" s="73">
        <v>0</v>
      </c>
      <c r="AC22" s="73">
        <v>0</v>
      </c>
      <c r="AD22" s="73">
        <v>0</v>
      </c>
      <c r="AE22" s="73">
        <v>0</v>
      </c>
      <c r="AF22" s="73">
        <v>0</v>
      </c>
      <c r="AG22" s="73">
        <v>4.1280000000000001</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4.6779999999999999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32.634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3.5990000000000002</v>
      </c>
      <c r="DT22" s="73">
        <v>0</v>
      </c>
      <c r="DU22" s="73">
        <v>0</v>
      </c>
      <c r="DV22" s="73">
        <v>0</v>
      </c>
      <c r="DW22" s="73">
        <v>0</v>
      </c>
      <c r="DX22" s="73">
        <v>0</v>
      </c>
      <c r="DY22" s="73">
        <v>3.3239999999999998</v>
      </c>
      <c r="DZ22" s="73">
        <v>0</v>
      </c>
      <c r="EA22" s="73">
        <v>0</v>
      </c>
      <c r="EB22" s="73">
        <v>0</v>
      </c>
      <c r="EC22" s="73">
        <v>0</v>
      </c>
      <c r="ED22" s="73">
        <v>0</v>
      </c>
      <c r="EE22" s="73">
        <v>0</v>
      </c>
      <c r="EF22" s="73">
        <v>0</v>
      </c>
      <c r="EG22" s="73">
        <v>0</v>
      </c>
      <c r="EH22" s="73">
        <v>4.1280000000000001</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4.6779999999999999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32.634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11.051</v>
      </c>
      <c r="HL22" s="73">
        <v>0</v>
      </c>
      <c r="HM22" s="73">
        <v>0</v>
      </c>
      <c r="HN22" s="73">
        <v>0</v>
      </c>
      <c r="HO22" s="73">
        <v>4.6779999999999999</v>
      </c>
      <c r="HP22" s="73">
        <v>0</v>
      </c>
      <c r="HQ22" s="73">
        <v>0</v>
      </c>
      <c r="HR22" s="73">
        <v>0</v>
      </c>
      <c r="HS22" s="73">
        <v>0</v>
      </c>
      <c r="HT22" s="73">
        <v>0</v>
      </c>
      <c r="HU22" s="73">
        <v>0</v>
      </c>
      <c r="HV22" s="73">
        <v>0</v>
      </c>
      <c r="HW22" s="73">
        <v>0</v>
      </c>
      <c r="HX22" s="73">
        <v>32.634</v>
      </c>
      <c r="HY22" s="73">
        <v>0</v>
      </c>
      <c r="HZ22" s="73">
        <v>0</v>
      </c>
      <c r="IA22" s="73">
        <v>0</v>
      </c>
      <c r="IB22" s="73">
        <v>0</v>
      </c>
      <c r="IC22" s="73">
        <v>0</v>
      </c>
      <c r="ID22" s="73">
        <v>0</v>
      </c>
      <c r="IE22" s="73">
        <v>0</v>
      </c>
      <c r="IF22" s="73">
        <v>11.051</v>
      </c>
      <c r="IG22" s="73">
        <v>0</v>
      </c>
      <c r="IH22" s="73">
        <v>0</v>
      </c>
      <c r="II22" s="73">
        <v>0</v>
      </c>
      <c r="IJ22" s="73">
        <v>4.6779999999999999</v>
      </c>
      <c r="IK22" s="73">
        <v>0</v>
      </c>
      <c r="IL22" s="73">
        <v>0</v>
      </c>
      <c r="IM22" s="73">
        <v>0</v>
      </c>
      <c r="IN22" s="73">
        <v>0</v>
      </c>
      <c r="IO22" s="73">
        <v>0</v>
      </c>
      <c r="IP22" s="73">
        <v>0</v>
      </c>
      <c r="IQ22" s="73">
        <v>0</v>
      </c>
      <c r="IR22" s="73">
        <v>0</v>
      </c>
      <c r="IS22" s="73">
        <v>32.634</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1</v>
      </c>
      <c r="JL22" s="71">
        <v>0</v>
      </c>
      <c r="JM22" s="71">
        <v>0</v>
      </c>
      <c r="JN22" s="71">
        <v>0</v>
      </c>
      <c r="JO22" s="71">
        <v>0</v>
      </c>
      <c r="JP22" s="71">
        <v>0</v>
      </c>
      <c r="JQ22" s="71">
        <v>0</v>
      </c>
      <c r="JR22" s="71">
        <v>0</v>
      </c>
      <c r="JS22" s="71">
        <v>0</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1</v>
      </c>
      <c r="NM22" s="71">
        <v>0</v>
      </c>
      <c r="NN22" s="71">
        <v>0</v>
      </c>
      <c r="NO22" s="71">
        <v>0</v>
      </c>
      <c r="NP22" s="71">
        <v>0</v>
      </c>
      <c r="NQ22" s="71">
        <v>0</v>
      </c>
      <c r="NR22" s="71">
        <v>0</v>
      </c>
      <c r="NS22" s="71">
        <v>0</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1</v>
      </c>
      <c r="RC22" s="71">
        <v>0</v>
      </c>
      <c r="RD22" s="71">
        <v>0</v>
      </c>
      <c r="RE22" s="71">
        <v>0</v>
      </c>
      <c r="RF22" s="71">
        <v>0</v>
      </c>
      <c r="RG22" s="71">
        <v>0</v>
      </c>
      <c r="RH22" s="71">
        <v>0</v>
      </c>
      <c r="RI22" s="71">
        <v>0</v>
      </c>
      <c r="RJ22" s="71">
        <v>0</v>
      </c>
      <c r="RK22" s="71">
        <v>2</v>
      </c>
      <c r="RL22" s="71">
        <v>0</v>
      </c>
      <c r="RM22" s="71">
        <v>0</v>
      </c>
      <c r="RN22" s="71">
        <v>0</v>
      </c>
      <c r="RO22" s="71">
        <v>0</v>
      </c>
      <c r="RP22" s="71">
        <v>0</v>
      </c>
      <c r="RQ22" s="71">
        <v>0</v>
      </c>
      <c r="RR22" s="71">
        <v>0</v>
      </c>
      <c r="RS22" s="71">
        <v>3</v>
      </c>
      <c r="RT22" s="71">
        <v>0</v>
      </c>
      <c r="RU22" s="71">
        <v>0</v>
      </c>
      <c r="RV22" s="71">
        <v>0</v>
      </c>
      <c r="RW22" s="71">
        <v>1</v>
      </c>
      <c r="RX22" s="71">
        <v>0</v>
      </c>
      <c r="RY22" s="71">
        <v>0</v>
      </c>
      <c r="RZ22" s="71">
        <v>0</v>
      </c>
      <c r="SA22" s="71">
        <v>0</v>
      </c>
      <c r="SB22" s="71">
        <v>0</v>
      </c>
      <c r="SC22" s="71">
        <v>0</v>
      </c>
      <c r="SD22" s="71">
        <v>0</v>
      </c>
      <c r="SE22" s="71">
        <v>0</v>
      </c>
      <c r="SF22" s="71">
        <v>2</v>
      </c>
      <c r="SG22" s="71">
        <v>0</v>
      </c>
      <c r="SH22" s="71">
        <v>0</v>
      </c>
    </row>
    <row r="23" spans="1:502">
      <c r="A23" s="16" t="s">
        <v>2220</v>
      </c>
      <c r="B23" s="70">
        <v>15</v>
      </c>
      <c r="C23" s="70">
        <v>15</v>
      </c>
      <c r="D23" s="70">
        <v>1</v>
      </c>
      <c r="E23" s="70">
        <v>2018</v>
      </c>
      <c r="F23" s="70" t="s">
        <v>183</v>
      </c>
      <c r="G23" s="1073" t="s">
        <v>2205</v>
      </c>
      <c r="H23" s="70" t="s">
        <v>2206</v>
      </c>
      <c r="I23" s="1066"/>
      <c r="J23" s="73">
        <v>0</v>
      </c>
      <c r="K23" s="73">
        <v>0</v>
      </c>
      <c r="L23" s="73">
        <v>0</v>
      </c>
      <c r="M23" s="73">
        <v>0</v>
      </c>
      <c r="N23" s="73">
        <v>0</v>
      </c>
      <c r="O23" s="73">
        <v>0</v>
      </c>
      <c r="P23" s="73">
        <v>0</v>
      </c>
      <c r="Q23" s="73">
        <v>0</v>
      </c>
      <c r="R23" s="73">
        <v>3.766</v>
      </c>
      <c r="S23" s="73">
        <v>0</v>
      </c>
      <c r="T23" s="73">
        <v>0</v>
      </c>
      <c r="U23" s="73">
        <v>0</v>
      </c>
      <c r="V23" s="73">
        <v>0</v>
      </c>
      <c r="W23" s="73">
        <v>0</v>
      </c>
      <c r="X23" s="73">
        <v>3.9380000000000002</v>
      </c>
      <c r="Y23" s="73">
        <v>0</v>
      </c>
      <c r="Z23" s="73">
        <v>0</v>
      </c>
      <c r="AA23" s="73">
        <v>0</v>
      </c>
      <c r="AB23" s="73">
        <v>0</v>
      </c>
      <c r="AC23" s="73">
        <v>0</v>
      </c>
      <c r="AD23" s="73">
        <v>0</v>
      </c>
      <c r="AE23" s="73">
        <v>0</v>
      </c>
      <c r="AF23" s="73">
        <v>0</v>
      </c>
      <c r="AG23" s="73">
        <v>4.3479999999999999</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4.6559999999999997</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35.162999999999997</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3.766</v>
      </c>
      <c r="DT23" s="73">
        <v>0</v>
      </c>
      <c r="DU23" s="73">
        <v>0</v>
      </c>
      <c r="DV23" s="73">
        <v>0</v>
      </c>
      <c r="DW23" s="73">
        <v>0</v>
      </c>
      <c r="DX23" s="73">
        <v>0</v>
      </c>
      <c r="DY23" s="73">
        <v>3.9380000000000002</v>
      </c>
      <c r="DZ23" s="73">
        <v>0</v>
      </c>
      <c r="EA23" s="73">
        <v>0</v>
      </c>
      <c r="EB23" s="73">
        <v>0</v>
      </c>
      <c r="EC23" s="73">
        <v>0</v>
      </c>
      <c r="ED23" s="73">
        <v>0</v>
      </c>
      <c r="EE23" s="73">
        <v>0</v>
      </c>
      <c r="EF23" s="73">
        <v>0</v>
      </c>
      <c r="EG23" s="73">
        <v>0</v>
      </c>
      <c r="EH23" s="73">
        <v>4.3479999999999999</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4.6559999999999997</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35.162999999999997</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12.052</v>
      </c>
      <c r="HL23" s="73">
        <v>0</v>
      </c>
      <c r="HM23" s="73">
        <v>0</v>
      </c>
      <c r="HN23" s="73">
        <v>0</v>
      </c>
      <c r="HO23" s="73">
        <v>4.6559999999999997</v>
      </c>
      <c r="HP23" s="73">
        <v>0</v>
      </c>
      <c r="HQ23" s="73">
        <v>0</v>
      </c>
      <c r="HR23" s="73">
        <v>0</v>
      </c>
      <c r="HS23" s="73">
        <v>0</v>
      </c>
      <c r="HT23" s="73">
        <v>0</v>
      </c>
      <c r="HU23" s="73">
        <v>0</v>
      </c>
      <c r="HV23" s="73">
        <v>0</v>
      </c>
      <c r="HW23" s="73">
        <v>0</v>
      </c>
      <c r="HX23" s="73">
        <v>35.162999999999997</v>
      </c>
      <c r="HY23" s="73">
        <v>0</v>
      </c>
      <c r="HZ23" s="73">
        <v>0</v>
      </c>
      <c r="IA23" s="73">
        <v>0</v>
      </c>
      <c r="IB23" s="73">
        <v>0</v>
      </c>
      <c r="IC23" s="73">
        <v>0</v>
      </c>
      <c r="ID23" s="73">
        <v>0</v>
      </c>
      <c r="IE23" s="73">
        <v>0</v>
      </c>
      <c r="IF23" s="73">
        <v>12.052</v>
      </c>
      <c r="IG23" s="73">
        <v>0</v>
      </c>
      <c r="IH23" s="73">
        <v>0</v>
      </c>
      <c r="II23" s="73">
        <v>0</v>
      </c>
      <c r="IJ23" s="73">
        <v>4.6559999999999997</v>
      </c>
      <c r="IK23" s="73">
        <v>0</v>
      </c>
      <c r="IL23" s="73">
        <v>0</v>
      </c>
      <c r="IM23" s="73">
        <v>0</v>
      </c>
      <c r="IN23" s="73">
        <v>0</v>
      </c>
      <c r="IO23" s="73">
        <v>0</v>
      </c>
      <c r="IP23" s="73">
        <v>0</v>
      </c>
      <c r="IQ23" s="73">
        <v>0</v>
      </c>
      <c r="IR23" s="73">
        <v>0</v>
      </c>
      <c r="IS23" s="73">
        <v>35.162999999999997</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1</v>
      </c>
      <c r="JL23" s="71">
        <v>0</v>
      </c>
      <c r="JM23" s="71">
        <v>0</v>
      </c>
      <c r="JN23" s="71">
        <v>0</v>
      </c>
      <c r="JO23" s="71">
        <v>0</v>
      </c>
      <c r="JP23" s="71">
        <v>0</v>
      </c>
      <c r="JQ23" s="71">
        <v>0</v>
      </c>
      <c r="JR23" s="71">
        <v>0</v>
      </c>
      <c r="JS23" s="71">
        <v>0</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1</v>
      </c>
      <c r="NM23" s="71">
        <v>0</v>
      </c>
      <c r="NN23" s="71">
        <v>0</v>
      </c>
      <c r="NO23" s="71">
        <v>0</v>
      </c>
      <c r="NP23" s="71">
        <v>0</v>
      </c>
      <c r="NQ23" s="71">
        <v>0</v>
      </c>
      <c r="NR23" s="71">
        <v>0</v>
      </c>
      <c r="NS23" s="71">
        <v>0</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1</v>
      </c>
      <c r="RC23" s="71">
        <v>0</v>
      </c>
      <c r="RD23" s="71">
        <v>0</v>
      </c>
      <c r="RE23" s="71">
        <v>0</v>
      </c>
      <c r="RF23" s="71">
        <v>0</v>
      </c>
      <c r="RG23" s="71">
        <v>0</v>
      </c>
      <c r="RH23" s="71">
        <v>0</v>
      </c>
      <c r="RI23" s="71">
        <v>0</v>
      </c>
      <c r="RJ23" s="71">
        <v>0</v>
      </c>
      <c r="RK23" s="71">
        <v>2</v>
      </c>
      <c r="RL23" s="71">
        <v>0</v>
      </c>
      <c r="RM23" s="71">
        <v>0</v>
      </c>
      <c r="RN23" s="71">
        <v>0</v>
      </c>
      <c r="RO23" s="71">
        <v>0</v>
      </c>
      <c r="RP23" s="71">
        <v>0</v>
      </c>
      <c r="RQ23" s="71">
        <v>0</v>
      </c>
      <c r="RR23" s="71">
        <v>0</v>
      </c>
      <c r="RS23" s="71">
        <v>3</v>
      </c>
      <c r="RT23" s="71">
        <v>0</v>
      </c>
      <c r="RU23" s="71">
        <v>0</v>
      </c>
      <c r="RV23" s="71">
        <v>0</v>
      </c>
      <c r="RW23" s="71">
        <v>1</v>
      </c>
      <c r="RX23" s="71">
        <v>0</v>
      </c>
      <c r="RY23" s="71">
        <v>0</v>
      </c>
      <c r="RZ23" s="71">
        <v>0</v>
      </c>
      <c r="SA23" s="71">
        <v>0</v>
      </c>
      <c r="SB23" s="71">
        <v>0</v>
      </c>
      <c r="SC23" s="71">
        <v>0</v>
      </c>
      <c r="SD23" s="71">
        <v>0</v>
      </c>
      <c r="SE23" s="71">
        <v>0</v>
      </c>
      <c r="SF23" s="71">
        <v>2</v>
      </c>
      <c r="SG23" s="71">
        <v>0</v>
      </c>
      <c r="SH23" s="71">
        <v>0</v>
      </c>
    </row>
    <row r="24" spans="1:502">
      <c r="A24" s="16" t="s">
        <v>2221</v>
      </c>
      <c r="B24" s="70">
        <v>16</v>
      </c>
      <c r="C24" s="70">
        <v>16</v>
      </c>
      <c r="D24" s="70">
        <v>1</v>
      </c>
      <c r="E24" s="70">
        <v>2019</v>
      </c>
      <c r="F24" s="70" t="s">
        <v>158</v>
      </c>
      <c r="G24" s="1073" t="s">
        <v>2205</v>
      </c>
      <c r="H24" s="70" t="s">
        <v>2206</v>
      </c>
      <c r="I24" s="1066"/>
      <c r="J24" s="73">
        <v>0</v>
      </c>
      <c r="K24" s="73">
        <v>0</v>
      </c>
      <c r="L24" s="73">
        <v>0</v>
      </c>
      <c r="M24" s="73">
        <v>0</v>
      </c>
      <c r="N24" s="73">
        <v>0</v>
      </c>
      <c r="O24" s="73">
        <v>0</v>
      </c>
      <c r="P24" s="73">
        <v>0</v>
      </c>
      <c r="Q24" s="73">
        <v>0</v>
      </c>
      <c r="R24" s="73">
        <v>3.6280000000000001</v>
      </c>
      <c r="S24" s="73">
        <v>0</v>
      </c>
      <c r="T24" s="73">
        <v>0</v>
      </c>
      <c r="U24" s="73">
        <v>0</v>
      </c>
      <c r="V24" s="73">
        <v>0</v>
      </c>
      <c r="W24" s="73">
        <v>0</v>
      </c>
      <c r="X24" s="73">
        <v>3.7040000000000002</v>
      </c>
      <c r="Y24" s="73">
        <v>0</v>
      </c>
      <c r="Z24" s="73">
        <v>0</v>
      </c>
      <c r="AA24" s="73">
        <v>0</v>
      </c>
      <c r="AB24" s="73">
        <v>0</v>
      </c>
      <c r="AC24" s="73">
        <v>0</v>
      </c>
      <c r="AD24" s="73">
        <v>0</v>
      </c>
      <c r="AE24" s="73">
        <v>0</v>
      </c>
      <c r="AF24" s="73">
        <v>0</v>
      </c>
      <c r="AG24" s="73">
        <v>4.26</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4.4489999999999998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32.698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3.6280000000000001</v>
      </c>
      <c r="DT24" s="73">
        <v>0</v>
      </c>
      <c r="DU24" s="73">
        <v>0</v>
      </c>
      <c r="DV24" s="73">
        <v>0</v>
      </c>
      <c r="DW24" s="73">
        <v>0</v>
      </c>
      <c r="DX24" s="73">
        <v>0</v>
      </c>
      <c r="DY24" s="73">
        <v>3.7040000000000002</v>
      </c>
      <c r="DZ24" s="73">
        <v>0</v>
      </c>
      <c r="EA24" s="73">
        <v>0</v>
      </c>
      <c r="EB24" s="73">
        <v>0</v>
      </c>
      <c r="EC24" s="73">
        <v>0</v>
      </c>
      <c r="ED24" s="73">
        <v>0</v>
      </c>
      <c r="EE24" s="73">
        <v>0</v>
      </c>
      <c r="EF24" s="73">
        <v>0</v>
      </c>
      <c r="EG24" s="73">
        <v>0</v>
      </c>
      <c r="EH24" s="73">
        <v>4.26</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4.4489999999999998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32.698</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11.592000000000001</v>
      </c>
      <c r="HL24" s="73">
        <v>0</v>
      </c>
      <c r="HM24" s="73">
        <v>0</v>
      </c>
      <c r="HN24" s="73">
        <v>0</v>
      </c>
      <c r="HO24" s="73">
        <v>4.4489999999999998</v>
      </c>
      <c r="HP24" s="73">
        <v>0</v>
      </c>
      <c r="HQ24" s="73">
        <v>0</v>
      </c>
      <c r="HR24" s="73">
        <v>0</v>
      </c>
      <c r="HS24" s="73">
        <v>0</v>
      </c>
      <c r="HT24" s="73">
        <v>0</v>
      </c>
      <c r="HU24" s="73">
        <v>0</v>
      </c>
      <c r="HV24" s="73">
        <v>0</v>
      </c>
      <c r="HW24" s="73">
        <v>0</v>
      </c>
      <c r="HX24" s="73">
        <v>32.698</v>
      </c>
      <c r="HY24" s="73">
        <v>0</v>
      </c>
      <c r="HZ24" s="73">
        <v>0</v>
      </c>
      <c r="IA24" s="73">
        <v>0</v>
      </c>
      <c r="IB24" s="73">
        <v>0</v>
      </c>
      <c r="IC24" s="73">
        <v>0</v>
      </c>
      <c r="ID24" s="73">
        <v>0</v>
      </c>
      <c r="IE24" s="73">
        <v>0</v>
      </c>
      <c r="IF24" s="73">
        <v>11.592000000000001</v>
      </c>
      <c r="IG24" s="73">
        <v>0</v>
      </c>
      <c r="IH24" s="73">
        <v>0</v>
      </c>
      <c r="II24" s="73">
        <v>0</v>
      </c>
      <c r="IJ24" s="73">
        <v>4.4489999999999998</v>
      </c>
      <c r="IK24" s="73">
        <v>0</v>
      </c>
      <c r="IL24" s="73">
        <v>0</v>
      </c>
      <c r="IM24" s="73">
        <v>0</v>
      </c>
      <c r="IN24" s="73">
        <v>0</v>
      </c>
      <c r="IO24" s="73">
        <v>0</v>
      </c>
      <c r="IP24" s="73">
        <v>0</v>
      </c>
      <c r="IQ24" s="73">
        <v>0</v>
      </c>
      <c r="IR24" s="73">
        <v>0</v>
      </c>
      <c r="IS24" s="73">
        <v>32.698</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1</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2</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1</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2</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1</v>
      </c>
      <c r="RC24" s="71">
        <v>0</v>
      </c>
      <c r="RD24" s="71">
        <v>0</v>
      </c>
      <c r="RE24" s="71">
        <v>0</v>
      </c>
      <c r="RF24" s="71">
        <v>0</v>
      </c>
      <c r="RG24" s="71">
        <v>0</v>
      </c>
      <c r="RH24" s="71">
        <v>0</v>
      </c>
      <c r="RI24" s="71">
        <v>0</v>
      </c>
      <c r="RJ24" s="71">
        <v>0</v>
      </c>
      <c r="RK24" s="71">
        <v>2</v>
      </c>
      <c r="RL24" s="71">
        <v>0</v>
      </c>
      <c r="RM24" s="71">
        <v>0</v>
      </c>
      <c r="RN24" s="71">
        <v>0</v>
      </c>
      <c r="RO24" s="71">
        <v>0</v>
      </c>
      <c r="RP24" s="71">
        <v>0</v>
      </c>
      <c r="RQ24" s="71">
        <v>0</v>
      </c>
      <c r="RR24" s="71">
        <v>0</v>
      </c>
      <c r="RS24" s="71">
        <v>3</v>
      </c>
      <c r="RT24" s="71">
        <v>0</v>
      </c>
      <c r="RU24" s="71">
        <v>0</v>
      </c>
      <c r="RV24" s="71">
        <v>0</v>
      </c>
      <c r="RW24" s="71">
        <v>1</v>
      </c>
      <c r="RX24" s="71">
        <v>0</v>
      </c>
      <c r="RY24" s="71">
        <v>0</v>
      </c>
      <c r="RZ24" s="71">
        <v>0</v>
      </c>
      <c r="SA24" s="71">
        <v>0</v>
      </c>
      <c r="SB24" s="71">
        <v>0</v>
      </c>
      <c r="SC24" s="71">
        <v>0</v>
      </c>
      <c r="SD24" s="71">
        <v>0</v>
      </c>
      <c r="SE24" s="71">
        <v>0</v>
      </c>
      <c r="SF24" s="71">
        <v>2</v>
      </c>
      <c r="SG24" s="71">
        <v>0</v>
      </c>
      <c r="SH24" s="71">
        <v>0</v>
      </c>
    </row>
    <row r="25" spans="1:502">
      <c r="A25" s="16" t="s">
        <v>2222</v>
      </c>
      <c r="B25" s="70">
        <v>17</v>
      </c>
      <c r="C25" s="70">
        <v>17</v>
      </c>
      <c r="D25" s="70">
        <v>1</v>
      </c>
      <c r="E25" s="70">
        <v>2020</v>
      </c>
      <c r="F25" s="70" t="s">
        <v>159</v>
      </c>
      <c r="G25" s="1073" t="s">
        <v>2205</v>
      </c>
      <c r="H25" s="70" t="s">
        <v>2206</v>
      </c>
      <c r="I25" s="1066"/>
      <c r="J25" s="73">
        <v>0</v>
      </c>
      <c r="K25" s="73">
        <v>0</v>
      </c>
      <c r="L25" s="73">
        <v>0</v>
      </c>
      <c r="M25" s="73">
        <v>0</v>
      </c>
      <c r="N25" s="73">
        <v>0</v>
      </c>
      <c r="O25" s="73">
        <v>0</v>
      </c>
      <c r="P25" s="73">
        <v>0</v>
      </c>
      <c r="Q25" s="73">
        <v>0</v>
      </c>
      <c r="R25" s="73">
        <v>2.3199999999999998</v>
      </c>
      <c r="S25" s="73">
        <v>0</v>
      </c>
      <c r="T25" s="73">
        <v>0</v>
      </c>
      <c r="U25" s="73">
        <v>0</v>
      </c>
      <c r="V25" s="73">
        <v>0</v>
      </c>
      <c r="W25" s="73">
        <v>0</v>
      </c>
      <c r="X25" s="73">
        <v>2.867</v>
      </c>
      <c r="Y25" s="73">
        <v>0</v>
      </c>
      <c r="Z25" s="73">
        <v>0</v>
      </c>
      <c r="AA25" s="73">
        <v>0</v>
      </c>
      <c r="AB25" s="73">
        <v>0</v>
      </c>
      <c r="AC25" s="73">
        <v>0</v>
      </c>
      <c r="AD25" s="73">
        <v>0</v>
      </c>
      <c r="AE25" s="73">
        <v>0</v>
      </c>
      <c r="AF25" s="73">
        <v>0</v>
      </c>
      <c r="AG25" s="73">
        <v>3.5379999999999998</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3.4350000000000001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34.359000000000002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2.3199999999999998</v>
      </c>
      <c r="DT25" s="73">
        <v>0</v>
      </c>
      <c r="DU25" s="73">
        <v>0</v>
      </c>
      <c r="DV25" s="73">
        <v>0</v>
      </c>
      <c r="DW25" s="73">
        <v>0</v>
      </c>
      <c r="DX25" s="73">
        <v>0</v>
      </c>
      <c r="DY25" s="73">
        <v>2.867</v>
      </c>
      <c r="DZ25" s="73">
        <v>0</v>
      </c>
      <c r="EA25" s="73">
        <v>0</v>
      </c>
      <c r="EB25" s="73">
        <v>0</v>
      </c>
      <c r="EC25" s="73">
        <v>0</v>
      </c>
      <c r="ED25" s="73">
        <v>0</v>
      </c>
      <c r="EE25" s="73">
        <v>0</v>
      </c>
      <c r="EF25" s="73">
        <v>0</v>
      </c>
      <c r="EG25" s="73">
        <v>0</v>
      </c>
      <c r="EH25" s="73">
        <v>3.5379999999999998</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3.4350000000000001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34.359000000000002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8.7249999999999996</v>
      </c>
      <c r="HL25" s="73">
        <v>0</v>
      </c>
      <c r="HM25" s="73">
        <v>0</v>
      </c>
      <c r="HN25" s="73">
        <v>0</v>
      </c>
      <c r="HO25" s="73">
        <v>3.4350000000000001</v>
      </c>
      <c r="HP25" s="73">
        <v>0</v>
      </c>
      <c r="HQ25" s="73">
        <v>0</v>
      </c>
      <c r="HR25" s="73">
        <v>0</v>
      </c>
      <c r="HS25" s="73">
        <v>0</v>
      </c>
      <c r="HT25" s="73">
        <v>0</v>
      </c>
      <c r="HU25" s="73">
        <v>0</v>
      </c>
      <c r="HV25" s="73">
        <v>0</v>
      </c>
      <c r="HW25" s="73">
        <v>0</v>
      </c>
      <c r="HX25" s="73">
        <v>34.359000000000002</v>
      </c>
      <c r="HY25" s="73">
        <v>0</v>
      </c>
      <c r="HZ25" s="73">
        <v>0</v>
      </c>
      <c r="IA25" s="73">
        <v>0</v>
      </c>
      <c r="IB25" s="73">
        <v>0</v>
      </c>
      <c r="IC25" s="73">
        <v>0</v>
      </c>
      <c r="ID25" s="73">
        <v>0</v>
      </c>
      <c r="IE25" s="73">
        <v>0</v>
      </c>
      <c r="IF25" s="73">
        <v>8.7249999999999996</v>
      </c>
      <c r="IG25" s="73">
        <v>0</v>
      </c>
      <c r="IH25" s="73">
        <v>0</v>
      </c>
      <c r="II25" s="73">
        <v>0</v>
      </c>
      <c r="IJ25" s="73">
        <v>3.4350000000000001</v>
      </c>
      <c r="IK25" s="73">
        <v>0</v>
      </c>
      <c r="IL25" s="73">
        <v>0</v>
      </c>
      <c r="IM25" s="73">
        <v>0</v>
      </c>
      <c r="IN25" s="73">
        <v>0</v>
      </c>
      <c r="IO25" s="73">
        <v>0</v>
      </c>
      <c r="IP25" s="73">
        <v>0</v>
      </c>
      <c r="IQ25" s="73">
        <v>0</v>
      </c>
      <c r="IR25" s="73">
        <v>0</v>
      </c>
      <c r="IS25" s="73">
        <v>34.359000000000002</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1</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1</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1</v>
      </c>
      <c r="RC25" s="71">
        <v>0</v>
      </c>
      <c r="RD25" s="71">
        <v>0</v>
      </c>
      <c r="RE25" s="71">
        <v>0</v>
      </c>
      <c r="RF25" s="71">
        <v>0</v>
      </c>
      <c r="RG25" s="71">
        <v>0</v>
      </c>
      <c r="RH25" s="71">
        <v>0</v>
      </c>
      <c r="RI25" s="71">
        <v>0</v>
      </c>
      <c r="RJ25" s="71">
        <v>0</v>
      </c>
      <c r="RK25" s="71">
        <v>2</v>
      </c>
      <c r="RL25" s="71">
        <v>0</v>
      </c>
      <c r="RM25" s="71">
        <v>0</v>
      </c>
      <c r="RN25" s="71">
        <v>0</v>
      </c>
      <c r="RO25" s="71">
        <v>0</v>
      </c>
      <c r="RP25" s="71">
        <v>0</v>
      </c>
      <c r="RQ25" s="71">
        <v>0</v>
      </c>
      <c r="RR25" s="71">
        <v>0</v>
      </c>
      <c r="RS25" s="71">
        <v>3</v>
      </c>
      <c r="RT25" s="71">
        <v>0</v>
      </c>
      <c r="RU25" s="71">
        <v>0</v>
      </c>
      <c r="RV25" s="71">
        <v>0</v>
      </c>
      <c r="RW25" s="71">
        <v>1</v>
      </c>
      <c r="RX25" s="71">
        <v>0</v>
      </c>
      <c r="RY25" s="71">
        <v>0</v>
      </c>
      <c r="RZ25" s="71">
        <v>0</v>
      </c>
      <c r="SA25" s="71">
        <v>0</v>
      </c>
      <c r="SB25" s="71">
        <v>0</v>
      </c>
      <c r="SC25" s="71">
        <v>0</v>
      </c>
      <c r="SD25" s="71">
        <v>0</v>
      </c>
      <c r="SE25" s="71">
        <v>0</v>
      </c>
      <c r="SF25" s="71">
        <v>2</v>
      </c>
      <c r="SG25" s="71">
        <v>0</v>
      </c>
      <c r="SH25" s="71">
        <v>0</v>
      </c>
    </row>
    <row r="26" spans="1:502">
      <c r="A26" s="16" t="s">
        <v>2223</v>
      </c>
      <c r="B26" s="70">
        <v>18</v>
      </c>
      <c r="C26" s="70">
        <v>18</v>
      </c>
      <c r="D26" s="70">
        <v>1</v>
      </c>
      <c r="E26" s="70">
        <v>2021</v>
      </c>
      <c r="F26" s="70" t="s">
        <v>160</v>
      </c>
      <c r="G26" s="1073" t="s">
        <v>2205</v>
      </c>
      <c r="H26" s="70" t="s">
        <v>2206</v>
      </c>
      <c r="I26" s="1066"/>
      <c r="J26" s="73">
        <v>0</v>
      </c>
      <c r="K26" s="73">
        <v>0</v>
      </c>
      <c r="L26" s="73">
        <v>0</v>
      </c>
      <c r="M26" s="73">
        <v>0</v>
      </c>
      <c r="N26" s="73">
        <v>0</v>
      </c>
      <c r="O26" s="73">
        <v>0</v>
      </c>
      <c r="P26" s="73">
        <v>0</v>
      </c>
      <c r="Q26" s="73">
        <v>0</v>
      </c>
      <c r="R26" s="73">
        <v>2.1059999999999999</v>
      </c>
      <c r="S26" s="73">
        <v>0</v>
      </c>
      <c r="T26" s="73">
        <v>0</v>
      </c>
      <c r="U26" s="73">
        <v>0</v>
      </c>
      <c r="V26" s="73">
        <v>0</v>
      </c>
      <c r="W26" s="73">
        <v>0</v>
      </c>
      <c r="X26" s="73">
        <v>3.7240000000000002</v>
      </c>
      <c r="Y26" s="73">
        <v>0</v>
      </c>
      <c r="Z26" s="73">
        <v>0</v>
      </c>
      <c r="AA26" s="73">
        <v>0</v>
      </c>
      <c r="AB26" s="73">
        <v>0</v>
      </c>
      <c r="AC26" s="73">
        <v>0</v>
      </c>
      <c r="AD26" s="73">
        <v>0</v>
      </c>
      <c r="AE26" s="73">
        <v>0</v>
      </c>
      <c r="AF26" s="73">
        <v>0</v>
      </c>
      <c r="AG26" s="73">
        <v>4.6870000000000003</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5.0590000000000002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33.865000000000002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2.1059999999999999</v>
      </c>
      <c r="DT26" s="73">
        <v>0</v>
      </c>
      <c r="DU26" s="73">
        <v>0</v>
      </c>
      <c r="DV26" s="73">
        <v>0</v>
      </c>
      <c r="DW26" s="73">
        <v>0</v>
      </c>
      <c r="DX26" s="73">
        <v>0</v>
      </c>
      <c r="DY26" s="73">
        <v>3.7240000000000002</v>
      </c>
      <c r="DZ26" s="73">
        <v>0</v>
      </c>
      <c r="EA26" s="73">
        <v>0</v>
      </c>
      <c r="EB26" s="73">
        <v>0</v>
      </c>
      <c r="EC26" s="73">
        <v>0</v>
      </c>
      <c r="ED26" s="73">
        <v>0</v>
      </c>
      <c r="EE26" s="73">
        <v>0</v>
      </c>
      <c r="EF26" s="73">
        <v>0</v>
      </c>
      <c r="EG26" s="73">
        <v>0</v>
      </c>
      <c r="EH26" s="73">
        <v>4.6870000000000003</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5.0590000000000002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33.865000000000002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10.516999999999999</v>
      </c>
      <c r="HL26" s="73">
        <v>0</v>
      </c>
      <c r="HM26" s="73">
        <v>0</v>
      </c>
      <c r="HN26" s="73">
        <v>0</v>
      </c>
      <c r="HO26" s="73">
        <v>5.0590000000000002</v>
      </c>
      <c r="HP26" s="73">
        <v>0</v>
      </c>
      <c r="HQ26" s="73">
        <v>0</v>
      </c>
      <c r="HR26" s="73">
        <v>0</v>
      </c>
      <c r="HS26" s="73">
        <v>0</v>
      </c>
      <c r="HT26" s="73">
        <v>0</v>
      </c>
      <c r="HU26" s="73">
        <v>0</v>
      </c>
      <c r="HV26" s="73">
        <v>0</v>
      </c>
      <c r="HW26" s="73">
        <v>0</v>
      </c>
      <c r="HX26" s="73">
        <v>33.865000000000002</v>
      </c>
      <c r="HY26" s="73">
        <v>0</v>
      </c>
      <c r="HZ26" s="73">
        <v>0</v>
      </c>
      <c r="IA26" s="73">
        <v>0</v>
      </c>
      <c r="IB26" s="73">
        <v>0</v>
      </c>
      <c r="IC26" s="73">
        <v>0</v>
      </c>
      <c r="ID26" s="73">
        <v>0</v>
      </c>
      <c r="IE26" s="73">
        <v>0</v>
      </c>
      <c r="IF26" s="73">
        <v>10.516999999999999</v>
      </c>
      <c r="IG26" s="73">
        <v>0</v>
      </c>
      <c r="IH26" s="73">
        <v>0</v>
      </c>
      <c r="II26" s="73">
        <v>0</v>
      </c>
      <c r="IJ26" s="73">
        <v>5.0590000000000002</v>
      </c>
      <c r="IK26" s="73">
        <v>0</v>
      </c>
      <c r="IL26" s="73">
        <v>0</v>
      </c>
      <c r="IM26" s="73">
        <v>0</v>
      </c>
      <c r="IN26" s="73">
        <v>0</v>
      </c>
      <c r="IO26" s="73">
        <v>0</v>
      </c>
      <c r="IP26" s="73">
        <v>0</v>
      </c>
      <c r="IQ26" s="73">
        <v>0</v>
      </c>
      <c r="IR26" s="73">
        <v>0</v>
      </c>
      <c r="IS26" s="73">
        <v>33.865000000000002</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1</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1</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1</v>
      </c>
      <c r="RC26" s="71">
        <v>0</v>
      </c>
      <c r="RD26" s="71">
        <v>0</v>
      </c>
      <c r="RE26" s="71">
        <v>0</v>
      </c>
      <c r="RF26" s="71">
        <v>0</v>
      </c>
      <c r="RG26" s="71">
        <v>0</v>
      </c>
      <c r="RH26" s="71">
        <v>0</v>
      </c>
      <c r="RI26" s="71">
        <v>0</v>
      </c>
      <c r="RJ26" s="71">
        <v>0</v>
      </c>
      <c r="RK26" s="71">
        <v>2</v>
      </c>
      <c r="RL26" s="71">
        <v>0</v>
      </c>
      <c r="RM26" s="71">
        <v>0</v>
      </c>
      <c r="RN26" s="71">
        <v>0</v>
      </c>
      <c r="RO26" s="71">
        <v>0</v>
      </c>
      <c r="RP26" s="71">
        <v>0</v>
      </c>
      <c r="RQ26" s="71">
        <v>0</v>
      </c>
      <c r="RR26" s="71">
        <v>0</v>
      </c>
      <c r="RS26" s="71">
        <v>3</v>
      </c>
      <c r="RT26" s="71">
        <v>0</v>
      </c>
      <c r="RU26" s="71">
        <v>0</v>
      </c>
      <c r="RV26" s="71">
        <v>0</v>
      </c>
      <c r="RW26" s="71">
        <v>1</v>
      </c>
      <c r="RX26" s="71">
        <v>0</v>
      </c>
      <c r="RY26" s="71">
        <v>0</v>
      </c>
      <c r="RZ26" s="71">
        <v>0</v>
      </c>
      <c r="SA26" s="71">
        <v>0</v>
      </c>
      <c r="SB26" s="71">
        <v>0</v>
      </c>
      <c r="SC26" s="71">
        <v>0</v>
      </c>
      <c r="SD26" s="71">
        <v>0</v>
      </c>
      <c r="SE26" s="71">
        <v>0</v>
      </c>
      <c r="SF26" s="71">
        <v>2</v>
      </c>
      <c r="SG26" s="71">
        <v>0</v>
      </c>
      <c r="SH26" s="71">
        <v>0</v>
      </c>
    </row>
    <row r="27" spans="1:502">
      <c r="A27" s="16" t="s">
        <v>2224</v>
      </c>
      <c r="B27" s="70">
        <v>19</v>
      </c>
      <c r="C27" s="70">
        <v>19</v>
      </c>
      <c r="D27" s="70">
        <v>1</v>
      </c>
      <c r="E27" s="70">
        <v>2022</v>
      </c>
      <c r="F27" s="70" t="s">
        <v>161</v>
      </c>
      <c r="G27" s="1073" t="s">
        <v>2205</v>
      </c>
      <c r="H27" s="70" t="s">
        <v>2206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2225</v>
      </c>
      <c r="B28" s="70">
        <v>20</v>
      </c>
      <c r="C28" s="70">
        <v>20</v>
      </c>
      <c r="D28" s="70">
        <v>1</v>
      </c>
      <c r="E28" s="70">
        <v>2023</v>
      </c>
      <c r="F28" s="70" t="s">
        <v>1539</v>
      </c>
      <c r="G28" s="1073" t="s">
        <v>2205</v>
      </c>
      <c r="H28" s="70" t="s">
        <v>2206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2226</v>
      </c>
      <c r="B29" s="70">
        <v>21</v>
      </c>
      <c r="C29" s="70">
        <v>21</v>
      </c>
      <c r="D29" s="70">
        <v>1</v>
      </c>
      <c r="E29" s="70">
        <v>2024</v>
      </c>
      <c r="F29" s="70" t="s">
        <v>1554</v>
      </c>
      <c r="G29" s="1073" t="s">
        <v>2205</v>
      </c>
      <c r="H29" s="70" t="s">
        <v>2206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2205</v>
      </c>
      <c r="H30" s="70" t="s">
        <v>2206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2205</v>
      </c>
      <c r="H31" s="70" t="s">
        <v>2206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2205</v>
      </c>
      <c r="H32" s="70" t="s">
        <v>2206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2205</v>
      </c>
      <c r="H33" s="70" t="s">
        <v>2206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2205</v>
      </c>
      <c r="H34" s="70" t="s">
        <v>2206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2205</v>
      </c>
      <c r="H35" s="70" t="s">
        <v>2206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2226</v>
      </c>
      <c r="B10" s="70">
        <v>2</v>
      </c>
      <c r="C10" s="70">
        <v>18</v>
      </c>
      <c r="D10" s="70">
        <v>2</v>
      </c>
      <c r="E10" s="70">
        <v>2024</v>
      </c>
      <c r="F10" s="70" t="s">
        <v>1554</v>
      </c>
      <c r="G10" s="1073" t="s">
        <v>2205</v>
      </c>
      <c r="H10" s="70" t="s">
        <v>2206</v>
      </c>
      <c r="I10" s="1066"/>
      <c r="J10" s="73">
        <v>170322</v>
      </c>
      <c r="K10" s="71">
        <v>230813260</v>
      </c>
      <c r="L10" s="71">
        <v>756785</v>
      </c>
      <c r="M10" s="71">
        <v>1023774095</v>
      </c>
      <c r="N10" s="71">
        <v>21800</v>
      </c>
      <c r="O10" s="71">
        <v>44315228.000000007</v>
      </c>
      <c r="P10" s="71">
        <v>0</v>
      </c>
      <c r="Q10" s="71">
        <v>0</v>
      </c>
      <c r="R10" s="71">
        <v>0</v>
      </c>
      <c r="S10" s="71">
        <v>0</v>
      </c>
      <c r="T10" s="71">
        <v>0</v>
      </c>
      <c r="U10" s="71">
        <v>0</v>
      </c>
      <c r="V10" s="71">
        <v>0</v>
      </c>
      <c r="W10" s="71">
        <v>0</v>
      </c>
      <c r="X10" s="71">
        <v>0</v>
      </c>
      <c r="Y10" s="71">
        <v>0</v>
      </c>
      <c r="Z10" s="71">
        <v>1298902583</v>
      </c>
      <c r="AA10" s="71">
        <v>378033184</v>
      </c>
      <c r="AB10" s="71">
        <v>2163589485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70536</v>
      </c>
      <c r="K11" s="71">
        <v>95519547</v>
      </c>
      <c r="L11" s="71">
        <v>27816</v>
      </c>
      <c r="M11" s="71">
        <v>37542456</v>
      </c>
      <c r="N11" s="71">
        <v>0</v>
      </c>
      <c r="O11" s="71">
        <v>0</v>
      </c>
      <c r="P11" s="71">
        <v>0</v>
      </c>
      <c r="Q11" s="71">
        <v>0</v>
      </c>
      <c r="R11" s="71">
        <v>0</v>
      </c>
      <c r="S11" s="71">
        <v>0</v>
      </c>
      <c r="T11" s="71">
        <v>0</v>
      </c>
      <c r="U11" s="71">
        <v>0</v>
      </c>
      <c r="V11" s="71">
        <v>0</v>
      </c>
      <c r="W11" s="71">
        <v>0</v>
      </c>
      <c r="X11" s="71">
        <v>0</v>
      </c>
      <c r="Y11" s="71">
        <v>0</v>
      </c>
      <c r="Z11" s="71">
        <v>133062003</v>
      </c>
      <c r="AA11" s="71">
        <v>143914109</v>
      </c>
      <c r="AB11" s="71">
        <v>507678578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2322</v>
      </c>
      <c r="B12" s="70">
        <v>4</v>
      </c>
      <c r="C12" s="70">
        <v>18</v>
      </c>
      <c r="D12" s="70">
        <v>4</v>
      </c>
      <c r="E12" s="70">
        <v>2024</v>
      </c>
      <c r="F12" s="70" t="s">
        <v>1554</v>
      </c>
      <c r="G12" s="1073" t="s">
        <v>2319</v>
      </c>
      <c r="H12" s="70" t="s">
        <v>2320</v>
      </c>
      <c r="I12" s="1066"/>
      <c r="J12" s="73">
        <v>392391</v>
      </c>
      <c r="K12" s="71">
        <v>515438979</v>
      </c>
      <c r="L12" s="71">
        <v>1048512</v>
      </c>
      <c r="M12" s="71">
        <v>1375095487</v>
      </c>
      <c r="N12" s="71">
        <v>11000</v>
      </c>
      <c r="O12" s="71">
        <v>20907836</v>
      </c>
      <c r="P12" s="71">
        <v>0</v>
      </c>
      <c r="Q12" s="71">
        <v>0</v>
      </c>
      <c r="R12" s="71">
        <v>0</v>
      </c>
      <c r="S12" s="71">
        <v>0</v>
      </c>
      <c r="T12" s="71">
        <v>0</v>
      </c>
      <c r="U12" s="71">
        <v>0</v>
      </c>
      <c r="V12" s="71">
        <v>0</v>
      </c>
      <c r="W12" s="71">
        <v>0</v>
      </c>
      <c r="X12" s="71">
        <v>0</v>
      </c>
      <c r="Y12" s="71">
        <v>0</v>
      </c>
      <c r="Z12" s="71">
        <v>1911442302.0000002</v>
      </c>
      <c r="AA12" s="71">
        <v>994756102.99999988</v>
      </c>
      <c r="AB12" s="71">
        <v>4389729372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53315</v>
      </c>
      <c r="K13" s="71">
        <v>71475426.000000015</v>
      </c>
      <c r="L13" s="71">
        <v>97264</v>
      </c>
      <c r="M13" s="71">
        <v>130179891</v>
      </c>
      <c r="N13" s="71">
        <v>0</v>
      </c>
      <c r="O13" s="71">
        <v>0</v>
      </c>
      <c r="P13" s="71">
        <v>0</v>
      </c>
      <c r="Q13" s="71">
        <v>0</v>
      </c>
      <c r="R13" s="71">
        <v>0</v>
      </c>
      <c r="S13" s="71">
        <v>0</v>
      </c>
      <c r="T13" s="71">
        <v>0</v>
      </c>
      <c r="U13" s="71">
        <v>0</v>
      </c>
      <c r="V13" s="71">
        <v>0</v>
      </c>
      <c r="W13" s="71">
        <v>0</v>
      </c>
      <c r="X13" s="71">
        <v>0</v>
      </c>
      <c r="Y13" s="71">
        <v>0</v>
      </c>
      <c r="Z13" s="71">
        <v>201655317.00000003</v>
      </c>
      <c r="AA13" s="71">
        <v>143727606</v>
      </c>
      <c r="AB13" s="71">
        <v>1040227866.9999999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312943</v>
      </c>
      <c r="K14" s="71">
        <v>428984264.00000006</v>
      </c>
      <c r="L14" s="71">
        <v>503231</v>
      </c>
      <c r="M14" s="71">
        <v>688248160</v>
      </c>
      <c r="N14" s="71">
        <v>15100</v>
      </c>
      <c r="O14" s="71">
        <v>29049929</v>
      </c>
      <c r="P14" s="71">
        <v>0</v>
      </c>
      <c r="Q14" s="71">
        <v>0</v>
      </c>
      <c r="R14" s="71">
        <v>0</v>
      </c>
      <c r="S14" s="71">
        <v>0</v>
      </c>
      <c r="T14" s="71">
        <v>0</v>
      </c>
      <c r="U14" s="71">
        <v>0</v>
      </c>
      <c r="V14" s="71">
        <v>0</v>
      </c>
      <c r="W14" s="71">
        <v>0</v>
      </c>
      <c r="X14" s="71">
        <v>0</v>
      </c>
      <c r="Y14" s="71">
        <v>0</v>
      </c>
      <c r="Z14" s="71">
        <v>1146282353</v>
      </c>
      <c r="AA14" s="71">
        <v>803635824.99999988</v>
      </c>
      <c r="AB14" s="71">
        <v>2965938414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2318</v>
      </c>
      <c r="B15" s="70">
        <v>7</v>
      </c>
      <c r="C15" s="70">
        <v>18</v>
      </c>
      <c r="D15" s="70">
        <v>7</v>
      </c>
      <c r="E15" s="70">
        <v>2024</v>
      </c>
      <c r="F15" s="70" t="s">
        <v>1554</v>
      </c>
      <c r="G15" s="1073" t="s">
        <v>2315</v>
      </c>
      <c r="H15" s="70" t="s">
        <v>2316</v>
      </c>
      <c r="I15" s="1066"/>
      <c r="J15" s="73">
        <v>323920</v>
      </c>
      <c r="K15" s="71">
        <v>444005548.00000006</v>
      </c>
      <c r="L15" s="71">
        <v>853102</v>
      </c>
      <c r="M15" s="71">
        <v>1166371854</v>
      </c>
      <c r="N15" s="71">
        <v>31100</v>
      </c>
      <c r="O15" s="71">
        <v>73855336</v>
      </c>
      <c r="P15" s="71">
        <v>0</v>
      </c>
      <c r="Q15" s="71">
        <v>0</v>
      </c>
      <c r="R15" s="71">
        <v>0</v>
      </c>
      <c r="S15" s="71">
        <v>0</v>
      </c>
      <c r="T15" s="71">
        <v>0</v>
      </c>
      <c r="U15" s="71">
        <v>0</v>
      </c>
      <c r="V15" s="71">
        <v>0</v>
      </c>
      <c r="W15" s="71">
        <v>0</v>
      </c>
      <c r="X15" s="71">
        <v>0</v>
      </c>
      <c r="Y15" s="71">
        <v>0</v>
      </c>
      <c r="Z15" s="71">
        <v>1684232738.0000002</v>
      </c>
      <c r="AA15" s="71">
        <v>752714631</v>
      </c>
      <c r="AB15" s="71">
        <v>3838353696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2338</v>
      </c>
      <c r="B16" s="70">
        <v>8</v>
      </c>
      <c r="C16" s="70">
        <v>18</v>
      </c>
      <c r="D16" s="70">
        <v>8</v>
      </c>
      <c r="E16" s="70">
        <v>2024</v>
      </c>
      <c r="F16" s="70" t="s">
        <v>1554</v>
      </c>
      <c r="G16" s="1073" t="s">
        <v>2335</v>
      </c>
      <c r="H16" s="70" t="s">
        <v>2336</v>
      </c>
      <c r="I16" s="1066"/>
      <c r="J16" s="73">
        <v>106487</v>
      </c>
      <c r="K16" s="71">
        <v>151014584.99999997</v>
      </c>
      <c r="L16" s="71">
        <v>91890</v>
      </c>
      <c r="M16" s="71">
        <v>129804516</v>
      </c>
      <c r="N16" s="71">
        <v>111500</v>
      </c>
      <c r="O16" s="71">
        <v>268105264.00000003</v>
      </c>
      <c r="P16" s="71">
        <v>0</v>
      </c>
      <c r="Q16" s="71">
        <v>0</v>
      </c>
      <c r="R16" s="71">
        <v>0</v>
      </c>
      <c r="S16" s="71">
        <v>0</v>
      </c>
      <c r="T16" s="71">
        <v>0</v>
      </c>
      <c r="U16" s="71">
        <v>0</v>
      </c>
      <c r="V16" s="71">
        <v>0</v>
      </c>
      <c r="W16" s="71">
        <v>0</v>
      </c>
      <c r="X16" s="71">
        <v>0</v>
      </c>
      <c r="Y16" s="71">
        <v>0</v>
      </c>
      <c r="Z16" s="71">
        <v>548924365.00000012</v>
      </c>
      <c r="AA16" s="71">
        <v>276873813</v>
      </c>
      <c r="AB16" s="71">
        <v>1047674781.0000001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165295</v>
      </c>
      <c r="K17" s="71">
        <v>227201024.00000003</v>
      </c>
      <c r="L17" s="71">
        <v>437986</v>
      </c>
      <c r="M17" s="71">
        <v>599983989</v>
      </c>
      <c r="N17" s="71">
        <v>800</v>
      </c>
      <c r="O17" s="71">
        <v>1545798</v>
      </c>
      <c r="P17" s="71">
        <v>0</v>
      </c>
      <c r="Q17" s="71">
        <v>0</v>
      </c>
      <c r="R17" s="71">
        <v>0</v>
      </c>
      <c r="S17" s="71">
        <v>0</v>
      </c>
      <c r="T17" s="71">
        <v>0</v>
      </c>
      <c r="U17" s="71">
        <v>0</v>
      </c>
      <c r="V17" s="71">
        <v>0</v>
      </c>
      <c r="W17" s="71">
        <v>0</v>
      </c>
      <c r="X17" s="71">
        <v>0</v>
      </c>
      <c r="Y17" s="71">
        <v>0</v>
      </c>
      <c r="Z17" s="71">
        <v>828730811</v>
      </c>
      <c r="AA17" s="71">
        <v>444333400</v>
      </c>
      <c r="AB17" s="71">
        <v>2797516076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1571601</v>
      </c>
      <c r="K18" s="71">
        <v>2110113358</v>
      </c>
      <c r="L18" s="71">
        <v>2214128</v>
      </c>
      <c r="M18" s="71">
        <v>2962743949</v>
      </c>
      <c r="N18" s="71">
        <v>25100</v>
      </c>
      <c r="O18" s="71">
        <v>61358323</v>
      </c>
      <c r="P18" s="71">
        <v>0</v>
      </c>
      <c r="Q18" s="71">
        <v>0</v>
      </c>
      <c r="R18" s="71">
        <v>0</v>
      </c>
      <c r="S18" s="71">
        <v>0</v>
      </c>
      <c r="T18" s="71">
        <v>0</v>
      </c>
      <c r="U18" s="71">
        <v>0</v>
      </c>
      <c r="V18" s="71">
        <v>0</v>
      </c>
      <c r="W18" s="71">
        <v>0</v>
      </c>
      <c r="X18" s="71">
        <v>0</v>
      </c>
      <c r="Y18" s="71">
        <v>0</v>
      </c>
      <c r="Z18" s="71">
        <v>5134215630.000001</v>
      </c>
      <c r="AA18" s="71">
        <v>3954357087.0000005</v>
      </c>
      <c r="AB18" s="71">
        <v>15914543952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132588</v>
      </c>
      <c r="K19" s="71">
        <v>183931197</v>
      </c>
      <c r="L19" s="71">
        <v>217538</v>
      </c>
      <c r="M19" s="71">
        <v>300042529</v>
      </c>
      <c r="N19" s="71">
        <v>2200</v>
      </c>
      <c r="O19" s="71">
        <v>3918155</v>
      </c>
      <c r="P19" s="71">
        <v>0</v>
      </c>
      <c r="Q19" s="71">
        <v>0</v>
      </c>
      <c r="R19" s="71">
        <v>0</v>
      </c>
      <c r="S19" s="71">
        <v>0</v>
      </c>
      <c r="T19" s="71">
        <v>0</v>
      </c>
      <c r="U19" s="71">
        <v>0</v>
      </c>
      <c r="V19" s="71">
        <v>0</v>
      </c>
      <c r="W19" s="71">
        <v>0</v>
      </c>
      <c r="X19" s="71">
        <v>0</v>
      </c>
      <c r="Y19" s="71">
        <v>0</v>
      </c>
      <c r="Z19" s="71">
        <v>487891881</v>
      </c>
      <c r="AA19" s="71">
        <v>279985009</v>
      </c>
      <c r="AB19" s="71">
        <v>1563626380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96304</v>
      </c>
      <c r="K20" s="71">
        <v>135633739</v>
      </c>
      <c r="L20" s="71">
        <v>158925</v>
      </c>
      <c r="M20" s="71">
        <v>222917602.00000003</v>
      </c>
      <c r="N20" s="71">
        <v>80900</v>
      </c>
      <c r="O20" s="71">
        <v>179860864</v>
      </c>
      <c r="P20" s="71">
        <v>55</v>
      </c>
      <c r="Q20" s="71">
        <v>299013</v>
      </c>
      <c r="R20" s="71">
        <v>0</v>
      </c>
      <c r="S20" s="71">
        <v>0</v>
      </c>
      <c r="T20" s="71">
        <v>0</v>
      </c>
      <c r="U20" s="71">
        <v>0</v>
      </c>
      <c r="V20" s="71">
        <v>0</v>
      </c>
      <c r="W20" s="71">
        <v>0</v>
      </c>
      <c r="X20" s="71">
        <v>0</v>
      </c>
      <c r="Y20" s="71">
        <v>0</v>
      </c>
      <c r="Z20" s="71">
        <v>538711217.99999988</v>
      </c>
      <c r="AA20" s="71">
        <v>272586684</v>
      </c>
      <c r="AB20" s="71">
        <v>959777839.99999988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2326</v>
      </c>
      <c r="B21" s="70">
        <v>13</v>
      </c>
      <c r="C21" s="70">
        <v>18</v>
      </c>
      <c r="D21" s="70">
        <v>13</v>
      </c>
      <c r="E21" s="70">
        <v>2024</v>
      </c>
      <c r="F21" s="70" t="s">
        <v>1554</v>
      </c>
      <c r="G21" s="1073" t="s">
        <v>2323</v>
      </c>
      <c r="H21" s="70" t="s">
        <v>2324</v>
      </c>
      <c r="I21" s="1066"/>
      <c r="J21" s="73">
        <v>22357</v>
      </c>
      <c r="K21" s="71">
        <v>30150310</v>
      </c>
      <c r="L21" s="71">
        <v>9883</v>
      </c>
      <c r="M21" s="71">
        <v>13292829</v>
      </c>
      <c r="N21" s="71">
        <v>3600</v>
      </c>
      <c r="O21" s="71">
        <v>5896104.9999999991</v>
      </c>
      <c r="P21" s="71">
        <v>0</v>
      </c>
      <c r="Q21" s="71">
        <v>0</v>
      </c>
      <c r="R21" s="71">
        <v>0</v>
      </c>
      <c r="S21" s="71">
        <v>0</v>
      </c>
      <c r="T21" s="71">
        <v>0</v>
      </c>
      <c r="U21" s="71">
        <v>0</v>
      </c>
      <c r="V21" s="71">
        <v>0</v>
      </c>
      <c r="W21" s="71">
        <v>0</v>
      </c>
      <c r="X21" s="71">
        <v>0</v>
      </c>
      <c r="Y21" s="71">
        <v>0</v>
      </c>
      <c r="Z21" s="71">
        <v>49339244</v>
      </c>
      <c r="AA21" s="71">
        <v>14589659.999999998</v>
      </c>
      <c r="AB21" s="71">
        <v>167185904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213325</v>
      </c>
      <c r="K22" s="71">
        <v>290139732.00000006</v>
      </c>
      <c r="L22" s="71">
        <v>555730</v>
      </c>
      <c r="M22" s="71">
        <v>753860857</v>
      </c>
      <c r="N22" s="71">
        <v>91600</v>
      </c>
      <c r="O22" s="71">
        <v>231133159</v>
      </c>
      <c r="P22" s="71">
        <v>0</v>
      </c>
      <c r="Q22" s="71">
        <v>0</v>
      </c>
      <c r="R22" s="71">
        <v>0</v>
      </c>
      <c r="S22" s="71">
        <v>0</v>
      </c>
      <c r="T22" s="71">
        <v>0</v>
      </c>
      <c r="U22" s="71">
        <v>0</v>
      </c>
      <c r="V22" s="71">
        <v>0</v>
      </c>
      <c r="W22" s="71">
        <v>0</v>
      </c>
      <c r="X22" s="71">
        <v>0</v>
      </c>
      <c r="Y22" s="71">
        <v>0</v>
      </c>
      <c r="Z22" s="71">
        <v>1275133748</v>
      </c>
      <c r="AA22" s="71">
        <v>525863687.00000012</v>
      </c>
      <c r="AB22" s="71">
        <v>2537269209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1632</v>
      </c>
      <c r="H23" s="70" t="s">
        <v>1633</v>
      </c>
      <c r="I23" s="1066"/>
      <c r="J23" s="73">
        <v>515909</v>
      </c>
      <c r="K23" s="71">
        <v>710294060</v>
      </c>
      <c r="L23" s="71">
        <v>979474</v>
      </c>
      <c r="M23" s="71">
        <v>1345598794</v>
      </c>
      <c r="N23" s="71">
        <v>8200</v>
      </c>
      <c r="O23" s="71">
        <v>14724310</v>
      </c>
      <c r="P23" s="71">
        <v>0</v>
      </c>
      <c r="Q23" s="71">
        <v>0</v>
      </c>
      <c r="R23" s="71">
        <v>0</v>
      </c>
      <c r="S23" s="71">
        <v>0</v>
      </c>
      <c r="T23" s="71">
        <v>0</v>
      </c>
      <c r="U23" s="71">
        <v>0</v>
      </c>
      <c r="V23" s="71">
        <v>0</v>
      </c>
      <c r="W23" s="71">
        <v>0</v>
      </c>
      <c r="X23" s="71">
        <v>0</v>
      </c>
      <c r="Y23" s="71">
        <v>0</v>
      </c>
      <c r="Z23" s="71">
        <v>2070617164.0000002</v>
      </c>
      <c r="AA23" s="71">
        <v>1283200955</v>
      </c>
      <c r="AB23" s="71">
        <v>6066978764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150141</v>
      </c>
      <c r="K24" s="71">
        <v>200908159</v>
      </c>
      <c r="L24" s="71">
        <v>723134</v>
      </c>
      <c r="M24" s="71">
        <v>966392593</v>
      </c>
      <c r="N24" s="71">
        <v>113400</v>
      </c>
      <c r="O24" s="71">
        <v>241482670</v>
      </c>
      <c r="P24" s="71">
        <v>248</v>
      </c>
      <c r="Q24" s="71">
        <v>444503</v>
      </c>
      <c r="R24" s="71">
        <v>0</v>
      </c>
      <c r="S24" s="71">
        <v>0</v>
      </c>
      <c r="T24" s="71">
        <v>0</v>
      </c>
      <c r="U24" s="71">
        <v>0</v>
      </c>
      <c r="V24" s="71">
        <v>0</v>
      </c>
      <c r="W24" s="71">
        <v>0</v>
      </c>
      <c r="X24" s="71">
        <v>0</v>
      </c>
      <c r="Y24" s="71">
        <v>0</v>
      </c>
      <c r="Z24" s="71">
        <v>1409227925</v>
      </c>
      <c r="AA24" s="71">
        <v>370317137</v>
      </c>
      <c r="AB24" s="71">
        <v>2358398114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158381</v>
      </c>
      <c r="K25" s="71">
        <v>218108513.00000003</v>
      </c>
      <c r="L25" s="71">
        <v>537160</v>
      </c>
      <c r="M25" s="71">
        <v>738127456</v>
      </c>
      <c r="N25" s="71">
        <v>14600</v>
      </c>
      <c r="O25" s="71">
        <v>32692579.000000004</v>
      </c>
      <c r="P25" s="71">
        <v>0</v>
      </c>
      <c r="Q25" s="71">
        <v>0</v>
      </c>
      <c r="R25" s="71">
        <v>0</v>
      </c>
      <c r="S25" s="71">
        <v>0</v>
      </c>
      <c r="T25" s="71">
        <v>0</v>
      </c>
      <c r="U25" s="71">
        <v>0</v>
      </c>
      <c r="V25" s="71">
        <v>0</v>
      </c>
      <c r="W25" s="71">
        <v>0</v>
      </c>
      <c r="X25" s="71">
        <v>0</v>
      </c>
      <c r="Y25" s="71">
        <v>0</v>
      </c>
      <c r="Z25" s="71">
        <v>988928548.00000012</v>
      </c>
      <c r="AA25" s="71">
        <v>398702397</v>
      </c>
      <c r="AB25" s="71">
        <v>2272591879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534811</v>
      </c>
      <c r="K26" s="71">
        <v>724460765.99999988</v>
      </c>
      <c r="L26" s="71">
        <v>1605917</v>
      </c>
      <c r="M26" s="71">
        <v>2170590699</v>
      </c>
      <c r="N26" s="71">
        <v>25400</v>
      </c>
      <c r="O26" s="71">
        <v>52001126</v>
      </c>
      <c r="P26" s="71">
        <v>0</v>
      </c>
      <c r="Q26" s="71">
        <v>0</v>
      </c>
      <c r="R26" s="71">
        <v>0</v>
      </c>
      <c r="S26" s="71">
        <v>0</v>
      </c>
      <c r="T26" s="71">
        <v>0</v>
      </c>
      <c r="U26" s="71">
        <v>0</v>
      </c>
      <c r="V26" s="71">
        <v>0</v>
      </c>
      <c r="W26" s="71">
        <v>0</v>
      </c>
      <c r="X26" s="71">
        <v>0</v>
      </c>
      <c r="Y26" s="71">
        <v>0</v>
      </c>
      <c r="Z26" s="71">
        <v>2947052590.9999995</v>
      </c>
      <c r="AA26" s="71">
        <v>1215705861</v>
      </c>
      <c r="AB26" s="71">
        <v>5874150461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2224</v>
      </c>
      <c r="B190" s="70">
        <v>182</v>
      </c>
      <c r="C190" s="70">
        <v>16</v>
      </c>
      <c r="D190" s="70">
        <v>2</v>
      </c>
      <c r="E190" s="70">
        <v>2022</v>
      </c>
      <c r="F190" s="70" t="s">
        <v>161</v>
      </c>
      <c r="G190" s="1073" t="s">
        <v>2205</v>
      </c>
      <c r="H190" s="70" t="s">
        <v>2206</v>
      </c>
      <c r="I190" s="1066"/>
      <c r="J190" s="73"/>
      <c r="K190" s="71"/>
      <c r="L190" s="71"/>
      <c r="M190" s="71"/>
      <c r="N190" s="71"/>
      <c r="O190" s="71"/>
      <c r="P190" s="71"/>
      <c r="Q190" s="71"/>
      <c r="R190" s="71"/>
      <c r="S190" s="71"/>
      <c r="T190" s="71"/>
      <c r="U190" s="71"/>
      <c r="V190" s="71"/>
      <c r="W190" s="71"/>
      <c r="X190" s="71"/>
      <c r="Y190" s="71"/>
      <c r="Z190" s="71"/>
      <c r="AA190" s="71"/>
      <c r="AB190" s="71"/>
      <c r="AC190" s="72"/>
      <c r="AD190" s="71">
        <v>45421932.631767228</v>
      </c>
      <c r="AE190" s="71">
        <v>1115975.6815965225</v>
      </c>
      <c r="AF190" s="71">
        <v>3378189.5487987613</v>
      </c>
      <c r="AG190" s="71">
        <v>42886146.819926396</v>
      </c>
      <c r="AH190" s="71">
        <v>52441254.844401002</v>
      </c>
      <c r="AI190" s="71">
        <v>0</v>
      </c>
      <c r="AJ190" s="71">
        <v>0</v>
      </c>
      <c r="AK190" s="71">
        <v>3017446.6157054766</v>
      </c>
      <c r="AL190" s="71">
        <v>0</v>
      </c>
      <c r="AM190" s="71">
        <v>0</v>
      </c>
      <c r="AN190" s="71">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32158659.020727541</v>
      </c>
      <c r="AE191" s="71">
        <v>662415.73279123206</v>
      </c>
      <c r="AF191" s="71">
        <v>0</v>
      </c>
      <c r="AG191" s="71">
        <v>43335943.258151703</v>
      </c>
      <c r="AH191" s="71">
        <v>46227147.692710355</v>
      </c>
      <c r="AI191" s="71">
        <v>0</v>
      </c>
      <c r="AJ191" s="71">
        <v>0</v>
      </c>
      <c r="AK191" s="71">
        <v>2381882.0726336539</v>
      </c>
      <c r="AL191" s="71">
        <v>0</v>
      </c>
      <c r="AM191" s="71">
        <v>0</v>
      </c>
      <c r="AN191" s="71">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2321</v>
      </c>
      <c r="B192" s="70">
        <v>184</v>
      </c>
      <c r="C192" s="70">
        <v>16</v>
      </c>
      <c r="D192" s="70">
        <v>4</v>
      </c>
      <c r="E192" s="70">
        <v>2022</v>
      </c>
      <c r="F192" s="70" t="s">
        <v>161</v>
      </c>
      <c r="G192" s="1073" t="s">
        <v>2319</v>
      </c>
      <c r="H192" s="70" t="s">
        <v>2320</v>
      </c>
      <c r="I192" s="1066"/>
      <c r="J192" s="73"/>
      <c r="K192" s="71"/>
      <c r="L192" s="71"/>
      <c r="M192" s="71"/>
      <c r="N192" s="71"/>
      <c r="O192" s="71"/>
      <c r="P192" s="71"/>
      <c r="Q192" s="71"/>
      <c r="R192" s="71"/>
      <c r="S192" s="71"/>
      <c r="T192" s="71"/>
      <c r="U192" s="71"/>
      <c r="V192" s="71"/>
      <c r="W192" s="71"/>
      <c r="X192" s="71"/>
      <c r="Y192" s="71"/>
      <c r="Z192" s="71"/>
      <c r="AA192" s="71"/>
      <c r="AB192" s="71"/>
      <c r="AC192" s="72"/>
      <c r="AD192" s="71">
        <v>148329251.4969092</v>
      </c>
      <c r="AE192" s="71">
        <v>2186751.2308378788</v>
      </c>
      <c r="AF192" s="71">
        <v>5304350.2564471783</v>
      </c>
      <c r="AG192" s="71">
        <v>107978910.38630956</v>
      </c>
      <c r="AH192" s="71">
        <v>132187234.26851781</v>
      </c>
      <c r="AI192" s="71">
        <v>0</v>
      </c>
      <c r="AJ192" s="71">
        <v>0</v>
      </c>
      <c r="AK192" s="71">
        <v>7455551.724478038</v>
      </c>
      <c r="AL192" s="71">
        <v>0</v>
      </c>
      <c r="AM192" s="71">
        <v>0</v>
      </c>
      <c r="AN192" s="71">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4321478.4007170619</v>
      </c>
      <c r="AE193" s="71">
        <v>336663.05478330847</v>
      </c>
      <c r="AF193" s="71">
        <v>197554.94437419658</v>
      </c>
      <c r="AG193" s="71">
        <v>19557815.49912997</v>
      </c>
      <c r="AH193" s="71">
        <v>21681943.150306251</v>
      </c>
      <c r="AI193" s="71">
        <v>0</v>
      </c>
      <c r="AJ193" s="71">
        <v>0</v>
      </c>
      <c r="AK193" s="71">
        <v>1089059.6010296128</v>
      </c>
      <c r="AL193" s="71">
        <v>0</v>
      </c>
      <c r="AM193" s="71">
        <v>0</v>
      </c>
      <c r="AN193" s="71">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324025459.75721729</v>
      </c>
      <c r="AE194" s="71">
        <v>3506906.8206594633</v>
      </c>
      <c r="AF194" s="71">
        <v>5758726.6285078302</v>
      </c>
      <c r="AG194" s="71">
        <v>117446847.75882989</v>
      </c>
      <c r="AH194" s="71">
        <v>128888259.1863181</v>
      </c>
      <c r="AI194" s="71">
        <v>0</v>
      </c>
      <c r="AJ194" s="71">
        <v>0</v>
      </c>
      <c r="AK194" s="71">
        <v>6576582.2314488022</v>
      </c>
      <c r="AL194" s="71">
        <v>0</v>
      </c>
      <c r="AM194" s="71">
        <v>0</v>
      </c>
      <c r="AN194" s="71">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2317</v>
      </c>
      <c r="B195" s="70">
        <v>187</v>
      </c>
      <c r="C195" s="70">
        <v>16</v>
      </c>
      <c r="D195" s="70">
        <v>7</v>
      </c>
      <c r="E195" s="70">
        <v>2022</v>
      </c>
      <c r="F195" s="70" t="s">
        <v>161</v>
      </c>
      <c r="G195" s="1073" t="s">
        <v>2315</v>
      </c>
      <c r="H195" s="70" t="s">
        <v>2316</v>
      </c>
      <c r="I195" s="1066"/>
      <c r="J195" s="73"/>
      <c r="K195" s="71"/>
      <c r="L195" s="71"/>
      <c r="M195" s="71"/>
      <c r="N195" s="71"/>
      <c r="O195" s="71"/>
      <c r="P195" s="71"/>
      <c r="Q195" s="71"/>
      <c r="R195" s="71"/>
      <c r="S195" s="71"/>
      <c r="T195" s="71"/>
      <c r="U195" s="71"/>
      <c r="V195" s="71"/>
      <c r="W195" s="71"/>
      <c r="X195" s="71"/>
      <c r="Y195" s="71"/>
      <c r="Z195" s="71"/>
      <c r="AA195" s="71"/>
      <c r="AB195" s="71"/>
      <c r="AC195" s="72"/>
      <c r="AD195" s="71">
        <v>116966768.42708659</v>
      </c>
      <c r="AE195" s="71">
        <v>1613177.1375033529</v>
      </c>
      <c r="AF195" s="71">
        <v>4533885.9733878123</v>
      </c>
      <c r="AG195" s="71">
        <v>69768425.30694747</v>
      </c>
      <c r="AH195" s="71">
        <v>108031059.80656178</v>
      </c>
      <c r="AI195" s="71">
        <v>0</v>
      </c>
      <c r="AJ195" s="71">
        <v>0</v>
      </c>
      <c r="AK195" s="71">
        <v>5916870.8843228491</v>
      </c>
      <c r="AL195" s="71">
        <v>0</v>
      </c>
      <c r="AM195" s="71">
        <v>0</v>
      </c>
      <c r="AN195" s="71">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2337</v>
      </c>
      <c r="B196" s="70">
        <v>188</v>
      </c>
      <c r="C196" s="70">
        <v>16</v>
      </c>
      <c r="D196" s="70">
        <v>8</v>
      </c>
      <c r="E196" s="70">
        <v>2022</v>
      </c>
      <c r="F196" s="70" t="s">
        <v>161</v>
      </c>
      <c r="G196" s="1073" t="s">
        <v>2335</v>
      </c>
      <c r="H196" s="70" t="s">
        <v>2336</v>
      </c>
      <c r="I196" s="1066"/>
      <c r="J196" s="73"/>
      <c r="K196" s="71"/>
      <c r="L196" s="71"/>
      <c r="M196" s="71"/>
      <c r="N196" s="71"/>
      <c r="O196" s="71"/>
      <c r="P196" s="71"/>
      <c r="Q196" s="71"/>
      <c r="R196" s="71"/>
      <c r="S196" s="71"/>
      <c r="T196" s="71"/>
      <c r="U196" s="71"/>
      <c r="V196" s="71"/>
      <c r="W196" s="71"/>
      <c r="X196" s="71"/>
      <c r="Y196" s="71"/>
      <c r="Z196" s="71"/>
      <c r="AA196" s="71"/>
      <c r="AB196" s="71"/>
      <c r="AC196" s="72"/>
      <c r="AD196" s="71">
        <v>27296620.33624208</v>
      </c>
      <c r="AE196" s="71">
        <v>780871.25206684053</v>
      </c>
      <c r="AF196" s="71">
        <v>355598.89987355389</v>
      </c>
      <c r="AG196" s="71">
        <v>24011355.541805223</v>
      </c>
      <c r="AH196" s="71">
        <v>35349866.64338208</v>
      </c>
      <c r="AI196" s="71">
        <v>0</v>
      </c>
      <c r="AJ196" s="71">
        <v>0</v>
      </c>
      <c r="AK196" s="71">
        <v>1758197.2406472855</v>
      </c>
      <c r="AL196" s="71">
        <v>0</v>
      </c>
      <c r="AM196" s="71">
        <v>0</v>
      </c>
      <c r="AN196" s="71">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27932458.483318418</v>
      </c>
      <c r="AE197" s="71">
        <v>1048954.7956905861</v>
      </c>
      <c r="AF197" s="71">
        <v>2163226.6408974528</v>
      </c>
      <c r="AG197" s="71">
        <v>70834609.45681484</v>
      </c>
      <c r="AH197" s="71">
        <v>77370302.39951387</v>
      </c>
      <c r="AI197" s="71">
        <v>0</v>
      </c>
      <c r="AJ197" s="71">
        <v>0</v>
      </c>
      <c r="AK197" s="71">
        <v>3961883.6469991193</v>
      </c>
      <c r="AL197" s="71">
        <v>0</v>
      </c>
      <c r="AM197" s="71">
        <v>0</v>
      </c>
      <c r="AN197" s="71">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328793389.14812535</v>
      </c>
      <c r="AE198" s="71">
        <v>25054900.952044833</v>
      </c>
      <c r="AF198" s="71">
        <v>8089874.9721233509</v>
      </c>
      <c r="AG198" s="71">
        <v>1067394713.1208872</v>
      </c>
      <c r="AH198" s="71">
        <v>1051496436.7737634</v>
      </c>
      <c r="AI198" s="71">
        <v>0</v>
      </c>
      <c r="AJ198" s="71">
        <v>0</v>
      </c>
      <c r="AK198" s="71">
        <v>54546468.212631382</v>
      </c>
      <c r="AL198" s="71">
        <v>0</v>
      </c>
      <c r="AM198" s="71">
        <v>0</v>
      </c>
      <c r="AN198" s="71">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95141068.958069369</v>
      </c>
      <c r="AE199" s="71">
        <v>875947.39253805263</v>
      </c>
      <c r="AF199" s="71">
        <v>1649583.7855245415</v>
      </c>
      <c r="AG199" s="71">
        <v>27904038.29731065</v>
      </c>
      <c r="AH199" s="71">
        <v>54049245.843586393</v>
      </c>
      <c r="AI199" s="71">
        <v>0</v>
      </c>
      <c r="AJ199" s="71">
        <v>0</v>
      </c>
      <c r="AK199" s="71">
        <v>2857070.5160518386</v>
      </c>
      <c r="AL199" s="71">
        <v>0</v>
      </c>
      <c r="AM199" s="71">
        <v>0</v>
      </c>
      <c r="AN199" s="71">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24953974.976015676</v>
      </c>
      <c r="AE200" s="71">
        <v>648388.10550859408</v>
      </c>
      <c r="AF200" s="71">
        <v>1402640.1050567958</v>
      </c>
      <c r="AG200" s="71">
        <v>24338985.046191558</v>
      </c>
      <c r="AH200" s="71">
        <v>33964919.556986921</v>
      </c>
      <c r="AI200" s="71">
        <v>0</v>
      </c>
      <c r="AJ200" s="71">
        <v>0</v>
      </c>
      <c r="AK200" s="71">
        <v>1678654.8272925024</v>
      </c>
      <c r="AL200" s="71">
        <v>0</v>
      </c>
      <c r="AM200" s="71">
        <v>0</v>
      </c>
      <c r="AN200" s="71">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2325</v>
      </c>
      <c r="B201" s="70">
        <v>193</v>
      </c>
      <c r="C201" s="70">
        <v>16</v>
      </c>
      <c r="D201" s="70">
        <v>13</v>
      </c>
      <c r="E201" s="70">
        <v>2022</v>
      </c>
      <c r="F201" s="70" t="s">
        <v>161</v>
      </c>
      <c r="G201" s="1073" t="s">
        <v>2323</v>
      </c>
      <c r="H201" s="70" t="s">
        <v>2324</v>
      </c>
      <c r="I201" s="1066"/>
      <c r="J201" s="73"/>
      <c r="K201" s="71"/>
      <c r="L201" s="71"/>
      <c r="M201" s="71"/>
      <c r="N201" s="71"/>
      <c r="O201" s="71"/>
      <c r="P201" s="71"/>
      <c r="Q201" s="71"/>
      <c r="R201" s="71"/>
      <c r="S201" s="71"/>
      <c r="T201" s="71"/>
      <c r="U201" s="71"/>
      <c r="V201" s="71"/>
      <c r="W201" s="71"/>
      <c r="X201" s="71"/>
      <c r="Y201" s="71"/>
      <c r="Z201" s="71"/>
      <c r="AA201" s="71"/>
      <c r="AB201" s="71"/>
      <c r="AC201" s="72"/>
      <c r="AD201" s="71">
        <v>459143356.5509932</v>
      </c>
      <c r="AE201" s="71">
        <v>310166.42547165917</v>
      </c>
      <c r="AF201" s="71">
        <v>1126063.1829329203</v>
      </c>
      <c r="AG201" s="71">
        <v>8712723.5996975936</v>
      </c>
      <c r="AH201" s="71">
        <v>8008832.5894911122</v>
      </c>
      <c r="AI201" s="71">
        <v>0</v>
      </c>
      <c r="AJ201" s="71">
        <v>0</v>
      </c>
      <c r="AK201" s="71">
        <v>380796.39120658376</v>
      </c>
      <c r="AL201" s="71">
        <v>0</v>
      </c>
      <c r="AM201" s="71">
        <v>0</v>
      </c>
      <c r="AN201" s="71">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114624230.60395196</v>
      </c>
      <c r="AE202" s="71">
        <v>944526.90369761549</v>
      </c>
      <c r="AF202" s="71">
        <v>4711685.4233245887</v>
      </c>
      <c r="AG202" s="71">
        <v>39426601.375304602</v>
      </c>
      <c r="AH202" s="71">
        <v>70798287.573810995</v>
      </c>
      <c r="AI202" s="71">
        <v>0</v>
      </c>
      <c r="AJ202" s="71">
        <v>0</v>
      </c>
      <c r="AK202" s="71">
        <v>3679869.6360139791</v>
      </c>
      <c r="AL202" s="71">
        <v>0</v>
      </c>
      <c r="AM202" s="71">
        <v>0</v>
      </c>
      <c r="AN202" s="71">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1634</v>
      </c>
      <c r="B203" s="70">
        <v>195</v>
      </c>
      <c r="C203" s="70">
        <v>16</v>
      </c>
      <c r="D203" s="70">
        <v>15</v>
      </c>
      <c r="E203" s="70">
        <v>2022</v>
      </c>
      <c r="F203" s="70" t="s">
        <v>161</v>
      </c>
      <c r="G203" s="1073" t="s">
        <v>1632</v>
      </c>
      <c r="H203" s="70" t="s">
        <v>1633</v>
      </c>
      <c r="I203" s="1066"/>
      <c r="J203" s="73"/>
      <c r="K203" s="71"/>
      <c r="L203" s="71"/>
      <c r="M203" s="71"/>
      <c r="N203" s="71"/>
      <c r="O203" s="71"/>
      <c r="P203" s="71"/>
      <c r="Q203" s="71"/>
      <c r="R203" s="71"/>
      <c r="S203" s="71"/>
      <c r="T203" s="71"/>
      <c r="U203" s="71"/>
      <c r="V203" s="71"/>
      <c r="W203" s="71"/>
      <c r="X203" s="71"/>
      <c r="Y203" s="71"/>
      <c r="Z203" s="71"/>
      <c r="AA203" s="71"/>
      <c r="AB203" s="71"/>
      <c r="AC203" s="72"/>
      <c r="AD203" s="71">
        <v>172132049.07466984</v>
      </c>
      <c r="AE203" s="71">
        <v>5107614.9561338052</v>
      </c>
      <c r="AF203" s="71">
        <v>2439803.5630213278</v>
      </c>
      <c r="AG203" s="71">
        <v>184216630.14427531</v>
      </c>
      <c r="AH203" s="71">
        <v>265707544.94603768</v>
      </c>
      <c r="AI203" s="71">
        <v>0</v>
      </c>
      <c r="AJ203" s="71">
        <v>0</v>
      </c>
      <c r="AK203" s="71">
        <v>14407377.87347392</v>
      </c>
      <c r="AL203" s="71">
        <v>0</v>
      </c>
      <c r="AM203" s="71">
        <v>0</v>
      </c>
      <c r="AN203" s="71">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37585970.01267007</v>
      </c>
      <c r="AE204" s="71">
        <v>1098830.8038066318</v>
      </c>
      <c r="AF204" s="71">
        <v>3131245.868331016</v>
      </c>
      <c r="AG204" s="71">
        <v>21018265.662750408</v>
      </c>
      <c r="AH204" s="71">
        <v>38638467.590103172</v>
      </c>
      <c r="AI204" s="71">
        <v>0</v>
      </c>
      <c r="AJ204" s="71">
        <v>0</v>
      </c>
      <c r="AK204" s="71">
        <v>2273931.654509305</v>
      </c>
      <c r="AL204" s="71">
        <v>0</v>
      </c>
      <c r="AM204" s="71">
        <v>0</v>
      </c>
      <c r="AN204" s="71">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22210280.785743415</v>
      </c>
      <c r="AE205" s="71">
        <v>1327948.7160897166</v>
      </c>
      <c r="AF205" s="71">
        <v>3299167.571049083</v>
      </c>
      <c r="AG205" s="71">
        <v>37938385.999448031</v>
      </c>
      <c r="AH205" s="71">
        <v>61886905.197680347</v>
      </c>
      <c r="AI205" s="71">
        <v>0</v>
      </c>
      <c r="AJ205" s="71">
        <v>0</v>
      </c>
      <c r="AK205" s="71">
        <v>3526466.4102583262</v>
      </c>
      <c r="AL205" s="71">
        <v>0</v>
      </c>
      <c r="AM205" s="71">
        <v>0</v>
      </c>
      <c r="AN205" s="71">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222007651.86949688</v>
      </c>
      <c r="AE206" s="71">
        <v>2708890.690802732</v>
      </c>
      <c r="AF206" s="71">
        <v>7418188.1612510812</v>
      </c>
      <c r="AG206" s="71">
        <v>87610350.689884603</v>
      </c>
      <c r="AH206" s="71">
        <v>135911548.90534073</v>
      </c>
      <c r="AI206" s="71">
        <v>0</v>
      </c>
      <c r="AJ206" s="71">
        <v>0</v>
      </c>
      <c r="AK206" s="71">
        <v>8039207.095198201</v>
      </c>
      <c r="AL206" s="71">
        <v>0</v>
      </c>
      <c r="AM206" s="71">
        <v>0</v>
      </c>
      <c r="AN206" s="71">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2205</v>
      </c>
      <c r="H6" s="77" t="s">
        <v>2206</v>
      </c>
      <c r="I6" s="77" t="s">
        <v>2360</v>
      </c>
      <c r="J6" s="77" t="s">
        <v>2361</v>
      </c>
      <c r="K6" s="1080">
        <v>31</v>
      </c>
      <c r="L6" s="1081">
        <v>40</v>
      </c>
      <c r="M6" s="1044"/>
      <c r="N6" s="988">
        <v>1</v>
      </c>
      <c r="O6" s="77" t="s">
        <v>1653</v>
      </c>
      <c r="P6" s="77" t="s">
        <v>1654</v>
      </c>
      <c r="Q6" s="77" t="s">
        <v>1501</v>
      </c>
      <c r="R6" s="16"/>
      <c r="S6" s="77">
        <v>1</v>
      </c>
      <c r="T6" s="77" t="s">
        <v>2205</v>
      </c>
      <c r="U6" s="77" t="s">
        <v>2206</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2205</v>
      </c>
      <c r="AE7" s="77" t="s">
        <v>2206</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2319</v>
      </c>
      <c r="AE9" s="77" t="s">
        <v>2320</v>
      </c>
      <c r="AF9" s="77" t="s">
        <v>1501</v>
      </c>
    </row>
    <row r="10" spans="1:32" ht="12">
      <c r="A10" s="16"/>
      <c r="B10" s="16"/>
      <c r="C10" s="16"/>
      <c r="D10" s="16"/>
      <c r="F10" s="75" t="s">
        <v>1501</v>
      </c>
      <c r="G10" s="76" t="s">
        <v>2205</v>
      </c>
      <c r="H10" s="77" t="s">
        <v>2206</v>
      </c>
      <c r="I10" s="77" t="s">
        <v>2360</v>
      </c>
      <c r="J10" s="77" t="s">
        <v>2361</v>
      </c>
      <c r="K10" s="1079">
        <v>31</v>
      </c>
      <c r="L10" s="1045">
        <v>40</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2343</v>
      </c>
      <c r="AE11" s="77" t="s">
        <v>2344</v>
      </c>
      <c r="AF11" s="77" t="s">
        <v>1501</v>
      </c>
    </row>
    <row r="12" spans="1:32" ht="12">
      <c r="A12" s="16"/>
      <c r="B12" s="16"/>
      <c r="C12" s="16"/>
      <c r="D12" s="16"/>
      <c r="F12" s="75" t="s">
        <v>1505</v>
      </c>
      <c r="G12" s="76" t="s">
        <v>2205</v>
      </c>
      <c r="H12" s="77"/>
      <c r="I12" s="77" t="s">
        <v>2205</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2315</v>
      </c>
      <c r="AE12" s="77" t="s">
        <v>2316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2335</v>
      </c>
      <c r="AE13" s="77" t="s">
        <v>2336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2323</v>
      </c>
      <c r="AE18" s="77" t="s">
        <v>2324</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1632</v>
      </c>
      <c r="AE20" s="77" t="s">
        <v>1633</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1629</v>
      </c>
      <c r="P33" s="77" t="s">
        <v>1630</v>
      </c>
      <c r="Q33" s="77" t="s">
        <v>1501</v>
      </c>
      <c r="R33" s="16"/>
      <c r="S33" s="16"/>
      <c r="T33" s="16"/>
      <c r="U33" s="16"/>
      <c r="V33" s="16"/>
      <c r="W33" s="16"/>
      <c r="X33" s="77">
        <v>28</v>
      </c>
      <c r="Y33" s="692" t="s">
        <v>1629</v>
      </c>
      <c r="Z33" s="77" t="s">
        <v>1630</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37</v>
      </c>
      <c r="I4" s="70" t="str">
        <f>HLOOKUP(I3,比較地域マスタ!$E$5:$L$6,2,0)</f>
        <v>香川県</v>
      </c>
      <c r="J4" s="70" t="str">
        <f>HLOOKUP(J3,比較地域マスタ!$E$5:$L$6,2,0)</f>
        <v>綾川町</v>
      </c>
      <c r="K4" s="70" t="str">
        <f>HLOOKUP(K3,比較地域マスタ!$E$5:$L$6,2,0)</f>
        <v>37387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綾川町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93.42260616019054</v>
      </c>
      <c r="BB5" s="29"/>
      <c r="BC5" s="17"/>
      <c r="BD5" s="1005">
        <f>SUM(BC6:BC8)</f>
        <v>99.157746961059587</v>
      </c>
      <c r="BE5" s="29"/>
      <c r="BF5" s="17"/>
      <c r="BG5" s="1005">
        <f>AK35</f>
        <v>61.489621496653733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78.799247552487628</v>
      </c>
      <c r="BA6" s="17"/>
      <c r="BB6" s="29"/>
      <c r="BC6" s="1005">
        <f>O32</f>
        <v>88.751368622430476</v>
      </c>
      <c r="BD6" s="17"/>
      <c r="BE6" s="29"/>
      <c r="BF6" s="1005">
        <f>AK36</f>
        <v>49.89537588670165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1.937868524173894</v>
      </c>
      <c r="BA7" s="17"/>
      <c r="BB7" s="29"/>
      <c r="BC7" s="1005">
        <f>O33</f>
        <v>1.876199897479375</v>
      </c>
      <c r="BD7" s="17"/>
      <c r="BE7" s="29"/>
      <c r="BF7" s="1005">
        <f t="shared" ref="BF7:BF8" si="0">AK37</f>
        <v>1.3738791949829867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12.68549008352902</v>
      </c>
      <c r="BA8" s="17"/>
      <c r="BB8" s="29"/>
      <c r="BC8" s="1005">
        <f>O34</f>
        <v>8.5301784411497366</v>
      </c>
      <c r="BD8" s="17"/>
      <c r="BE8" s="29"/>
      <c r="BF8" s="1005">
        <f t="shared" si="0"/>
        <v>10.220366414969098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211.85268453055809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21.492858047284109</v>
      </c>
      <c r="BA9" s="1005">
        <f>AZ9</f>
        <v>21.492858047284109</v>
      </c>
      <c r="BB9" s="29"/>
      <c r="BC9" s="1005">
        <f>O35</f>
        <v>50.866122733849757</v>
      </c>
      <c r="BD9" s="1005">
        <f>BC9</f>
        <v>50.866122733849757</v>
      </c>
      <c r="BE9" s="29"/>
      <c r="BF9" s="1005">
        <f>AK39</f>
        <v>24.605583758779375</v>
      </c>
      <c r="BG9" s="1005">
        <f>AK39</f>
        <v>24.605583758779375</v>
      </c>
      <c r="BH9" s="29"/>
    </row>
    <row r="10" spans="1:62" ht="17.100000000000001" customHeight="1" thickBot="1">
      <c r="B10" s="323"/>
      <c r="C10" s="324"/>
      <c r="D10" s="326"/>
      <c r="E10" s="326"/>
      <c r="F10" s="326"/>
      <c r="G10" s="325"/>
      <c r="H10" s="325"/>
      <c r="I10" s="326"/>
      <c r="J10" s="327"/>
      <c r="K10" s="334"/>
      <c r="L10" s="246" t="s">
        <v>114</v>
      </c>
      <c r="M10" s="246"/>
      <c r="N10" s="563"/>
      <c r="O10" s="906">
        <f>SUM(O11:O13)</f>
        <v>93.42260616019054</v>
      </c>
      <c r="P10" s="453">
        <f t="shared" ref="P10:P22" si="1">O10/$O$9</f>
        <v>0.44097910001567653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29.5872958990265</v>
      </c>
      <c r="BA10" s="1005">
        <f>AZ10</f>
        <v>29.5872958990265</v>
      </c>
      <c r="BB10" s="29"/>
      <c r="BC10" s="1005">
        <f>O36</f>
        <v>54.352513635636008</v>
      </c>
      <c r="BD10" s="1005">
        <f>BC10</f>
        <v>54.352513635636008</v>
      </c>
      <c r="BE10" s="29"/>
      <c r="BF10" s="1005">
        <f>AK40</f>
        <v>25.258588627110083</v>
      </c>
      <c r="BG10" s="1005">
        <f>AK40</f>
        <v>25.258588627110083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78.799247552487628</v>
      </c>
      <c r="P11" s="454">
        <f t="shared" si="1"/>
        <v>0.37195302824270537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66.890546570983972</v>
      </c>
      <c r="BB11" s="29"/>
      <c r="BC11" s="1005"/>
      <c r="BD11" s="1005">
        <f>SUM(BC12:BC14)</f>
        <v>61.55974559359435</v>
      </c>
      <c r="BE11" s="29"/>
      <c r="BF11" s="17"/>
      <c r="BG11" s="1005">
        <f>AK41</f>
        <v>51.451969947187891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1.937868524173894</v>
      </c>
      <c r="P12" s="454">
        <f t="shared" si="1"/>
        <v>9.1472455421935973E-3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65.335856661241735</v>
      </c>
      <c r="BA12" s="17"/>
      <c r="BB12" s="29"/>
      <c r="BC12" s="1005">
        <f>O38</f>
        <v>59.626414732900898</v>
      </c>
      <c r="BD12" s="17"/>
      <c r="BE12" s="29"/>
      <c r="BF12" s="1005">
        <f>AK42</f>
        <v>50.076299467482343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12.68549008352902</v>
      </c>
      <c r="P13" s="454">
        <f t="shared" si="1"/>
        <v>5.9878826230777532E-2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1.55468990974224</v>
      </c>
      <c r="BA13" s="17"/>
      <c r="BB13" s="29"/>
      <c r="BC13" s="1005">
        <f>O41</f>
        <v>1.9333308606934501</v>
      </c>
      <c r="BD13" s="17"/>
      <c r="BE13" s="29"/>
      <c r="BF13" s="1005">
        <f>AK45</f>
        <v>1.375670479705545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21.492858047284109</v>
      </c>
      <c r="P14" s="453">
        <f t="shared" si="1"/>
        <v>0.10145190321713357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29.5872958990265</v>
      </c>
      <c r="P15" s="453">
        <f t="shared" si="1"/>
        <v>0.13965976388068269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0.45937785307294182</v>
      </c>
      <c r="BA15" s="1005">
        <f>AZ15</f>
        <v>0.45937785307294182</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66.890546570983972</v>
      </c>
      <c r="P16" s="453">
        <f t="shared" si="1"/>
        <v>0.3157408494454812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65.335856661241735</v>
      </c>
      <c r="P17" s="454">
        <f t="shared" si="1"/>
        <v>0.30840230703716925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31.166088124149201</v>
      </c>
      <c r="P18" s="454">
        <f t="shared" si="1"/>
        <v>0.1471120755123296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34.169768537092537</v>
      </c>
      <c r="P19" s="454">
        <f t="shared" si="1"/>
        <v>0.16129023152483968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1.55468990974224</v>
      </c>
      <c r="P20" s="454">
        <f t="shared" si="1"/>
        <v>7.3385424083119806E-3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0.45937785307294182</v>
      </c>
      <c r="P22" s="612">
        <f t="shared" si="1"/>
        <v>2.1683834410258802E-3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67.117551422997806</v>
      </c>
      <c r="AZ22" s="1005">
        <f t="shared" si="3"/>
        <v>63.497302236067974</v>
      </c>
      <c r="BA22" s="1005">
        <f t="shared" si="3"/>
        <v>71.18460091718255</v>
      </c>
      <c r="BB22" s="1005">
        <f t="shared" si="3"/>
        <v>78.010412202651025</v>
      </c>
      <c r="BC22" s="1005">
        <f t="shared" si="3"/>
        <v>99.157746961059587</v>
      </c>
      <c r="BD22" s="1005">
        <f t="shared" si="3"/>
        <v>89.156179919364931</v>
      </c>
      <c r="BE22" s="1005">
        <f t="shared" si="3"/>
        <v>94.426558379799019</v>
      </c>
      <c r="BF22" s="1005">
        <f t="shared" si="3"/>
        <v>110.35544662332892</v>
      </c>
      <c r="BG22" s="1005">
        <f t="shared" si="3"/>
        <v>109.09167091761621</v>
      </c>
      <c r="BH22" s="1005">
        <f t="shared" si="3"/>
        <v>102.1064428011745</v>
      </c>
      <c r="BI22" s="1005">
        <f t="shared" si="3"/>
        <v>93.574847552219481</v>
      </c>
      <c r="BJ22" s="1005">
        <f t="shared" si="3"/>
        <v>100.23805593865052</v>
      </c>
      <c r="BK22" s="1005">
        <f t="shared" si="3"/>
        <v>75.543749139419745</v>
      </c>
      <c r="BL22" s="1005">
        <f t="shared" si="3"/>
        <v>61.489621496653733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36.715792977261692</v>
      </c>
      <c r="AZ23" s="1005">
        <f t="shared" ref="AZ23:BL23" si="4">Y39</f>
        <v>35.107063527993752</v>
      </c>
      <c r="BA23" s="1005">
        <f t="shared" si="4"/>
        <v>46.460455319099843</v>
      </c>
      <c r="BB23" s="1005">
        <f t="shared" si="4"/>
        <v>50.8452941741049</v>
      </c>
      <c r="BC23" s="1005">
        <f t="shared" si="4"/>
        <v>50.866122733849757</v>
      </c>
      <c r="BD23" s="1005">
        <f t="shared" si="4"/>
        <v>43.787736216907007</v>
      </c>
      <c r="BE23" s="1005">
        <f t="shared" si="4"/>
        <v>45.711191467368899</v>
      </c>
      <c r="BF23" s="1005">
        <f t="shared" si="4"/>
        <v>34.261610144499336</v>
      </c>
      <c r="BG23" s="1005">
        <f t="shared" si="4"/>
        <v>29.068597704055417</v>
      </c>
      <c r="BH23" s="1005">
        <f t="shared" si="4"/>
        <v>30.064048646041982</v>
      </c>
      <c r="BI23" s="1005">
        <f t="shared" si="4"/>
        <v>23.424618714043589</v>
      </c>
      <c r="BJ23" s="1005">
        <f t="shared" si="4"/>
        <v>31.327975771908847</v>
      </c>
      <c r="BK23" s="1005">
        <f t="shared" si="4"/>
        <v>31.31678848364308</v>
      </c>
      <c r="BL23" s="1005">
        <f t="shared" si="4"/>
        <v>24.605583758779375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29.394916818849872</v>
      </c>
      <c r="AZ24" s="1005">
        <f t="shared" ref="AZ24:BL24" si="5">Y40</f>
        <v>27.678905521661079</v>
      </c>
      <c r="BA24" s="1005">
        <f t="shared" si="5"/>
        <v>38.166618578355902</v>
      </c>
      <c r="BB24" s="1005">
        <f t="shared" si="5"/>
        <v>50.018405104743508</v>
      </c>
      <c r="BC24" s="1005">
        <f t="shared" si="5"/>
        <v>54.352513635636008</v>
      </c>
      <c r="BD24" s="1005">
        <f t="shared" si="5"/>
        <v>46.48319843738593</v>
      </c>
      <c r="BE24" s="1005">
        <f t="shared" si="5"/>
        <v>39.650222781004459</v>
      </c>
      <c r="BF24" s="1005">
        <f t="shared" si="5"/>
        <v>34.498225453359659</v>
      </c>
      <c r="BG24" s="1005">
        <f t="shared" si="5"/>
        <v>36.684099187049505</v>
      </c>
      <c r="BH24" s="1005">
        <f t="shared" si="5"/>
        <v>33.261320514544245</v>
      </c>
      <c r="BI24" s="1005">
        <f t="shared" si="5"/>
        <v>25.15738072840632</v>
      </c>
      <c r="BJ24" s="1005">
        <f t="shared" si="5"/>
        <v>35.699721050236995</v>
      </c>
      <c r="BK24" s="1005">
        <f t="shared" si="5"/>
        <v>34.113200444102525</v>
      </c>
      <c r="BL24" s="1005">
        <f t="shared" si="5"/>
        <v>25.258588627110083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63.536990438794703</v>
      </c>
      <c r="AZ25" s="1005">
        <f t="shared" ref="AZ25:BL25" si="6">Y41</f>
        <v>64.369964333512044</v>
      </c>
      <c r="BA25" s="1005">
        <f t="shared" si="6"/>
        <v>63.252448037581537</v>
      </c>
      <c r="BB25" s="1005">
        <f t="shared" si="6"/>
        <v>62.645600788256054</v>
      </c>
      <c r="BC25" s="1005">
        <f t="shared" si="6"/>
        <v>61.55974559359435</v>
      </c>
      <c r="BD25" s="1005">
        <f t="shared" si="6"/>
        <v>60.705822776379271</v>
      </c>
      <c r="BE25" s="1005">
        <f t="shared" si="6"/>
        <v>60.103584936462674</v>
      </c>
      <c r="BF25" s="1005">
        <f t="shared" si="6"/>
        <v>58.713943054808979</v>
      </c>
      <c r="BG25" s="1005">
        <f t="shared" si="6"/>
        <v>57.747249887660438</v>
      </c>
      <c r="BH25" s="1005">
        <f t="shared" si="6"/>
        <v>56.239836385620151</v>
      </c>
      <c r="BI25" s="1005">
        <f t="shared" si="6"/>
        <v>55.473244161204192</v>
      </c>
      <c r="BJ25" s="1005">
        <f t="shared" si="6"/>
        <v>50.496266206929207</v>
      </c>
      <c r="BK25" s="1005">
        <f t="shared" si="6"/>
        <v>50.247681531009945</v>
      </c>
      <c r="BL25" s="1005">
        <f t="shared" si="6"/>
        <v>51.451969947187891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196.76525165790409</v>
      </c>
      <c r="AZ27" s="1005">
        <f t="shared" si="8"/>
        <v>190.65323561923486</v>
      </c>
      <c r="BA27" s="1005">
        <f t="shared" si="8"/>
        <v>219.06412285221981</v>
      </c>
      <c r="BB27" s="1005">
        <f t="shared" si="8"/>
        <v>241.51971226975547</v>
      </c>
      <c r="BC27" s="1005">
        <f t="shared" si="8"/>
        <v>265.93612892413967</v>
      </c>
      <c r="BD27" s="1005">
        <f t="shared" si="8"/>
        <v>240.13293735003714</v>
      </c>
      <c r="BE27" s="1005">
        <f t="shared" si="8"/>
        <v>239.89155756463506</v>
      </c>
      <c r="BF27" s="1005">
        <f t="shared" si="8"/>
        <v>237.82922527599686</v>
      </c>
      <c r="BG27" s="1005">
        <f t="shared" si="8"/>
        <v>232.59161769638158</v>
      </c>
      <c r="BH27" s="1005">
        <f t="shared" si="8"/>
        <v>221.67164834738088</v>
      </c>
      <c r="BI27" s="1005">
        <f t="shared" si="8"/>
        <v>197.63009115587357</v>
      </c>
      <c r="BJ27" s="1005">
        <f t="shared" si="8"/>
        <v>217.76201896772557</v>
      </c>
      <c r="BK27" s="1005">
        <f t="shared" si="8"/>
        <v>191.22141959817532</v>
      </c>
      <c r="BL27" s="1005">
        <f t="shared" si="8"/>
        <v>162.80576382973109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265.93612892413967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99.157746961059587</v>
      </c>
      <c r="P31" s="453">
        <f t="shared" ref="P31:P43" si="9">O31/$O$30</f>
        <v>0.37286301550003048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88.751368622430476</v>
      </c>
      <c r="P32" s="454">
        <f t="shared" si="9"/>
        <v>0.3337318963823358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1.876199897479375</v>
      </c>
      <c r="P33" s="454">
        <f t="shared" si="9"/>
        <v>7.0550771159588301E-3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8.5301784411497366</v>
      </c>
      <c r="P34" s="454">
        <f t="shared" si="9"/>
        <v>3.2076042001735819E-2</v>
      </c>
      <c r="Q34" s="328"/>
      <c r="R34" s="13"/>
      <c r="S34" s="323"/>
      <c r="T34" s="563" t="s">
        <v>112</v>
      </c>
      <c r="U34" s="332"/>
      <c r="V34" s="332"/>
      <c r="W34" s="332"/>
      <c r="X34" s="893">
        <f>X35+X39+X40+X41+X47</f>
        <v>196.76525165790409</v>
      </c>
      <c r="Y34" s="894">
        <f t="shared" ref="Y34:AK34" si="10">Y35+Y39+Y40+Y41+Y47</f>
        <v>190.65323561923486</v>
      </c>
      <c r="Z34" s="894">
        <f t="shared" si="10"/>
        <v>219.06412285221981</v>
      </c>
      <c r="AA34" s="894">
        <f t="shared" si="10"/>
        <v>241.51971226975547</v>
      </c>
      <c r="AB34" s="894">
        <f t="shared" si="10"/>
        <v>265.93612892413967</v>
      </c>
      <c r="AC34" s="894">
        <f t="shared" si="10"/>
        <v>240.13293735003714</v>
      </c>
      <c r="AD34" s="894">
        <f t="shared" si="10"/>
        <v>239.89155756463506</v>
      </c>
      <c r="AE34" s="894">
        <f t="shared" si="10"/>
        <v>237.82922527599686</v>
      </c>
      <c r="AF34" s="894">
        <f t="shared" si="10"/>
        <v>232.59161769638158</v>
      </c>
      <c r="AG34" s="894">
        <f t="shared" si="10"/>
        <v>221.67164834738088</v>
      </c>
      <c r="AH34" s="894">
        <f t="shared" si="10"/>
        <v>197.63009115587357</v>
      </c>
      <c r="AI34" s="894">
        <f t="shared" si="10"/>
        <v>217.76201896772557</v>
      </c>
      <c r="AJ34" s="894">
        <f t="shared" si="10"/>
        <v>191.22141959817532</v>
      </c>
      <c r="AK34" s="895">
        <f t="shared" si="10"/>
        <v>162.80576382973109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50.866122733849757</v>
      </c>
      <c r="P35" s="453">
        <f t="shared" si="9"/>
        <v>0.19127195292956869</v>
      </c>
      <c r="Q35" s="328"/>
      <c r="R35" s="13"/>
      <c r="S35" s="323"/>
      <c r="T35" s="334"/>
      <c r="U35" s="246" t="s">
        <v>114</v>
      </c>
      <c r="V35" s="344"/>
      <c r="W35" s="344"/>
      <c r="X35" s="896">
        <f>SUM(X36:X38)</f>
        <v>67.117551422997806</v>
      </c>
      <c r="Y35" s="897">
        <f t="shared" ref="Y35:AK35" si="11">SUM(Y36:Y38)</f>
        <v>63.497302236067974</v>
      </c>
      <c r="Z35" s="897">
        <f t="shared" si="11"/>
        <v>71.18460091718255</v>
      </c>
      <c r="AA35" s="897">
        <f t="shared" si="11"/>
        <v>78.010412202651025</v>
      </c>
      <c r="AB35" s="897">
        <f t="shared" si="11"/>
        <v>99.157746961059587</v>
      </c>
      <c r="AC35" s="897">
        <f t="shared" si="11"/>
        <v>89.156179919364931</v>
      </c>
      <c r="AD35" s="897">
        <f t="shared" si="11"/>
        <v>94.426558379799019</v>
      </c>
      <c r="AE35" s="897">
        <f t="shared" si="11"/>
        <v>110.35544662332892</v>
      </c>
      <c r="AF35" s="897">
        <f t="shared" si="11"/>
        <v>109.09167091761621</v>
      </c>
      <c r="AG35" s="897">
        <f t="shared" si="11"/>
        <v>102.1064428011745</v>
      </c>
      <c r="AH35" s="897">
        <f t="shared" si="11"/>
        <v>93.574847552219481</v>
      </c>
      <c r="AI35" s="897">
        <f t="shared" si="11"/>
        <v>100.23805593865052</v>
      </c>
      <c r="AJ35" s="897">
        <f t="shared" si="11"/>
        <v>75.543749139419745</v>
      </c>
      <c r="AK35" s="898">
        <f t="shared" si="11"/>
        <v>61.489621496653733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54.352513635636008</v>
      </c>
      <c r="P36" s="453">
        <f t="shared" si="9"/>
        <v>0.20438183354598083</v>
      </c>
      <c r="Q36" s="328"/>
      <c r="R36" s="13"/>
      <c r="S36" s="356" t="s">
        <v>184</v>
      </c>
      <c r="T36" s="335"/>
      <c r="U36" s="346"/>
      <c r="V36" s="336" t="s">
        <v>184</v>
      </c>
      <c r="W36" s="357"/>
      <c r="X36" s="899">
        <f>VLOOKUP(年度マスタ!$K$4&amp;"_"&amp;X$33,データシート1!$A:$BT,MATCH("aa_"&amp;$S36,データシート1!$A$1:$BT$1,0),0)</f>
        <v>58.240339590445878</v>
      </c>
      <c r="Y36" s="900">
        <f>VLOOKUP(年度マスタ!$K$4&amp;"_"&amp;Y$33,データシート1!$A:$BT,MATCH("aa_"&amp;$S36,データシート1!$A$1:$BT$1,0),0)</f>
        <v>55.056507494798502</v>
      </c>
      <c r="Z36" s="900">
        <f>VLOOKUP(年度マスタ!$K$4&amp;"_"&amp;Z$33,データシート1!$A:$BT,MATCH("aa_"&amp;$S36,データシート1!$A$1:$BT$1,0),0)</f>
        <v>59.786395765987074</v>
      </c>
      <c r="AA36" s="900">
        <f>VLOOKUP(年度マスタ!$K$4&amp;"_"&amp;AA$33,データシート1!$A:$BT,MATCH("aa_"&amp;$S36,データシート1!$A$1:$BT$1,0),0)</f>
        <v>66.15332542317536</v>
      </c>
      <c r="AB36" s="900">
        <f>VLOOKUP(年度マスタ!$K$4&amp;"_"&amp;AB$33,データシート1!$A:$BT,MATCH("aa_"&amp;$S36,データシート1!$A$1:$BT$1,0),0)</f>
        <v>88.751368622430476</v>
      </c>
      <c r="AC36" s="900">
        <f>VLOOKUP(年度マスタ!$K$4&amp;"_"&amp;AC$33,データシート1!$A:$BT,MATCH("aa_"&amp;$S36,データシート1!$A$1:$BT$1,0),0)</f>
        <v>76.393157197521688</v>
      </c>
      <c r="AD36" s="900">
        <f>VLOOKUP(年度マスタ!$K$4&amp;"_"&amp;AD$33,データシート1!$A:$BT,MATCH("aa_"&amp;$S36,データシート1!$A$1:$BT$1,0),0)</f>
        <v>79.816686024842951</v>
      </c>
      <c r="AE36" s="900">
        <f>VLOOKUP(年度マスタ!$K$4&amp;"_"&amp;AE$33,データシート1!$A:$BT,MATCH("aa_"&amp;$S36,データシート1!$A$1:$BT$1,0),0)</f>
        <v>94.793413658174572</v>
      </c>
      <c r="AF36" s="900">
        <f>VLOOKUP(年度マスタ!$K$4&amp;"_"&amp;AF$33,データシート1!$A:$BT,MATCH("aa_"&amp;$S36,データシート1!$A$1:$BT$1,0),0)</f>
        <v>94.326750861235496</v>
      </c>
      <c r="AG36" s="900">
        <f>VLOOKUP(年度マスタ!$K$4&amp;"_"&amp;AG$33,データシート1!$A:$BT,MATCH("aa_"&amp;$S36,データシート1!$A$1:$BT$1,0),0)</f>
        <v>88.315507735900965</v>
      </c>
      <c r="AH36" s="900">
        <f>VLOOKUP(年度マスタ!$K$4&amp;"_"&amp;AH$33,データシート1!$A:$BT,MATCH("aa_"&amp;$S36,データシート1!$A$1:$BT$1,0),0)</f>
        <v>80.248907761252852</v>
      </c>
      <c r="AI36" s="900">
        <f>VLOOKUP(年度マスタ!$K$4&amp;"_"&amp;AI$33,データシート1!$A:$BT,MATCH("aa_"&amp;$S36,データシート1!$A$1:$BT$1,0),0)</f>
        <v>79.657600294364357</v>
      </c>
      <c r="AJ36" s="900">
        <f>VLOOKUP(年度マスタ!$K$4&amp;"_"&amp;AJ$33,データシート1!$A:$BT,MATCH("aa_"&amp;$S36,データシート1!$A$1:$BT$1,0),0)</f>
        <v>58.846254297059573</v>
      </c>
      <c r="AK36" s="901">
        <f>VLOOKUP(年度マスタ!$K$4&amp;"_"&amp;AK$33,データシート1!$A:$BT,MATCH("aa_"&amp;$S36,データシート1!$A$1:$BT$1,0),0)</f>
        <v>49.89537588670165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61.55974559359435</v>
      </c>
      <c r="P37" s="453">
        <f t="shared" si="9"/>
        <v>0.23148319802442016</v>
      </c>
      <c r="Q37" s="328"/>
      <c r="R37" s="13"/>
      <c r="S37" s="356" t="s">
        <v>187</v>
      </c>
      <c r="T37" s="335"/>
      <c r="U37" s="346"/>
      <c r="V37" s="336" t="s">
        <v>194</v>
      </c>
      <c r="W37" s="357"/>
      <c r="X37" s="899">
        <f>VLOOKUP(年度マスタ!$K$4&amp;"_"&amp;X$33,データシート1!$A:$BT,MATCH("aa_"&amp;$S37,データシート1!$A$1:$BT$1,0),0)</f>
        <v>1.4907679371307829</v>
      </c>
      <c r="Y37" s="900">
        <f>VLOOKUP(年度マスタ!$K$4&amp;"_"&amp;Y$33,データシート1!$A:$BT,MATCH("aa_"&amp;$S37,データシート1!$A$1:$BT$1,0),0)</f>
        <v>1.437389789483805</v>
      </c>
      <c r="Z37" s="900">
        <f>VLOOKUP(年度マスタ!$K$4&amp;"_"&amp;Z$33,データシート1!$A:$BT,MATCH("aa_"&amp;$S37,データシート1!$A$1:$BT$1,0),0)</f>
        <v>2.2906846827425822</v>
      </c>
      <c r="AA37" s="900">
        <f>VLOOKUP(年度マスタ!$K$4&amp;"_"&amp;AA$33,データシート1!$A:$BT,MATCH("aa_"&amp;$S37,データシート1!$A$1:$BT$1,0),0)</f>
        <v>2.2971803210695749</v>
      </c>
      <c r="AB37" s="900">
        <f>VLOOKUP(年度マスタ!$K$4&amp;"_"&amp;AB$33,データシート1!$A:$BT,MATCH("aa_"&amp;$S37,データシート1!$A$1:$BT$1,0),0)</f>
        <v>1.876199897479375</v>
      </c>
      <c r="AC37" s="900">
        <f>VLOOKUP(年度マスタ!$K$4&amp;"_"&amp;AC$33,データシート1!$A:$BT,MATCH("aa_"&amp;$S37,データシート1!$A$1:$BT$1,0),0)</f>
        <v>2.0231395994289141</v>
      </c>
      <c r="AD37" s="900">
        <f>VLOOKUP(年度マスタ!$K$4&amp;"_"&amp;AD$33,データシート1!$A:$BT,MATCH("aa_"&amp;$S37,データシート1!$A$1:$BT$1,0),0)</f>
        <v>1.9367717930330111</v>
      </c>
      <c r="AE37" s="900">
        <f>VLOOKUP(年度マスタ!$K$4&amp;"_"&amp;AE$33,データシート1!$A:$BT,MATCH("aa_"&amp;$S37,データシート1!$A$1:$BT$1,0),0)</f>
        <v>1.7972196959172249</v>
      </c>
      <c r="AF37" s="900">
        <f>VLOOKUP(年度マスタ!$K$4&amp;"_"&amp;AF$33,データシート1!$A:$BT,MATCH("aa_"&amp;$S37,データシート1!$A$1:$BT$1,0),0)</f>
        <v>1.762149042763004</v>
      </c>
      <c r="AG37" s="900">
        <f>VLOOKUP(年度マスタ!$K$4&amp;"_"&amp;AG$33,データシート1!$A:$BT,MATCH("aa_"&amp;$S37,データシート1!$A$1:$BT$1,0),0)</f>
        <v>1.6588994787772964</v>
      </c>
      <c r="AH37" s="900">
        <f>VLOOKUP(年度マスタ!$K$4&amp;"_"&amp;AH$33,データシート1!$A:$BT,MATCH("aa_"&amp;$S37,データシート1!$A$1:$BT$1,0),0)</f>
        <v>1.3981652860401657</v>
      </c>
      <c r="AI37" s="900">
        <f>VLOOKUP(年度マスタ!$K$4&amp;"_"&amp;AI$33,データシート1!$A:$BT,MATCH("aa_"&amp;$S37,データシート1!$A$1:$BT$1,0),0)</f>
        <v>1.608561726740813</v>
      </c>
      <c r="AJ37" s="900">
        <f>VLOOKUP(年度マスタ!$K$4&amp;"_"&amp;AJ$33,データシート1!$A:$BT,MATCH("aa_"&amp;$S37,データシート1!$A$1:$BT$1,0),0)</f>
        <v>1.5983158325530034</v>
      </c>
      <c r="AK37" s="901">
        <f>VLOOKUP(年度マスタ!$K$4&amp;"_"&amp;AK$33,データシート1!$A:$BT,MATCH("aa_"&amp;$S37,データシート1!$A$1:$BT$1,0),0)</f>
        <v>1.3738791949829867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59.626414732900898</v>
      </c>
      <c r="P38" s="454">
        <f t="shared" si="9"/>
        <v>0.2242132912670538</v>
      </c>
      <c r="Q38" s="328"/>
      <c r="R38" s="13"/>
      <c r="S38" s="356" t="s">
        <v>188</v>
      </c>
      <c r="T38" s="335"/>
      <c r="U38" s="348"/>
      <c r="V38" s="358" t="s">
        <v>197</v>
      </c>
      <c r="W38" s="358"/>
      <c r="X38" s="899">
        <f>VLOOKUP(年度マスタ!$K$4&amp;"_"&amp;X$33,データシート1!$A:$BT,MATCH("aa_"&amp;$S38,データシート1!$A$1:$BT$1,0),0)</f>
        <v>7.3864438954211478</v>
      </c>
      <c r="Y38" s="900">
        <f>VLOOKUP(年度マスタ!$K$4&amp;"_"&amp;Y$33,データシート1!$A:$BT,MATCH("aa_"&amp;$S38,データシート1!$A$1:$BT$1,0),0)</f>
        <v>7.0034049517856669</v>
      </c>
      <c r="Z38" s="900">
        <f>VLOOKUP(年度マスタ!$K$4&amp;"_"&amp;Z$33,データシート1!$A:$BT,MATCH("aa_"&amp;$S38,データシート1!$A$1:$BT$1,0),0)</f>
        <v>9.107520468452897</v>
      </c>
      <c r="AA38" s="900">
        <f>VLOOKUP(年度マスタ!$K$4&amp;"_"&amp;AA$33,データシート1!$A:$BT,MATCH("aa_"&amp;$S38,データシート1!$A$1:$BT$1,0),0)</f>
        <v>9.5599064584060898</v>
      </c>
      <c r="AB38" s="900">
        <f>VLOOKUP(年度マスタ!$K$4&amp;"_"&amp;AB$33,データシート1!$A:$BT,MATCH("aa_"&amp;$S38,データシート1!$A$1:$BT$1,0),0)</f>
        <v>8.5301784411497366</v>
      </c>
      <c r="AC38" s="900">
        <f>VLOOKUP(年度マスタ!$K$4&amp;"_"&amp;AC$33,データシート1!$A:$BT,MATCH("aa_"&amp;$S38,データシート1!$A$1:$BT$1,0),0)</f>
        <v>10.73988312241433</v>
      </c>
      <c r="AD38" s="900">
        <f>VLOOKUP(年度マスタ!$K$4&amp;"_"&amp;AD$33,データシート1!$A:$BT,MATCH("aa_"&amp;$S38,データシート1!$A$1:$BT$1,0),0)</f>
        <v>12.67310056192305</v>
      </c>
      <c r="AE38" s="900">
        <f>VLOOKUP(年度マスタ!$K$4&amp;"_"&amp;AE$33,データシート1!$A:$BT,MATCH("aa_"&amp;$S38,データシート1!$A$1:$BT$1,0),0)</f>
        <v>13.764813269237129</v>
      </c>
      <c r="AF38" s="900">
        <f>VLOOKUP(年度マスタ!$K$4&amp;"_"&amp;AF$33,データシート1!$A:$BT,MATCH("aa_"&amp;$S38,データシート1!$A$1:$BT$1,0),0)</f>
        <v>13.002771013617714</v>
      </c>
      <c r="AG38" s="900">
        <f>VLOOKUP(年度マスタ!$K$4&amp;"_"&amp;AG$33,データシート1!$A:$BT,MATCH("aa_"&amp;$S38,データシート1!$A$1:$BT$1,0),0)</f>
        <v>12.132035586496233</v>
      </c>
      <c r="AH38" s="900">
        <f>VLOOKUP(年度マスタ!$K$4&amp;"_"&amp;AH$33,データシート1!$A:$BT,MATCH("aa_"&amp;$S38,データシート1!$A$1:$BT$1,0),0)</f>
        <v>11.927774504926466</v>
      </c>
      <c r="AI38" s="900">
        <f>VLOOKUP(年度マスタ!$K$4&amp;"_"&amp;AI$33,データシート1!$A:$BT,MATCH("aa_"&amp;$S38,データシート1!$A$1:$BT$1,0),0)</f>
        <v>18.971893917545348</v>
      </c>
      <c r="AJ38" s="900">
        <f>VLOOKUP(年度マスタ!$K$4&amp;"_"&amp;AJ$33,データシート1!$A:$BT,MATCH("aa_"&amp;$S38,データシート1!$A$1:$BT$1,0),0)</f>
        <v>15.099179009807164</v>
      </c>
      <c r="AK38" s="901">
        <f>VLOOKUP(年度マスタ!$K$4&amp;"_"&amp;AK$33,データシート1!$A:$BT,MATCH("aa_"&amp;$S38,データシート1!$A$1:$BT$1,0),0)</f>
        <v>10.220366414969098</v>
      </c>
      <c r="AL38" s="330"/>
      <c r="AW38" s="17" t="str">
        <f>年度マスタ!H4</f>
        <v>37</v>
      </c>
      <c r="AX38" s="17" t="s">
        <v>198</v>
      </c>
      <c r="AY38" s="17">
        <f>VLOOKUP($AW38&amp;"_"&amp;$AY$34,データシート1!$A:$BT,MATCH($AY$31&amp;"_"&amp;AY$36,データシート1!$A$1:$BT$1,0),0)</f>
        <v>2420.0145627868192</v>
      </c>
      <c r="AZ38" s="17">
        <f>VLOOKUP($AW38&amp;"_"&amp;$AY$34,データシート1!$A:$BT,MATCH($AY$31&amp;"_"&amp;AZ$36,データシート1!$A$1:$BT$1,0),0)</f>
        <v>60.728914304492385</v>
      </c>
      <c r="BA38" s="17">
        <f>VLOOKUP($AW38&amp;"_"&amp;$AY$34,データシート1!$A:$BT,MATCH($AY$31&amp;"_"&amp;BA$36,データシート1!$A$1:$BT$1,0),0)</f>
        <v>166.2752009733569</v>
      </c>
      <c r="BB38" s="17">
        <f>VLOOKUP($AW38&amp;"_"&amp;$AY$34,データシート1!$A:$BT,MATCH($AY$31&amp;"_"&amp;BB$36,データシート1!$A$1:$BT$1,0),0)</f>
        <v>1144.2600042146021</v>
      </c>
      <c r="BC38" s="17">
        <f>VLOOKUP($AW38&amp;"_"&amp;$AY$34,データシート1!$A:$BT,MATCH($AY$31&amp;"_"&amp;BC$36,データシート1!$A$1:$BT$1,0),0)</f>
        <v>1118.710635262534</v>
      </c>
      <c r="BD38" s="17">
        <f>VLOOKUP($AW38&amp;"_"&amp;$AY$34,データシート1!$A:$BT,MATCH($AY$31&amp;"_"&amp;BD$36,データシート1!$A$1:$BT$1,0),0)</f>
        <v>874.05390227047667</v>
      </c>
      <c r="BE38" s="17">
        <f>VLOOKUP($AW38&amp;"_"&amp;$AY$34,データシート1!$A:$BT,MATCH($AY$31&amp;"_"&amp;BE$36,データシート1!$A$1:$BT$1,0),0)</f>
        <v>765.3389582816078</v>
      </c>
      <c r="BF38" s="17">
        <f>VLOOKUP($AW38&amp;"_"&amp;$AY$34,データシート1!$A:$BT,MATCH($AY$31&amp;"_"&amp;BF$36,データシート1!$A$1:$BT$1,0),0)</f>
        <v>56.325900002825634</v>
      </c>
      <c r="BG38" s="17">
        <f>VLOOKUP($AW38&amp;"_"&amp;$AY$34,データシート1!$A:$BT,MATCH($AY$31&amp;"_"&amp;BG$36,データシート1!$A$1:$BT$1,0),0)</f>
        <v>398.34572710650917</v>
      </c>
      <c r="BH38" s="17">
        <f>VLOOKUP($AW38&amp;"_"&amp;$AY$34,データシート1!$A:$BT,MATCH($AY$31&amp;"_"&amp;BH$36,データシート1!$A$1:$BT$1,0),0)</f>
        <v>84.101263460510026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29.309551103104685</v>
      </c>
      <c r="P39" s="454">
        <f t="shared" si="9"/>
        <v>0.11021274627737948</v>
      </c>
      <c r="Q39" s="328"/>
      <c r="R39" s="13"/>
      <c r="S39" s="356" t="s">
        <v>189</v>
      </c>
      <c r="T39" s="335"/>
      <c r="U39" s="343" t="s">
        <v>199</v>
      </c>
      <c r="V39" s="344"/>
      <c r="W39" s="344"/>
      <c r="X39" s="896">
        <f>VLOOKUP(年度マスタ!$K$4&amp;"_"&amp;X$33,データシート1!$A:$BT,MATCH("aa_"&amp;$S39,データシート1!$A$1:$BT$1,0),0)</f>
        <v>36.715792977261692</v>
      </c>
      <c r="Y39" s="897">
        <f>VLOOKUP(年度マスタ!$K$4&amp;"_"&amp;Y$33,データシート1!$A:$BT,MATCH("aa_"&amp;$S39,データシート1!$A$1:$BT$1,0),0)</f>
        <v>35.107063527993752</v>
      </c>
      <c r="Z39" s="897">
        <f>VLOOKUP(年度マスタ!$K$4&amp;"_"&amp;Z$33,データシート1!$A:$BT,MATCH("aa_"&amp;$S39,データシート1!$A$1:$BT$1,0),0)</f>
        <v>46.460455319099843</v>
      </c>
      <c r="AA39" s="897">
        <f>VLOOKUP(年度マスタ!$K$4&amp;"_"&amp;AA$33,データシート1!$A:$BT,MATCH("aa_"&amp;$S39,データシート1!$A$1:$BT$1,0),0)</f>
        <v>50.8452941741049</v>
      </c>
      <c r="AB39" s="897">
        <f>VLOOKUP(年度マスタ!$K$4&amp;"_"&amp;AB$33,データシート1!$A:$BT,MATCH("aa_"&amp;$S39,データシート1!$A$1:$BT$1,0),0)</f>
        <v>50.866122733849757</v>
      </c>
      <c r="AC39" s="897">
        <f>VLOOKUP(年度マスタ!$K$4&amp;"_"&amp;AC$33,データシート1!$A:$BT,MATCH("aa_"&amp;$S39,データシート1!$A$1:$BT$1,0),0)</f>
        <v>43.787736216907007</v>
      </c>
      <c r="AD39" s="897">
        <f>VLOOKUP(年度マスタ!$K$4&amp;"_"&amp;AD$33,データシート1!$A:$BT,MATCH("aa_"&amp;$S39,データシート1!$A$1:$BT$1,0),0)</f>
        <v>45.711191467368899</v>
      </c>
      <c r="AE39" s="897">
        <f>VLOOKUP(年度マスタ!$K$4&amp;"_"&amp;AE$33,データシート1!$A:$BT,MATCH("aa_"&amp;$S39,データシート1!$A$1:$BT$1,0),0)</f>
        <v>34.261610144499336</v>
      </c>
      <c r="AF39" s="897">
        <f>VLOOKUP(年度マスタ!$K$4&amp;"_"&amp;AF$33,データシート1!$A:$BT,MATCH("aa_"&amp;$S39,データシート1!$A$1:$BT$1,0),0)</f>
        <v>29.068597704055417</v>
      </c>
      <c r="AG39" s="897">
        <f>VLOOKUP(年度マスタ!$K$4&amp;"_"&amp;AG$33,データシート1!$A:$BT,MATCH("aa_"&amp;$S39,データシート1!$A$1:$BT$1,0),0)</f>
        <v>30.064048646041982</v>
      </c>
      <c r="AH39" s="897">
        <f>VLOOKUP(年度マスタ!$K$4&amp;"_"&amp;AH$33,データシート1!$A:$BT,MATCH("aa_"&amp;$S39,データシート1!$A$1:$BT$1,0),0)</f>
        <v>23.424618714043589</v>
      </c>
      <c r="AI39" s="897">
        <f>VLOOKUP(年度マスタ!$K$4&amp;"_"&amp;AI$33,データシート1!$A:$BT,MATCH("aa_"&amp;$S39,データシート1!$A$1:$BT$1,0),0)</f>
        <v>31.327975771908847</v>
      </c>
      <c r="AJ39" s="897">
        <f>VLOOKUP(年度マスタ!$K$4&amp;"_"&amp;AJ$33,データシート1!$A:$BT,MATCH("aa_"&amp;$S39,データシート1!$A$1:$BT$1,0),0)</f>
        <v>31.31678848364308</v>
      </c>
      <c r="AK39" s="898">
        <f>VLOOKUP(年度マスタ!$K$4&amp;"_"&amp;AK$33,データシート1!$A:$BT,MATCH("aa_"&amp;$S39,データシート1!$A$1:$BT$1,0),0)</f>
        <v>24.605583758779375</v>
      </c>
      <c r="AL39" s="330"/>
      <c r="AW39" s="17" t="str">
        <f>年度マスタ!K4</f>
        <v>37387</v>
      </c>
      <c r="AX39" s="17" t="s">
        <v>200</v>
      </c>
      <c r="AY39" s="17">
        <f>VLOOKUP($AW39&amp;"_"&amp;$AY$34,データシート1!$A:$BT,MATCH($AY$31&amp;"_"&amp;AY$36,データシート1!$A$1:$BT$1,0),0)</f>
        <v>49.89537588670165</v>
      </c>
      <c r="AZ39" s="17">
        <f>VLOOKUP($AW39&amp;"_"&amp;$AY$34,データシート1!$A:$BT,MATCH($AY$31&amp;"_"&amp;AZ$36,データシート1!$A$1:$BT$1,0),0)</f>
        <v>1.3738791949829867</v>
      </c>
      <c r="BA39" s="17">
        <f>VLOOKUP($AW39&amp;"_"&amp;$AY$34,データシート1!$A:$BT,MATCH($AY$31&amp;"_"&amp;BA$36,データシート1!$A$1:$BT$1,0),0)</f>
        <v>10.220366414969098</v>
      </c>
      <c r="BB39" s="17">
        <f>VLOOKUP($AW39&amp;"_"&amp;$AY$34,データシート1!$A:$BT,MATCH($AY$31&amp;"_"&amp;BB$36,データシート1!$A$1:$BT$1,0),0)</f>
        <v>24.605583758779375</v>
      </c>
      <c r="BC39" s="17">
        <f>VLOOKUP($AW39&amp;"_"&amp;$AY$34,データシート1!$A:$BT,MATCH($AY$31&amp;"_"&amp;BC$36,データシート1!$A$1:$BT$1,0),0)</f>
        <v>25.258588627110083</v>
      </c>
      <c r="BD39" s="17">
        <f>VLOOKUP($AW39&amp;"_"&amp;$AY$34,データシート1!$A:$BT,MATCH($AY$31&amp;"_"&amp;BD$36,データシート1!$A$1:$BT$1,0),0)</f>
        <v>23.205679780415498</v>
      </c>
      <c r="BE39" s="17">
        <f>VLOOKUP($AW39&amp;"_"&amp;$AY$34,データシート1!$A:$BT,MATCH($AY$31&amp;"_"&amp;BE$36,データシート1!$A$1:$BT$1,0),0)</f>
        <v>26.870619687066849</v>
      </c>
      <c r="BF39" s="17">
        <f>VLOOKUP($AW39&amp;"_"&amp;$AY$34,データシート1!$A:$BT,MATCH($AY$31&amp;"_"&amp;BF$36,データシート1!$A$1:$BT$1,0),0)</f>
        <v>1.375670479705545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30.31686362979621</v>
      </c>
      <c r="P40" s="454">
        <f t="shared" si="9"/>
        <v>0.1140005449896743</v>
      </c>
      <c r="Q40" s="328"/>
      <c r="R40" s="13"/>
      <c r="S40" s="356" t="s">
        <v>165</v>
      </c>
      <c r="T40" s="335"/>
      <c r="U40" s="343" t="s">
        <v>165</v>
      </c>
      <c r="V40" s="344"/>
      <c r="W40" s="344"/>
      <c r="X40" s="896">
        <f>VLOOKUP(年度マスタ!$K$4&amp;"_"&amp;X$33,データシート1!$A:$BT,MATCH("aa_"&amp;$S40,データシート1!$A$1:$BT$1,0),0)</f>
        <v>29.394916818849872</v>
      </c>
      <c r="Y40" s="897">
        <f>VLOOKUP(年度マスタ!$K$4&amp;"_"&amp;Y$33,データシート1!$A:$BT,MATCH("aa_"&amp;$S40,データシート1!$A$1:$BT$1,0),0)</f>
        <v>27.678905521661079</v>
      </c>
      <c r="Z40" s="897">
        <f>VLOOKUP(年度マスタ!$K$4&amp;"_"&amp;Z$33,データシート1!$A:$BT,MATCH("aa_"&amp;$S40,データシート1!$A$1:$BT$1,0),0)</f>
        <v>38.166618578355902</v>
      </c>
      <c r="AA40" s="897">
        <f>VLOOKUP(年度マスタ!$K$4&amp;"_"&amp;AA$33,データシート1!$A:$BT,MATCH("aa_"&amp;$S40,データシート1!$A$1:$BT$1,0),0)</f>
        <v>50.018405104743508</v>
      </c>
      <c r="AB40" s="897">
        <f>VLOOKUP(年度マスタ!$K$4&amp;"_"&amp;AB$33,データシート1!$A:$BT,MATCH("aa_"&amp;$S40,データシート1!$A$1:$BT$1,0),0)</f>
        <v>54.352513635636008</v>
      </c>
      <c r="AC40" s="897">
        <f>VLOOKUP(年度マスタ!$K$4&amp;"_"&amp;AC$33,データシート1!$A:$BT,MATCH("aa_"&amp;$S40,データシート1!$A$1:$BT$1,0),0)</f>
        <v>46.48319843738593</v>
      </c>
      <c r="AD40" s="897">
        <f>VLOOKUP(年度マスタ!$K$4&amp;"_"&amp;AD$33,データシート1!$A:$BT,MATCH("aa_"&amp;$S40,データシート1!$A$1:$BT$1,0),0)</f>
        <v>39.650222781004459</v>
      </c>
      <c r="AE40" s="897">
        <f>VLOOKUP(年度マスタ!$K$4&amp;"_"&amp;AE$33,データシート1!$A:$BT,MATCH("aa_"&amp;$S40,データシート1!$A$1:$BT$1,0),0)</f>
        <v>34.498225453359659</v>
      </c>
      <c r="AF40" s="897">
        <f>VLOOKUP(年度マスタ!$K$4&amp;"_"&amp;AF$33,データシート1!$A:$BT,MATCH("aa_"&amp;$S40,データシート1!$A$1:$BT$1,0),0)</f>
        <v>36.684099187049505</v>
      </c>
      <c r="AG40" s="897">
        <f>VLOOKUP(年度マスタ!$K$4&amp;"_"&amp;AG$33,データシート1!$A:$BT,MATCH("aa_"&amp;$S40,データシート1!$A$1:$BT$1,0),0)</f>
        <v>33.261320514544245</v>
      </c>
      <c r="AH40" s="897">
        <f>VLOOKUP(年度マスタ!$K$4&amp;"_"&amp;AH$33,データシート1!$A:$BT,MATCH("aa_"&amp;$S40,データシート1!$A$1:$BT$1,0),0)</f>
        <v>25.15738072840632</v>
      </c>
      <c r="AI40" s="897">
        <f>VLOOKUP(年度マスタ!$K$4&amp;"_"&amp;AI$33,データシート1!$A:$BT,MATCH("aa_"&amp;$S40,データシート1!$A$1:$BT$1,0),0)</f>
        <v>35.699721050236995</v>
      </c>
      <c r="AJ40" s="897">
        <f>VLOOKUP(年度マスタ!$K$4&amp;"_"&amp;AJ$33,データシート1!$A:$BT,MATCH("aa_"&amp;$S40,データシート1!$A$1:$BT$1,0),0)</f>
        <v>34.113200444102525</v>
      </c>
      <c r="AK40" s="898">
        <f>VLOOKUP(年度マスタ!$K$4&amp;"_"&amp;AK$33,データシート1!$A:$BT,MATCH("aa_"&amp;$S40,データシート1!$A$1:$BT$1,0),0)</f>
        <v>25.258588627110083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1.9333308606934501</v>
      </c>
      <c r="P41" s="454">
        <f t="shared" si="9"/>
        <v>7.2699067573663437E-3</v>
      </c>
      <c r="Q41" s="328"/>
      <c r="R41" s="13"/>
      <c r="S41" s="356" t="s">
        <v>201</v>
      </c>
      <c r="T41" s="335"/>
      <c r="U41" s="246" t="s">
        <v>128</v>
      </c>
      <c r="V41" s="344"/>
      <c r="W41" s="344"/>
      <c r="X41" s="896">
        <f>X42+X45+X46</f>
        <v>63.536990438794703</v>
      </c>
      <c r="Y41" s="897">
        <f t="shared" ref="Y41:AH41" si="12">Y42+Y45+Y46</f>
        <v>64.369964333512044</v>
      </c>
      <c r="Z41" s="897">
        <f t="shared" si="12"/>
        <v>63.252448037581537</v>
      </c>
      <c r="AA41" s="897">
        <f t="shared" si="12"/>
        <v>62.645600788256054</v>
      </c>
      <c r="AB41" s="897">
        <f t="shared" si="12"/>
        <v>61.55974559359435</v>
      </c>
      <c r="AC41" s="897">
        <f t="shared" si="12"/>
        <v>60.705822776379271</v>
      </c>
      <c r="AD41" s="897">
        <f t="shared" si="12"/>
        <v>60.103584936462674</v>
      </c>
      <c r="AE41" s="897">
        <f t="shared" si="12"/>
        <v>58.713943054808979</v>
      </c>
      <c r="AF41" s="897">
        <f t="shared" si="12"/>
        <v>57.747249887660438</v>
      </c>
      <c r="AG41" s="897">
        <f t="shared" si="12"/>
        <v>56.239836385620151</v>
      </c>
      <c r="AH41" s="897">
        <f t="shared" si="12"/>
        <v>55.473244161204192</v>
      </c>
      <c r="AI41" s="897">
        <f>AI42+AI45+AI46</f>
        <v>50.496266206929207</v>
      </c>
      <c r="AJ41" s="897">
        <f>AJ42+AJ45+AJ46</f>
        <v>50.247681531009945</v>
      </c>
      <c r="AK41" s="898">
        <f>AK42+AK45+AK46</f>
        <v>51.451969947187891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62.043761901848896</v>
      </c>
      <c r="Y42" s="900">
        <f t="shared" ref="Y42:AK42" si="13">SUM(Y43:Y44)</f>
        <v>62.824837108904262</v>
      </c>
      <c r="Z42" s="900">
        <f t="shared" si="13"/>
        <v>61.487495436219859</v>
      </c>
      <c r="AA42" s="900">
        <f t="shared" si="13"/>
        <v>60.728091596594723</v>
      </c>
      <c r="AB42" s="900">
        <f t="shared" si="13"/>
        <v>59.626414732900898</v>
      </c>
      <c r="AC42" s="900">
        <f t="shared" si="13"/>
        <v>58.8624848875601</v>
      </c>
      <c r="AD42" s="900">
        <f t="shared" si="13"/>
        <v>58.305978080368064</v>
      </c>
      <c r="AE42" s="900">
        <f t="shared" si="13"/>
        <v>56.977384018056767</v>
      </c>
      <c r="AF42" s="900">
        <f t="shared" si="13"/>
        <v>56.076838001667689</v>
      </c>
      <c r="AG42" s="900">
        <f t="shared" si="13"/>
        <v>54.702534271983424</v>
      </c>
      <c r="AH42" s="900">
        <f t="shared" si="13"/>
        <v>53.987755756341642</v>
      </c>
      <c r="AI42" s="900">
        <f t="shared" si="13"/>
        <v>49.092293461354124</v>
      </c>
      <c r="AJ42" s="900">
        <f t="shared" si="13"/>
        <v>48.871906119404166</v>
      </c>
      <c r="AK42" s="901">
        <f t="shared" si="13"/>
        <v>50.076299467482343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30.071741889480201</v>
      </c>
      <c r="Y43" s="900">
        <f>VLOOKUP(年度マスタ!$K$4&amp;"_"&amp;Y$33,データシート1!$A:$BT,MATCH("aa_"&amp;$S43,データシート1!$A$1:$BT$1,0),0)</f>
        <v>30.298883795276641</v>
      </c>
      <c r="Z43" s="900">
        <f>VLOOKUP(年度マスタ!$K$4&amp;"_"&amp;Z$33,データシート1!$A:$BT,MATCH("aa_"&amp;$S43,データシート1!$A$1:$BT$1,0),0)</f>
        <v>30.223139446315294</v>
      </c>
      <c r="AA43" s="900">
        <f>VLOOKUP(年度マスタ!$K$4&amp;"_"&amp;AA$33,データシート1!$A:$BT,MATCH("aa_"&amp;$S43,データシート1!$A$1:$BT$1,0),0)</f>
        <v>30.027372108482297</v>
      </c>
      <c r="AB43" s="900">
        <f>VLOOKUP(年度マスタ!$K$4&amp;"_"&amp;AB$33,データシート1!$A:$BT,MATCH("aa_"&amp;$S43,データシート1!$A$1:$BT$1,0),0)</f>
        <v>29.309551103104685</v>
      </c>
      <c r="AC43" s="900">
        <f>VLOOKUP(年度マスタ!$K$4&amp;"_"&amp;AC$33,データシート1!$A:$BT,MATCH("aa_"&amp;$S43,データシート1!$A$1:$BT$1,0),0)</f>
        <v>28.25246294629968</v>
      </c>
      <c r="AD43" s="900">
        <f>VLOOKUP(年度マスタ!$K$4&amp;"_"&amp;AD$33,データシート1!$A:$BT,MATCH("aa_"&amp;$S43,データシート1!$A$1:$BT$1,0),0)</f>
        <v>27.802430134293058</v>
      </c>
      <c r="AE43" s="900">
        <f>VLOOKUP(年度マスタ!$K$4&amp;"_"&amp;AE$33,データシート1!$A:$BT,MATCH("aa_"&amp;$S43,データシート1!$A$1:$BT$1,0),0)</f>
        <v>27.684149477604691</v>
      </c>
      <c r="AF43" s="900">
        <f>VLOOKUP(年度マスタ!$K$4&amp;"_"&amp;AF$33,データシート1!$A:$BT,MATCH("aa_"&amp;$S43,データシート1!$A$1:$BT$1,0),0)</f>
        <v>27.08020834610204</v>
      </c>
      <c r="AG43" s="900">
        <f>VLOOKUP(年度マスタ!$K$4&amp;"_"&amp;AG$33,データシート1!$A:$BT,MATCH("aa_"&amp;$S43,データシート1!$A$1:$BT$1,0),0)</f>
        <v>26.458192811894342</v>
      </c>
      <c r="AH43" s="900">
        <f>VLOOKUP(年度マスタ!$K$4&amp;"_"&amp;AH$33,データシート1!$A:$BT,MATCH("aa_"&amp;$S43,データシート1!$A$1:$BT$1,0),0)</f>
        <v>25.930131481155406</v>
      </c>
      <c r="AI43" s="900">
        <f>VLOOKUP(年度マスタ!$K$4&amp;"_"&amp;AI$33,データシート1!$A:$BT,MATCH("aa_"&amp;$S43,データシート1!$A$1:$BT$1,0),0)</f>
        <v>22.577118113700028</v>
      </c>
      <c r="AJ43" s="900">
        <f>VLOOKUP(年度マスタ!$K$4&amp;"_"&amp;AJ$33,データシート1!$A:$BT,MATCH("aa_"&amp;$S43,データシート1!$A$1:$BT$1,0),0)</f>
        <v>21.810050052323007</v>
      </c>
      <c r="AK43" s="901">
        <f>VLOOKUP(年度マスタ!$K$4&amp;"_"&amp;AK$33,データシート1!$A:$BT,MATCH("aa_"&amp;$S43,データシート1!$A$1:$BT$1,0),0)</f>
        <v>23.205679780415498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31.972020012368692</v>
      </c>
      <c r="Y44" s="900">
        <f>VLOOKUP(年度マスタ!$K$4&amp;"_"&amp;Y$33,データシート1!$A:$BT,MATCH("aa_"&amp;$S44,データシート1!$A$1:$BT$1,0),0)</f>
        <v>32.525953313627618</v>
      </c>
      <c r="Z44" s="900">
        <f>VLOOKUP(年度マスタ!$K$4&amp;"_"&amp;Z$33,データシート1!$A:$BT,MATCH("aa_"&amp;$S44,データシート1!$A$1:$BT$1,0),0)</f>
        <v>31.264355989904569</v>
      </c>
      <c r="AA44" s="900">
        <f>VLOOKUP(年度マスタ!$K$4&amp;"_"&amp;AA$33,データシート1!$A:$BT,MATCH("aa_"&amp;$S44,データシート1!$A$1:$BT$1,0),0)</f>
        <v>30.70071948811243</v>
      </c>
      <c r="AB44" s="900">
        <f>VLOOKUP(年度マスタ!$K$4&amp;"_"&amp;AB$33,データシート1!$A:$BT,MATCH("aa_"&amp;$S44,データシート1!$A$1:$BT$1,0),0)</f>
        <v>30.31686362979621</v>
      </c>
      <c r="AC44" s="900">
        <f>VLOOKUP(年度マスタ!$K$4&amp;"_"&amp;AC$33,データシート1!$A:$BT,MATCH("aa_"&amp;$S44,データシート1!$A$1:$BT$1,0),0)</f>
        <v>30.610021941260417</v>
      </c>
      <c r="AD44" s="900">
        <f>VLOOKUP(年度マスタ!$K$4&amp;"_"&amp;AD$33,データシート1!$A:$BT,MATCH("aa_"&amp;$S44,データシート1!$A$1:$BT$1,0),0)</f>
        <v>30.50354794607501</v>
      </c>
      <c r="AE44" s="900">
        <f>VLOOKUP(年度マスタ!$K$4&amp;"_"&amp;AE$33,データシート1!$A:$BT,MATCH("aa_"&amp;$S44,データシート1!$A$1:$BT$1,0),0)</f>
        <v>29.293234540452072</v>
      </c>
      <c r="AF44" s="900">
        <f>VLOOKUP(年度マスタ!$K$4&amp;"_"&amp;AF$33,データシート1!$A:$BT,MATCH("aa_"&amp;$S44,データシート1!$A$1:$BT$1,0),0)</f>
        <v>28.996629655565648</v>
      </c>
      <c r="AG44" s="900">
        <f>VLOOKUP(年度マスタ!$K$4&amp;"_"&amp;AG$33,データシート1!$A:$BT,MATCH("aa_"&amp;$S44,データシート1!$A$1:$BT$1,0),0)</f>
        <v>28.244341460089082</v>
      </c>
      <c r="AH44" s="900">
        <f>VLOOKUP(年度マスタ!$K$4&amp;"_"&amp;AH$33,データシート1!$A:$BT,MATCH("aa_"&amp;$S44,データシート1!$A$1:$BT$1,0),0)</f>
        <v>28.057624275186239</v>
      </c>
      <c r="AI44" s="900">
        <f>VLOOKUP(年度マスタ!$K$4&amp;"_"&amp;AI$33,データシート1!$A:$BT,MATCH("aa_"&amp;$S44,データシート1!$A$1:$BT$1,0),0)</f>
        <v>26.515175347654097</v>
      </c>
      <c r="AJ44" s="900">
        <f>VLOOKUP(年度マスタ!$K$4&amp;"_"&amp;AJ$33,データシート1!$A:$BT,MATCH("aa_"&amp;$S44,データシート1!$A$1:$BT$1,0),0)</f>
        <v>27.061856067081159</v>
      </c>
      <c r="AK44" s="901">
        <f>VLOOKUP(年度マスタ!$K$4&amp;"_"&amp;AK$33,データシート1!$A:$BT,MATCH("aa_"&amp;$S44,データシート1!$A$1:$BT$1,0),0)</f>
        <v>26.870619687066849</v>
      </c>
      <c r="AL44" s="330"/>
      <c r="AW44" s="17" t="str">
        <f>AW47</f>
        <v>香川県</v>
      </c>
      <c r="AX44" s="1010">
        <f t="shared" si="14"/>
        <v>0.37344254639221464</v>
      </c>
      <c r="AY44" s="1010">
        <f t="shared" si="14"/>
        <v>0.16143269907754981</v>
      </c>
      <c r="AZ44" s="1010">
        <f t="shared" si="14"/>
        <v>0.15782818299338283</v>
      </c>
      <c r="BA44" s="1010">
        <f t="shared" si="14"/>
        <v>0.29543152870894995</v>
      </c>
      <c r="BB44" s="1010">
        <f t="shared" si="14"/>
        <v>1.1865042827902588E-2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1.49322853694581</v>
      </c>
      <c r="Y45" s="900">
        <f>VLOOKUP(年度マスタ!$K$4&amp;"_"&amp;Y$33,データシート1!$A:$BT,MATCH("aa_"&amp;$S45,データシート1!$A$1:$BT$1,0),0)</f>
        <v>1.5451272246077801</v>
      </c>
      <c r="Z45" s="900">
        <f>VLOOKUP(年度マスタ!$K$4&amp;"_"&amp;Z$33,データシート1!$A:$BT,MATCH("aa_"&amp;$S45,データシート1!$A$1:$BT$1,0),0)</f>
        <v>1.7649526013616801</v>
      </c>
      <c r="AA45" s="900">
        <f>VLOOKUP(年度マスタ!$K$4&amp;"_"&amp;AA$33,データシート1!$A:$BT,MATCH("aa_"&amp;$S45,データシート1!$A$1:$BT$1,0),0)</f>
        <v>1.91750919166133</v>
      </c>
      <c r="AB45" s="900">
        <f>VLOOKUP(年度マスタ!$K$4&amp;"_"&amp;AB$33,データシート1!$A:$BT,MATCH("aa_"&amp;$S45,データシート1!$A$1:$BT$1,0),0)</f>
        <v>1.9333308606934501</v>
      </c>
      <c r="AC45" s="900">
        <f>VLOOKUP(年度マスタ!$K$4&amp;"_"&amp;AC$33,データシート1!$A:$BT,MATCH("aa_"&amp;$S45,データシート1!$A$1:$BT$1,0),0)</f>
        <v>1.84333788881917</v>
      </c>
      <c r="AD45" s="900">
        <f>VLOOKUP(年度マスタ!$K$4&amp;"_"&amp;AD$33,データシート1!$A:$BT,MATCH("aa_"&amp;$S45,データシート1!$A$1:$BT$1,0),0)</f>
        <v>1.7976068560946099</v>
      </c>
      <c r="AE45" s="900">
        <f>VLOOKUP(年度マスタ!$K$4&amp;"_"&amp;AE$33,データシート1!$A:$BT,MATCH("aa_"&amp;$S45,データシート1!$A$1:$BT$1,0),0)</f>
        <v>1.7365590367522112</v>
      </c>
      <c r="AF45" s="900">
        <f>VLOOKUP(年度マスタ!$K$4&amp;"_"&amp;AF$33,データシート1!$A:$BT,MATCH("aa_"&amp;$S45,データシート1!$A$1:$BT$1,0),0)</f>
        <v>1.6704118859927499</v>
      </c>
      <c r="AG45" s="900">
        <f>VLOOKUP(年度マスタ!$K$4&amp;"_"&amp;AG$33,データシート1!$A:$BT,MATCH("aa_"&amp;$S45,データシート1!$A$1:$BT$1,0),0)</f>
        <v>1.53730211363673</v>
      </c>
      <c r="AH45" s="900">
        <f>VLOOKUP(年度マスタ!$K$4&amp;"_"&amp;AH$33,データシート1!$A:$BT,MATCH("aa_"&amp;$S45,データシート1!$A$1:$BT$1,0),0)</f>
        <v>1.4854884048625501</v>
      </c>
      <c r="AI45" s="900">
        <f>VLOOKUP(年度マスタ!$K$4&amp;"_"&amp;AI$33,データシート1!$A:$BT,MATCH("aa_"&amp;$S45,データシート1!$A$1:$BT$1,0),0)</f>
        <v>1.4039727455750799</v>
      </c>
      <c r="AJ45" s="900">
        <f>VLOOKUP(年度マスタ!$K$4&amp;"_"&amp;AJ$33,データシート1!$A:$BT,MATCH("aa_"&amp;$S45,データシート1!$A$1:$BT$1,0),0)</f>
        <v>1.3757754116057801</v>
      </c>
      <c r="AK45" s="901">
        <f>VLOOKUP(年度マスタ!$K$4&amp;"_"&amp;AK$33,データシート1!$A:$BT,MATCH("aa_"&amp;$S45,データシート1!$A$1:$BT$1,0),0)</f>
        <v>1.375670479705545</v>
      </c>
      <c r="AL45" s="330"/>
      <c r="AW45" s="17" t="str">
        <f>AW48</f>
        <v>綾川町</v>
      </c>
      <c r="AX45" s="1010">
        <f t="shared" ref="AX45:BB45" si="15">AX48/$BC48</f>
        <v>0.37768700597702481</v>
      </c>
      <c r="AY45" s="1010">
        <f t="shared" si="15"/>
        <v>0.15113459855458741</v>
      </c>
      <c r="AZ45" s="1010">
        <f t="shared" si="15"/>
        <v>0.15514554296447725</v>
      </c>
      <c r="BA45" s="1010">
        <f t="shared" si="15"/>
        <v>0.3160328525039105</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香川県</v>
      </c>
      <c r="AX47" s="1011">
        <f>SUM(AY38:BA38)</f>
        <v>2647.0186780646682</v>
      </c>
      <c r="AY47" s="1011">
        <f t="shared" si="17"/>
        <v>1144.2600042146021</v>
      </c>
      <c r="AZ47" s="1011">
        <f t="shared" si="17"/>
        <v>1118.710635262534</v>
      </c>
      <c r="BA47" s="1011">
        <f>SUM(BD38:BG38)</f>
        <v>2094.0644876614192</v>
      </c>
      <c r="BB47" s="1011">
        <f>BH38</f>
        <v>84.101263460510026</v>
      </c>
      <c r="BC47" s="1011">
        <f>SUM(AX47:BB47)</f>
        <v>7088.1550686637347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綾川町</v>
      </c>
      <c r="AX48" s="1011">
        <f>SUM(AY39:BA39)</f>
        <v>61.489621496653733</v>
      </c>
      <c r="AY48" s="1011">
        <f>BB39</f>
        <v>24.605583758779375</v>
      </c>
      <c r="AZ48" s="1011">
        <f>BC39</f>
        <v>25.258588627110083</v>
      </c>
      <c r="BA48" s="1011">
        <f>SUM(BD39:BG39)</f>
        <v>51.451969947187891</v>
      </c>
      <c r="BB48" s="1011">
        <f>BH39</f>
        <v>0</v>
      </c>
      <c r="BC48" s="1011">
        <f>SUM(AX48:BB48)</f>
        <v>162.80576382973109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162.80576382973109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61.489621496653733</v>
      </c>
      <c r="P52" s="453">
        <f t="shared" ref="P52:P64" si="18">O52/$O$51</f>
        <v>0.37768700597702481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49.89537588670165</v>
      </c>
      <c r="P53" s="454">
        <f t="shared" si="18"/>
        <v>0.30647180242883948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1.3738791949829867</v>
      </c>
      <c r="P54" s="454">
        <f t="shared" si="18"/>
        <v>8.4387626252584377E-3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10.220366414969098</v>
      </c>
      <c r="P55" s="454">
        <f t="shared" si="18"/>
        <v>6.2776440922926863E-2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24.605583758779375</v>
      </c>
      <c r="P56" s="453">
        <f t="shared" si="18"/>
        <v>0.15113459855458741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25.258588627110083</v>
      </c>
      <c r="P57" s="453">
        <f t="shared" si="18"/>
        <v>0.15514554296447725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51.451969947187891</v>
      </c>
      <c r="P58" s="453">
        <f t="shared" si="18"/>
        <v>0.3160328525039105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50.076299467482343</v>
      </c>
      <c r="P59" s="454">
        <f t="shared" si="18"/>
        <v>0.30758308729078032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23.205679780415498</v>
      </c>
      <c r="P60" s="454">
        <f t="shared" si="18"/>
        <v>0.14253598419700267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26.870619687066849</v>
      </c>
      <c r="P61" s="454">
        <f t="shared" si="18"/>
        <v>0.16504710309377768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1.375670479705545</v>
      </c>
      <c r="P62" s="454">
        <f t="shared" si="18"/>
        <v>8.4497652131301521E-3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綾川町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430.33879999999999</v>
      </c>
      <c r="AI7" s="78">
        <f>VLOOKUP(年度マスタ!$K$4&amp;"_"&amp;$AG7,データシート1!$A:$BT,MATCH("ab_"&amp;AI$2,データシート1!$A$1:$BT$1,0),0)</f>
        <v>805</v>
      </c>
      <c r="AJ7" s="78">
        <f>VLOOKUP(年度マスタ!$K$4&amp;"_"&amp;$AG7,データシート1!$A:$BT,MATCH("ab_"&amp;AJ$2,データシート1!$A$1:$BT$1,0),0)</f>
        <v>204</v>
      </c>
      <c r="AK7" s="78">
        <f>VLOOKUP(年度マスタ!$K$4&amp;"_"&amp;$AG7,データシート1!$A:$BT,MATCH("ab_"&amp;AK$2,データシート1!$A$1:$BT$1,0),0)</f>
        <v>7879</v>
      </c>
      <c r="AL7" s="78">
        <f>VLOOKUP(年度マスタ!$K$4&amp;"_"&amp;$AG7,データシート1!$A:$BT,MATCH("ab_"&amp;AL$2,データシート1!$A$1:$BT$1,0),0)</f>
        <v>9253</v>
      </c>
      <c r="AM7" s="78">
        <f>VLOOKUP(年度マスタ!$K$4&amp;"_"&amp;$AG7,データシート1!$A:$BT,MATCH("ab_"&amp;AM$2,データシート1!$A$1:$BT$1,0),0)</f>
        <v>15202</v>
      </c>
      <c r="AN7" s="78">
        <f>VLOOKUP(年度マスタ!$K$4&amp;"_"&amp;$AG7,データシート1!$A:$BT,MATCH("ab_"&amp;AN$2,データシート1!$A$1:$BT$1,0),0)</f>
        <v>6435</v>
      </c>
      <c r="AO7" s="78">
        <f>VLOOKUP(年度マスタ!$K$4&amp;"_"&amp;$AG7,データシート1!$A:$BT,MATCH("ab_"&amp;AO$2,データシート1!$A$1:$BT$1,0),0)</f>
        <v>25614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404.46210000000002</v>
      </c>
      <c r="AI8" s="78">
        <f>VLOOKUP(年度マスタ!$K$4&amp;"_"&amp;$AG8,データシート1!$A:$BT,MATCH("ab_"&amp;AI$2,データシート1!$A$1:$BT$1,0),0)</f>
        <v>805</v>
      </c>
      <c r="AJ8" s="78">
        <f>VLOOKUP(年度マスタ!$K$4&amp;"_"&amp;$AG8,データシート1!$A:$BT,MATCH("ab_"&amp;AJ$2,データシート1!$A$1:$BT$1,0),0)</f>
        <v>204</v>
      </c>
      <c r="AK8" s="78">
        <f>VLOOKUP(年度マスタ!$K$4&amp;"_"&amp;$AG8,データシート1!$A:$BT,MATCH("ab_"&amp;AK$2,データシート1!$A$1:$BT$1,0),0)</f>
        <v>7879</v>
      </c>
      <c r="AL8" s="78">
        <f>VLOOKUP(年度マスタ!$K$4&amp;"_"&amp;$AG8,データシート1!$A:$BT,MATCH("ab_"&amp;AL$2,データシート1!$A$1:$BT$1,0),0)</f>
        <v>9279</v>
      </c>
      <c r="AM8" s="78">
        <f>VLOOKUP(年度マスタ!$K$4&amp;"_"&amp;$AG8,データシート1!$A:$BT,MATCH("ab_"&amp;AM$2,データシート1!$A$1:$BT$1,0),0)</f>
        <v>15388</v>
      </c>
      <c r="AN8" s="78">
        <f>VLOOKUP(年度マスタ!$K$4&amp;"_"&amp;$AG8,データシート1!$A:$BT,MATCH("ab_"&amp;AN$2,データシート1!$A$1:$BT$1,0),0)</f>
        <v>6383</v>
      </c>
      <c r="AO8" s="78">
        <f>VLOOKUP(年度マスタ!$K$4&amp;"_"&amp;$AG8,データシート1!$A:$BT,MATCH("ab_"&amp;AO$2,データシート1!$A$1:$BT$1,0),0)</f>
        <v>25397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403.57249999999999</v>
      </c>
      <c r="AI9" s="78">
        <f>VLOOKUP(年度マスタ!$K$4&amp;"_"&amp;$AG9,データシート1!$A:$BT,MATCH("ab_"&amp;AI$2,データシート1!$A$1:$BT$1,0),0)</f>
        <v>805</v>
      </c>
      <c r="AJ9" s="78">
        <f>VLOOKUP(年度マスタ!$K$4&amp;"_"&amp;$AG9,データシート1!$A:$BT,MATCH("ab_"&amp;AJ$2,データシート1!$A$1:$BT$1,0),0)</f>
        <v>204</v>
      </c>
      <c r="AK9" s="78">
        <f>VLOOKUP(年度マスタ!$K$4&amp;"_"&amp;$AG9,データシート1!$A:$BT,MATCH("ab_"&amp;AK$2,データシート1!$A$1:$BT$1,0),0)</f>
        <v>7879</v>
      </c>
      <c r="AL9" s="78">
        <f>VLOOKUP(年度マスタ!$K$4&amp;"_"&amp;$AG9,データシート1!$A:$BT,MATCH("ab_"&amp;AL$2,データシート1!$A$1:$BT$1,0),0)</f>
        <v>9337</v>
      </c>
      <c r="AM9" s="78">
        <f>VLOOKUP(年度マスタ!$K$4&amp;"_"&amp;$AG9,データシート1!$A:$BT,MATCH("ab_"&amp;AM$2,データシート1!$A$1:$BT$1,0),0)</f>
        <v>15683</v>
      </c>
      <c r="AN9" s="78">
        <f>VLOOKUP(年度マスタ!$K$4&amp;"_"&amp;$AG9,データシート1!$A:$BT,MATCH("ab_"&amp;AN$2,データシート1!$A$1:$BT$1,0),0)</f>
        <v>6318</v>
      </c>
      <c r="AO9" s="78">
        <f>VLOOKUP(年度マスタ!$K$4&amp;"_"&amp;$AG9,データシート1!$A:$BT,MATCH("ab_"&amp;AO$2,データシート1!$A$1:$BT$1,0),0)</f>
        <v>25150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454.47750000000002</v>
      </c>
      <c r="AI10" s="78">
        <f>VLOOKUP(年度マスタ!$K$4&amp;"_"&amp;$AG10,データシート1!$A:$BT,MATCH("ab_"&amp;AI$2,データシート1!$A$1:$BT$1,0),0)</f>
        <v>805</v>
      </c>
      <c r="AJ10" s="78">
        <f>VLOOKUP(年度マスタ!$K$4&amp;"_"&amp;$AG10,データシート1!$A:$BT,MATCH("ab_"&amp;AJ$2,データシート1!$A$1:$BT$1,0),0)</f>
        <v>204</v>
      </c>
      <c r="AK10" s="78">
        <f>VLOOKUP(年度マスタ!$K$4&amp;"_"&amp;$AG10,データシート1!$A:$BT,MATCH("ab_"&amp;AK$2,データシート1!$A$1:$BT$1,0),0)</f>
        <v>7879</v>
      </c>
      <c r="AL10" s="78">
        <f>VLOOKUP(年度マスタ!$K$4&amp;"_"&amp;$AG10,データシート1!$A:$BT,MATCH("ab_"&amp;AL$2,データシート1!$A$1:$BT$1,0),0)</f>
        <v>9511</v>
      </c>
      <c r="AM10" s="78">
        <f>VLOOKUP(年度マスタ!$K$4&amp;"_"&amp;$AG10,データシート1!$A:$BT,MATCH("ab_"&amp;AM$2,データシート1!$A$1:$BT$1,0),0)</f>
        <v>15705</v>
      </c>
      <c r="AN10" s="78">
        <f>VLOOKUP(年度マスタ!$K$4&amp;"_"&amp;$AG10,データシート1!$A:$BT,MATCH("ab_"&amp;AN$2,データシート1!$A$1:$BT$1,0),0)</f>
        <v>6169</v>
      </c>
      <c r="AO10" s="78">
        <f>VLOOKUP(年度マスタ!$K$4&amp;"_"&amp;$AG10,データシート1!$A:$BT,MATCH("ab_"&amp;AO$2,データシート1!$A$1:$BT$1,0),0)</f>
        <v>25149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469.11739999999998</v>
      </c>
      <c r="AI11" s="78">
        <f>VLOOKUP(年度マスタ!$K$4&amp;"_"&amp;$AG11,データシート1!$A:$BT,MATCH("ab_"&amp;AI$2,データシート1!$A$1:$BT$1,0),0)</f>
        <v>805</v>
      </c>
      <c r="AJ11" s="78">
        <f>VLOOKUP(年度マスタ!$K$4&amp;"_"&amp;$AG11,データシート1!$A:$BT,MATCH("ab_"&amp;AJ$2,データシート1!$A$1:$BT$1,0),0)</f>
        <v>204</v>
      </c>
      <c r="AK11" s="78">
        <f>VLOOKUP(年度マスタ!$K$4&amp;"_"&amp;$AG11,データシート1!$A:$BT,MATCH("ab_"&amp;AK$2,データシート1!$A$1:$BT$1,0),0)</f>
        <v>7879</v>
      </c>
      <c r="AL11" s="78">
        <f>VLOOKUP(年度マスタ!$K$4&amp;"_"&amp;$AG11,データシート1!$A:$BT,MATCH("ab_"&amp;AL$2,データシート1!$A$1:$BT$1,0),0)</f>
        <v>9554</v>
      </c>
      <c r="AM11" s="78">
        <f>VLOOKUP(年度マスタ!$K$4&amp;"_"&amp;$AG11,データシート1!$A:$BT,MATCH("ab_"&amp;AM$2,データシート1!$A$1:$BT$1,0),0)</f>
        <v>16014</v>
      </c>
      <c r="AN11" s="78">
        <f>VLOOKUP(年度マスタ!$K$4&amp;"_"&amp;$AG11,データシート1!$A:$BT,MATCH("ab_"&amp;AN$2,データシート1!$A$1:$BT$1,0),0)</f>
        <v>6069</v>
      </c>
      <c r="AO11" s="78">
        <f>VLOOKUP(年度マスタ!$K$4&amp;"_"&amp;$AG11,データシート1!$A:$BT,MATCH("ab_"&amp;AO$2,データシート1!$A$1:$BT$1,0),0)</f>
        <v>24993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446.42899999999997</v>
      </c>
      <c r="AI12" s="78">
        <f>VLOOKUP(年度マスタ!$K$4&amp;"_"&amp;$AG12,データシート1!$A:$BT,MATCH("ab_"&amp;AI$2,データシート1!$A$1:$BT$1,0),0)</f>
        <v>761</v>
      </c>
      <c r="AJ12" s="78">
        <f>VLOOKUP(年度マスタ!$K$4&amp;"_"&amp;$AG12,データシート1!$A:$BT,MATCH("ab_"&amp;AJ$2,データシート1!$A$1:$BT$1,0),0)</f>
        <v>216</v>
      </c>
      <c r="AK12" s="78">
        <f>VLOOKUP(年度マスタ!$K$4&amp;"_"&amp;$AG12,データシート1!$A:$BT,MATCH("ab_"&amp;AK$2,データシート1!$A$1:$BT$1,0),0)</f>
        <v>7439</v>
      </c>
      <c r="AL12" s="78">
        <f>VLOOKUP(年度マスタ!$K$4&amp;"_"&amp;$AG12,データシート1!$A:$BT,MATCH("ab_"&amp;AL$2,データシート1!$A$1:$BT$1,0),0)</f>
        <v>9644</v>
      </c>
      <c r="AM12" s="78">
        <f>VLOOKUP(年度マスタ!$K$4&amp;"_"&amp;$AG12,データシート1!$A:$BT,MATCH("ab_"&amp;AM$2,データシート1!$A$1:$BT$1,0),0)</f>
        <v>16258</v>
      </c>
      <c r="AN12" s="78">
        <f>VLOOKUP(年度マスタ!$K$4&amp;"_"&amp;$AG12,データシート1!$A:$BT,MATCH("ab_"&amp;AN$2,データシート1!$A$1:$BT$1,0),0)</f>
        <v>6096</v>
      </c>
      <c r="AO12" s="78">
        <f>VLOOKUP(年度マスタ!$K$4&amp;"_"&amp;$AG12,データシート1!$A:$BT,MATCH("ab_"&amp;AO$2,データシート1!$A$1:$BT$1,0),0)</f>
        <v>24837</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503.91</v>
      </c>
      <c r="AI13" s="78">
        <f>VLOOKUP(年度マスタ!$K$4&amp;"_"&amp;$AG13,データシート1!$A:$BT,MATCH("ab_"&amp;AI$2,データシート1!$A$1:$BT$1,0),0)</f>
        <v>761</v>
      </c>
      <c r="AJ13" s="78">
        <f>VLOOKUP(年度マスタ!$K$4&amp;"_"&amp;$AG13,データシート1!$A:$BT,MATCH("ab_"&amp;AJ$2,データシート1!$A$1:$BT$1,0),0)</f>
        <v>216</v>
      </c>
      <c r="AK13" s="78">
        <f>VLOOKUP(年度マスタ!$K$4&amp;"_"&amp;$AG13,データシート1!$A:$BT,MATCH("ab_"&amp;AK$2,データシート1!$A$1:$BT$1,0),0)</f>
        <v>7439</v>
      </c>
      <c r="AL13" s="78">
        <f>VLOOKUP(年度マスタ!$K$4&amp;"_"&amp;$AG13,データシート1!$A:$BT,MATCH("ab_"&amp;AL$2,データシート1!$A$1:$BT$1,0),0)</f>
        <v>9745</v>
      </c>
      <c r="AM13" s="78">
        <f>VLOOKUP(年度マスタ!$K$4&amp;"_"&amp;$AG13,データシート1!$A:$BT,MATCH("ab_"&amp;AM$2,データシート1!$A$1:$BT$1,0),0)</f>
        <v>16153</v>
      </c>
      <c r="AN13" s="78">
        <f>VLOOKUP(年度マスタ!$K$4&amp;"_"&amp;$AG13,データシート1!$A:$BT,MATCH("ab_"&amp;AN$2,データシート1!$A$1:$BT$1,0),0)</f>
        <v>6070</v>
      </c>
      <c r="AO13" s="78">
        <f>VLOOKUP(年度マスタ!$K$4&amp;"_"&amp;$AG13,データシート1!$A:$BT,MATCH("ab_"&amp;AO$2,データシート1!$A$1:$BT$1,0),0)</f>
        <v>24742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642.95910000000003</v>
      </c>
      <c r="AI14" s="78">
        <f>VLOOKUP(年度マスタ!$K$4&amp;"_"&amp;$AG14,データシート1!$A:$BT,MATCH("ab_"&amp;AI$2,データシート1!$A$1:$BT$1,0),0)</f>
        <v>761</v>
      </c>
      <c r="AJ14" s="78">
        <f>VLOOKUP(年度マスタ!$K$4&amp;"_"&amp;$AG14,データシート1!$A:$BT,MATCH("ab_"&amp;AJ$2,データシート1!$A$1:$BT$1,0),0)</f>
        <v>216</v>
      </c>
      <c r="AK14" s="78">
        <f>VLOOKUP(年度マスタ!$K$4&amp;"_"&amp;$AG14,データシート1!$A:$BT,MATCH("ab_"&amp;AK$2,データシート1!$A$1:$BT$1,0),0)</f>
        <v>7439</v>
      </c>
      <c r="AL14" s="78">
        <f>VLOOKUP(年度マスタ!$K$4&amp;"_"&amp;$AG14,データシート1!$A:$BT,MATCH("ab_"&amp;AL$2,データシート1!$A$1:$BT$1,0),0)</f>
        <v>9795</v>
      </c>
      <c r="AM14" s="78">
        <f>VLOOKUP(年度マスタ!$K$4&amp;"_"&amp;$AG14,データシート1!$A:$BT,MATCH("ab_"&amp;AM$2,データシート1!$A$1:$BT$1,0),0)</f>
        <v>16282</v>
      </c>
      <c r="AN14" s="78">
        <f>VLOOKUP(年度マスタ!$K$4&amp;"_"&amp;$AG14,データシート1!$A:$BT,MATCH("ab_"&amp;AN$2,データシート1!$A$1:$BT$1,0),0)</f>
        <v>6029</v>
      </c>
      <c r="AO14" s="78">
        <f>VLOOKUP(年度マスタ!$K$4&amp;"_"&amp;$AG14,データシート1!$A:$BT,MATCH("ab_"&amp;AO$2,データシート1!$A$1:$BT$1,0),0)</f>
        <v>24586</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665.69029999999998</v>
      </c>
      <c r="AI15" s="78">
        <f>VLOOKUP(年度マスタ!$K$4&amp;"_"&amp;$AG15,データシート1!$A:$BT,MATCH("ab_"&amp;AI$2,データシート1!$A$1:$BT$1,0),0)</f>
        <v>761</v>
      </c>
      <c r="AJ15" s="78">
        <f>VLOOKUP(年度マスタ!$K$4&amp;"_"&amp;$AG15,データシート1!$A:$BT,MATCH("ab_"&amp;AJ$2,データシート1!$A$1:$BT$1,0),0)</f>
        <v>216</v>
      </c>
      <c r="AK15" s="78">
        <f>VLOOKUP(年度マスタ!$K$4&amp;"_"&amp;$AG15,データシート1!$A:$BT,MATCH("ab_"&amp;AK$2,データシート1!$A$1:$BT$1,0),0)</f>
        <v>7439</v>
      </c>
      <c r="AL15" s="78">
        <f>VLOOKUP(年度マスタ!$K$4&amp;"_"&amp;$AG15,データシート1!$A:$BT,MATCH("ab_"&amp;AL$2,データシート1!$A$1:$BT$1,0),0)</f>
        <v>9863</v>
      </c>
      <c r="AM15" s="78">
        <f>VLOOKUP(年度マスタ!$K$4&amp;"_"&amp;$AG15,データシート1!$A:$BT,MATCH("ab_"&amp;AM$2,データシート1!$A$1:$BT$1,0),0)</f>
        <v>16191</v>
      </c>
      <c r="AN15" s="78">
        <f>VLOOKUP(年度マスタ!$K$4&amp;"_"&amp;$AG15,データシート1!$A:$BT,MATCH("ab_"&amp;AN$2,データシート1!$A$1:$BT$1,0),0)</f>
        <v>6006</v>
      </c>
      <c r="AO15" s="78">
        <f>VLOOKUP(年度マスタ!$K$4&amp;"_"&amp;$AG15,データシート1!$A:$BT,MATCH("ab_"&amp;AO$2,データシート1!$A$1:$BT$1,0),0)</f>
        <v>24456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688.15340000000003</v>
      </c>
      <c r="AI16" s="78">
        <f>VLOOKUP(年度マスタ!$K$4&amp;"_"&amp;$AG16,データシート1!$A:$BT,MATCH("ab_"&amp;AI$2,データシート1!$A$1:$BT$1,0),0)</f>
        <v>761</v>
      </c>
      <c r="AJ16" s="78">
        <f>VLOOKUP(年度マスタ!$K$4&amp;"_"&amp;$AG16,データシート1!$A:$BT,MATCH("ab_"&amp;AJ$2,データシート1!$A$1:$BT$1,0),0)</f>
        <v>216</v>
      </c>
      <c r="AK16" s="78">
        <f>VLOOKUP(年度マスタ!$K$4&amp;"_"&amp;$AG16,データシート1!$A:$BT,MATCH("ab_"&amp;AK$2,データシート1!$A$1:$BT$1,0),0)</f>
        <v>7439</v>
      </c>
      <c r="AL16" s="78">
        <f>VLOOKUP(年度マスタ!$K$4&amp;"_"&amp;$AG16,データシート1!$A:$BT,MATCH("ab_"&amp;AL$2,データシート1!$A$1:$BT$1,0),0)</f>
        <v>9964</v>
      </c>
      <c r="AM16" s="78">
        <f>VLOOKUP(年度マスタ!$K$4&amp;"_"&amp;$AG16,データシート1!$A:$BT,MATCH("ab_"&amp;AM$2,データシート1!$A$1:$BT$1,0),0)</f>
        <v>16122</v>
      </c>
      <c r="AN16" s="78">
        <f>VLOOKUP(年度マスタ!$K$4&amp;"_"&amp;$AG16,データシート1!$A:$BT,MATCH("ab_"&amp;AN$2,データシート1!$A$1:$BT$1,0),0)</f>
        <v>5909</v>
      </c>
      <c r="AO16" s="78">
        <f>VLOOKUP(年度マスタ!$K$4&amp;"_"&amp;$AG16,データシート1!$A:$BT,MATCH("ab_"&amp;AO$2,データシート1!$A$1:$BT$1,0),0)</f>
        <v>24255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704.41290000000004</v>
      </c>
      <c r="AI17" s="151">
        <f>VLOOKUP(年度マスタ!$K$4&amp;"_"&amp;$AG17,データシート1!$A:$BT,MATCH("ab_"&amp;AI$2,データシート1!$A$1:$BT$1,0),0)</f>
        <v>761</v>
      </c>
      <c r="AJ17" s="151">
        <f>VLOOKUP(年度マスタ!$K$4&amp;"_"&amp;$AG17,データシート1!$A:$BT,MATCH("ab_"&amp;AJ$2,データシート1!$A$1:$BT$1,0),0)</f>
        <v>216</v>
      </c>
      <c r="AK17" s="151">
        <f>VLOOKUP(年度マスタ!$K$4&amp;"_"&amp;$AG17,データシート1!$A:$BT,MATCH("ab_"&amp;AK$2,データシート1!$A$1:$BT$1,0),0)</f>
        <v>7439</v>
      </c>
      <c r="AL17" s="151">
        <f>VLOOKUP(年度マスタ!$K$4&amp;"_"&amp;$AG17,データシート1!$A:$BT,MATCH("ab_"&amp;AL$2,データシート1!$A$1:$BT$1,0),0)</f>
        <v>10026</v>
      </c>
      <c r="AM17" s="151">
        <f>VLOOKUP(年度マスタ!$K$4&amp;"_"&amp;$AG17,データシート1!$A:$BT,MATCH("ab_"&amp;AM$2,データシート1!$A$1:$BT$1,0),0)</f>
        <v>16234</v>
      </c>
      <c r="AN17" s="151">
        <f>VLOOKUP(年度マスタ!$K$4&amp;"_"&amp;$AG17,データシート1!$A:$BT,MATCH("ab_"&amp;AN$2,データシート1!$A$1:$BT$1,0),0)</f>
        <v>5826</v>
      </c>
      <c r="AO17" s="151">
        <f>VLOOKUP(年度マスタ!$K$4&amp;"_"&amp;$AG17,データシート1!$A:$BT,MATCH("ab_"&amp;AO$2,データシート1!$A$1:$BT$1,0),0)</f>
        <v>24072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638.25450000000001</v>
      </c>
      <c r="AI18" s="78">
        <f>VLOOKUP(年度マスタ!$K$4&amp;"_"&amp;$AG18,データシート1!$A:$BT,MATCH("ab_"&amp;AI$2,データシート1!$A$1:$BT$1,0),0)</f>
        <v>716</v>
      </c>
      <c r="AJ18" s="78">
        <f>VLOOKUP(年度マスタ!$K$4&amp;"_"&amp;$AG18,データシート1!$A:$BT,MATCH("ab_"&amp;AJ$2,データシート1!$A$1:$BT$1,0),0)</f>
        <v>342</v>
      </c>
      <c r="AK18" s="78">
        <f>VLOOKUP(年度マスタ!$K$4&amp;"_"&amp;$AG18,データシート1!$A:$BT,MATCH("ab_"&amp;AK$2,データシート1!$A$1:$BT$1,0),0)</f>
        <v>7723</v>
      </c>
      <c r="AL18" s="78">
        <f>VLOOKUP(年度マスタ!$K$4&amp;"_"&amp;$AG18,データシート1!$A:$BT,MATCH("ab_"&amp;AL$2,データシート1!$A$1:$BT$1,0),0)</f>
        <v>10043</v>
      </c>
      <c r="AM18" s="78">
        <f>VLOOKUP(年度マスタ!$K$4&amp;"_"&amp;$AG18,データシート1!$A:$BT,MATCH("ab_"&amp;AM$2,データシート1!$A$1:$BT$1,0),0)</f>
        <v>16133</v>
      </c>
      <c r="AN18" s="78">
        <f>VLOOKUP(年度マスタ!$K$4&amp;"_"&amp;$AG18,データシート1!$A:$BT,MATCH("ab_"&amp;AN$2,データシート1!$A$1:$BT$1,0),0)</f>
        <v>5852</v>
      </c>
      <c r="AO18" s="78">
        <f>VLOOKUP(年度マスタ!$K$4&amp;"_"&amp;$AG18,データシート1!$A:$BT,MATCH("ab_"&amp;AO$2,データシート1!$A$1:$BT$1,0),0)</f>
        <v>23812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590.09590000000003</v>
      </c>
      <c r="AI19" s="78">
        <f>VLOOKUP(年度マスタ!$K$4&amp;"_"&amp;$AG19,データシート1!$A:$BT,MATCH("ab_"&amp;AI$2,データシート1!$A$1:$BT$1,0),0)</f>
        <v>716</v>
      </c>
      <c r="AJ19" s="78">
        <f>VLOOKUP(年度マスタ!$K$4&amp;"_"&amp;$AG19,データシート1!$A:$BT,MATCH("ab_"&amp;AJ$2,データシート1!$A$1:$BT$1,0),0)</f>
        <v>342</v>
      </c>
      <c r="AK19" s="78">
        <f>VLOOKUP(年度マスタ!$K$4&amp;"_"&amp;$AG19,データシート1!$A:$BT,MATCH("ab_"&amp;AK$2,データシート1!$A$1:$BT$1,0),0)</f>
        <v>7723</v>
      </c>
      <c r="AL19" s="78">
        <f>VLOOKUP(年度マスタ!$K$4&amp;"_"&amp;$AG19,データシート1!$A:$BT,MATCH("ab_"&amp;AL$2,データシート1!$A$1:$BT$1,0),0)</f>
        <v>10024</v>
      </c>
      <c r="AM19" s="78">
        <f>VLOOKUP(年度マスタ!$K$4&amp;"_"&amp;$AG19,データシート1!$A:$BT,MATCH("ab_"&amp;AM$2,データシート1!$A$1:$BT$1,0),0)</f>
        <v>16047</v>
      </c>
      <c r="AN19" s="78">
        <f>VLOOKUP(年度マスタ!$K$4&amp;"_"&amp;$AG19,データシート1!$A:$BT,MATCH("ab_"&amp;AN$2,データシート1!$A$1:$BT$1,0),0)</f>
        <v>5824</v>
      </c>
      <c r="AO19" s="78">
        <f>VLOOKUP(年度マスタ!$K$4&amp;"_"&amp;$AG19,データシート1!$A:$BT,MATCH("ab_"&amp;AO$2,データシート1!$A$1:$BT$1,0),0)</f>
        <v>23563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633.57579999999996</v>
      </c>
      <c r="AI20" s="78">
        <f>VLOOKUP(年度マスタ!$K$4&amp;"_"&amp;$AG20,データシート1!$A:$BT,MATCH("ab_"&amp;AI$2,データシート1!$A$1:$BT$1,0),0)</f>
        <v>716</v>
      </c>
      <c r="AJ20" s="78">
        <f>VLOOKUP(年度マスタ!$K$4&amp;"_"&amp;$AG20,データシート1!$A:$BT,MATCH("ab_"&amp;AJ$2,データシート1!$A$1:$BT$1,0),0)</f>
        <v>342</v>
      </c>
      <c r="AK20" s="78">
        <f>VLOOKUP(年度マスタ!$K$4&amp;"_"&amp;$AG20,データシート1!$A:$BT,MATCH("ab_"&amp;AK$2,データシート1!$A$1:$BT$1,0),0)</f>
        <v>7723</v>
      </c>
      <c r="AL20" s="78">
        <f>VLOOKUP(年度マスタ!$K$4&amp;"_"&amp;$AG20,データシート1!$A:$BT,MATCH("ab_"&amp;AL$2,データシート1!$A$1:$BT$1,0),0)</f>
        <v>10110</v>
      </c>
      <c r="AM20" s="78">
        <f>VLOOKUP(年度マスタ!$K$4&amp;"_"&amp;$AG20,データシート1!$A:$BT,MATCH("ab_"&amp;AM$2,データシート1!$A$1:$BT$1,0),0)</f>
        <v>16222</v>
      </c>
      <c r="AN20" s="78">
        <f>VLOOKUP(年度マスタ!$K$4&amp;"_"&amp;$AG20,データシート1!$A:$BT,MATCH("ab_"&amp;AN$2,データシート1!$A$1:$BT$1,0),0)</f>
        <v>5871</v>
      </c>
      <c r="AO20" s="78">
        <f>VLOOKUP(年度マスタ!$K$4&amp;"_"&amp;$AG20,データシート1!$A:$BT,MATCH("ab_"&amp;AO$2,データシート1!$A$1:$BT$1,0),0)</f>
        <v>23368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綾川町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10.516999999999999</v>
      </c>
      <c r="BE13" s="70" t="str">
        <f>年度マスタ!K4</f>
        <v>37387</v>
      </c>
      <c r="BF13" s="70" t="str">
        <f>年度マスタ!K4</f>
        <v>37387</v>
      </c>
      <c r="BG13" s="70" t="str">
        <f>年度マスタ!K4</f>
        <v>37387</v>
      </c>
      <c r="BH13" s="278" t="s">
        <v>195</v>
      </c>
      <c r="BI13" s="278" t="s">
        <v>195</v>
      </c>
      <c r="BJ13" s="278" t="s">
        <v>195</v>
      </c>
      <c r="BK13" s="278" t="str">
        <f>年度マスタ!K4</f>
        <v>37387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10.516999999999999</v>
      </c>
      <c r="AY14" s="70"/>
      <c r="BE14" s="70" t="str">
        <f>AP2</f>
        <v>綾川町</v>
      </c>
      <c r="BF14" s="70" t="str">
        <f>AP2</f>
        <v>綾川町</v>
      </c>
      <c r="BG14" s="70" t="str">
        <f>AP2</f>
        <v>綾川町</v>
      </c>
      <c r="BH14" s="70" t="s">
        <v>205</v>
      </c>
      <c r="BI14" s="70" t="s">
        <v>205</v>
      </c>
      <c r="BJ14" s="70" t="s">
        <v>205</v>
      </c>
      <c r="BK14" s="70" t="str">
        <f>AP2</f>
        <v>綾川町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38.923999999999999</v>
      </c>
      <c r="AY17" s="165">
        <f>AX17</f>
        <v>38.923999999999999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6.351</v>
      </c>
      <c r="G21" s="877">
        <f t="shared" ref="G21:O21" si="5">SUM(G22,G26,G27,G28)</f>
        <v>14.894</v>
      </c>
      <c r="H21" s="877">
        <f t="shared" si="5"/>
        <v>17.623000000000001</v>
      </c>
      <c r="I21" s="877">
        <f t="shared" si="5"/>
        <v>46.969000000000001</v>
      </c>
      <c r="J21" s="877">
        <f t="shared" si="5"/>
        <v>55.658000000000001</v>
      </c>
      <c r="K21" s="877">
        <f t="shared" si="5"/>
        <v>48.55</v>
      </c>
      <c r="L21" s="877">
        <f t="shared" si="5"/>
        <v>48.363</v>
      </c>
      <c r="M21" s="877">
        <f t="shared" si="5"/>
        <v>51.870999999999995</v>
      </c>
      <c r="N21" s="877">
        <f t="shared" si="5"/>
        <v>48.738999999999997</v>
      </c>
      <c r="O21" s="877">
        <f t="shared" si="5"/>
        <v>46.519000000000005</v>
      </c>
      <c r="P21" s="878">
        <f>SUM(P22,P26,P27,P28)</f>
        <v>49.441000000000003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2.1059999999999999</v>
      </c>
      <c r="BG21" s="952">
        <f t="shared" si="2"/>
        <v>2.1059999999999999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0.24360329472670592</v>
      </c>
    </row>
    <row r="22" spans="2:63" ht="15.95" customHeight="1" thickBot="1">
      <c r="B22" s="285"/>
      <c r="C22" s="522"/>
      <c r="D22" s="408" t="s">
        <v>114</v>
      </c>
      <c r="E22" s="409"/>
      <c r="F22" s="879">
        <f>SUM(F23:F25)</f>
        <v>2.69</v>
      </c>
      <c r="G22" s="879">
        <f t="shared" ref="G22:P22" si="6">SUM(G23:G25)</f>
        <v>3.984</v>
      </c>
      <c r="H22" s="879">
        <f t="shared" si="6"/>
        <v>5.3570000000000002</v>
      </c>
      <c r="I22" s="879">
        <f t="shared" si="6"/>
        <v>9.8819999999999997</v>
      </c>
      <c r="J22" s="879">
        <f t="shared" si="6"/>
        <v>9.1479999999999997</v>
      </c>
      <c r="K22" s="879">
        <f t="shared" si="6"/>
        <v>9.3079999999999998</v>
      </c>
      <c r="L22" s="879">
        <f t="shared" si="6"/>
        <v>11.051</v>
      </c>
      <c r="M22" s="879">
        <f t="shared" si="6"/>
        <v>12.052</v>
      </c>
      <c r="N22" s="879">
        <f t="shared" si="6"/>
        <v>11.592000000000001</v>
      </c>
      <c r="O22" s="879">
        <f t="shared" si="6"/>
        <v>8.7249999999999996</v>
      </c>
      <c r="P22" s="880">
        <f t="shared" si="6"/>
        <v>10.516999999999999</v>
      </c>
      <c r="Z22" s="273"/>
      <c r="AB22" s="272"/>
      <c r="AC22" s="521" t="s">
        <v>286</v>
      </c>
      <c r="AP22" s="16" t="s">
        <v>287</v>
      </c>
      <c r="AQ22" s="273"/>
      <c r="AV22" s="70" t="str">
        <f>AW22</f>
        <v>エネルギー起源CO2</v>
      </c>
      <c r="AW22" s="70" t="str">
        <f>D56</f>
        <v>エネルギー起源CO2</v>
      </c>
      <c r="AX22" s="165">
        <f>P56</f>
        <v>21.853999999999999</v>
      </c>
      <c r="AY22" s="165">
        <f>AX22</f>
        <v>21.853999999999999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2.69</v>
      </c>
      <c r="G23" s="881">
        <f>IFERROR(VLOOKUP(年度マスタ!$K$4&amp;"_"&amp;G$20,データシート1!$A:$BU,MATCH("ba_"&amp;$E23,データシート1!$A$1:$BU$1,0),0),0)</f>
        <v>3.984</v>
      </c>
      <c r="H23" s="881">
        <f>IFERROR(VLOOKUP(年度マスタ!$K$4&amp;"_"&amp;H$20,データシート1!$A:$BU,MATCH("ba_"&amp;$E23,データシート1!$A$1:$BU$1,0),0),0)</f>
        <v>5.3570000000000002</v>
      </c>
      <c r="I23" s="881">
        <f>IFERROR(VLOOKUP(年度マスタ!$K$4&amp;"_"&amp;I$20,データシート1!$A:$BU,MATCH("ba_"&amp;$E23,データシート1!$A$1:$BU$1,0),0),0)</f>
        <v>9.8819999999999997</v>
      </c>
      <c r="J23" s="881">
        <f>IFERROR(VLOOKUP(年度マスタ!$K$4&amp;"_"&amp;J$20,データシート1!$A:$BU,MATCH("ba_"&amp;$E23,データシート1!$A$1:$BU$1,0),0),0)</f>
        <v>9.1479999999999997</v>
      </c>
      <c r="K23" s="881">
        <f>IFERROR(VLOOKUP(年度マスタ!$K$4&amp;"_"&amp;K$20,データシート1!$A:$BU,MATCH("ba_"&amp;$E23,データシート1!$A$1:$BU$1,0),0),0)</f>
        <v>9.3079999999999998</v>
      </c>
      <c r="L23" s="881">
        <f>IFERROR(VLOOKUP(年度マスタ!$K$4&amp;"_"&amp;L$20,データシート1!$A:$BU,MATCH("ba_"&amp;$E23,データシート1!$A$1:$BU$1,0),0),0)</f>
        <v>11.051</v>
      </c>
      <c r="M23" s="881">
        <f>IFERROR(VLOOKUP(年度マスタ!$K$4&amp;"_"&amp;M$20,データシート1!$A:$BU,MATCH("ba_"&amp;$E23,データシート1!$A$1:$BU$1,0),0),0)</f>
        <v>12.052</v>
      </c>
      <c r="N23" s="881">
        <f>IFERROR(VLOOKUP(年度マスタ!$K$4&amp;"_"&amp;N$20,データシート1!$A:$BU,MATCH("ba_"&amp;$E23,データシート1!$A$1:$BU$1,0),0),0)</f>
        <v>11.592000000000001</v>
      </c>
      <c r="O23" s="881">
        <f>IFERROR(VLOOKUP(年度マスタ!$K$4&amp;"_"&amp;O$20,データシート1!$A:$BU,MATCH("ba_"&amp;$E23,データシート1!$A$1:$BU$1,0),0),0)</f>
        <v>8.7249999999999996</v>
      </c>
      <c r="P23" s="882">
        <f>IFERROR(VLOOKUP(年度マスタ!$K$4&amp;"_"&amp;P$20,データシート1!$A:$BU,MATCH("ba_"&amp;$E23,データシート1!$A$1:$BU$1,0),0),0)</f>
        <v>10.516999999999999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27.587000000000003</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117.64505623628239</v>
      </c>
      <c r="AG24" s="877">
        <f t="shared" ref="AG24:AP24" si="11">AG25+AG29</f>
        <v>128.85570637675593</v>
      </c>
      <c r="AH24" s="877">
        <f t="shared" si="11"/>
        <v>150.02386969490934</v>
      </c>
      <c r="AI24" s="877">
        <f t="shared" si="11"/>
        <v>132.94391613627192</v>
      </c>
      <c r="AJ24" s="877">
        <f t="shared" si="11"/>
        <v>140.13774984716792</v>
      </c>
      <c r="AK24" s="877">
        <f t="shared" si="11"/>
        <v>144.61705676782825</v>
      </c>
      <c r="AL24" s="877">
        <f t="shared" si="11"/>
        <v>138.16026862167163</v>
      </c>
      <c r="AM24" s="877">
        <f t="shared" si="11"/>
        <v>132.17049144721648</v>
      </c>
      <c r="AN24" s="877">
        <f t="shared" si="11"/>
        <v>116.99946626626307</v>
      </c>
      <c r="AO24" s="877">
        <f t="shared" si="11"/>
        <v>131.56603171055937</v>
      </c>
      <c r="AP24" s="878">
        <f t="shared" si="11"/>
        <v>106.86053762306283</v>
      </c>
      <c r="AQ24" s="273"/>
      <c r="AV24" s="70" t="str">
        <f>AW24</f>
        <v>廃棄物原燃料</v>
      </c>
      <c r="AW24" s="70" t="str">
        <f>E58</f>
        <v>廃棄物原燃料</v>
      </c>
      <c r="AX24" s="287">
        <f t="shared" ref="AX24:AX31" si="12">P58</f>
        <v>2.1349999999999998</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71.18460091718255</v>
      </c>
      <c r="AG25" s="879">
        <f>①CO2排出量の現状把握!AA35</f>
        <v>78.010412202651025</v>
      </c>
      <c r="AH25" s="879">
        <f>①CO2排出量の現状把握!AB35</f>
        <v>99.157746961059587</v>
      </c>
      <c r="AI25" s="879">
        <f>①CO2排出量の現状把握!AC35</f>
        <v>89.156179919364931</v>
      </c>
      <c r="AJ25" s="879">
        <f>①CO2排出量の現状把握!AD35</f>
        <v>94.426558379799019</v>
      </c>
      <c r="AK25" s="879">
        <f>①CO2排出量の現状把握!AE35</f>
        <v>110.35544662332892</v>
      </c>
      <c r="AL25" s="879">
        <f>①CO2排出量の現状把握!AF35</f>
        <v>109.09167091761621</v>
      </c>
      <c r="AM25" s="879">
        <f>①CO2排出量の現状把握!AG35</f>
        <v>102.1064428011745</v>
      </c>
      <c r="AN25" s="879">
        <f>①CO2排出量の現状把握!AH35</f>
        <v>93.574847552219481</v>
      </c>
      <c r="AO25" s="879">
        <f>①CO2排出量の現状把握!AI35</f>
        <v>100.23805593865052</v>
      </c>
      <c r="AP25" s="880">
        <f>①CO2排出量の現状把握!AJ35</f>
        <v>75.543749139419745</v>
      </c>
      <c r="AQ25" s="273"/>
      <c r="AV25" s="70" t="str">
        <f>AW25</f>
        <v>廃棄物原燃料以外</v>
      </c>
      <c r="AW25" s="70" t="str">
        <f>E59</f>
        <v>廃棄物原燃料以外</v>
      </c>
      <c r="AX25" s="287">
        <f t="shared" si="12"/>
        <v>25.452000000000002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3.661</v>
      </c>
      <c r="G26" s="879">
        <f>IFERROR(VLOOKUP(年度マスタ!$K$4&amp;"_"&amp;G$20,データシート1!$A:$BU,MATCH("ba_"&amp;$D26,データシート1!$A$1:$BU$1,0),0),0)</f>
        <v>10.91</v>
      </c>
      <c r="H26" s="879">
        <f>IFERROR(VLOOKUP(年度マスタ!$K$4&amp;"_"&amp;H$20,データシート1!$A:$BU,MATCH("ba_"&amp;$D26,データシート1!$A$1:$BU$1,0),0),0)</f>
        <v>12.266</v>
      </c>
      <c r="I26" s="879">
        <f>IFERROR(VLOOKUP(年度マスタ!$K$4&amp;"_"&amp;I$20,データシート1!$A:$BU,MATCH("ba_"&amp;$D26,データシート1!$A$1:$BU$1,0),0),0)</f>
        <v>37.087000000000003</v>
      </c>
      <c r="J26" s="879">
        <f>IFERROR(VLOOKUP(年度マスタ!$K$4&amp;"_"&amp;J$20,データシート1!$A:$BU,MATCH("ba_"&amp;$D26,データシート1!$A$1:$BU$1,0),0),0)</f>
        <v>46.510000000000005</v>
      </c>
      <c r="K26" s="879">
        <f>IFERROR(VLOOKUP(年度マスタ!$K$4&amp;"_"&amp;K$20,データシート1!$A:$BU,MATCH("ba_"&amp;$D26,データシート1!$A$1:$BU$1,0),0),0)</f>
        <v>39.241999999999997</v>
      </c>
      <c r="L26" s="879">
        <f>IFERROR(VLOOKUP(年度マスタ!$K$4&amp;"_"&amp;L$20,データシート1!$A:$BU,MATCH("ba_"&amp;$D26,データシート1!$A$1:$BU$1,0),0),0)</f>
        <v>37.311999999999998</v>
      </c>
      <c r="M26" s="879">
        <f>IFERROR(VLOOKUP(年度マスタ!$K$4&amp;"_"&amp;M$20,データシート1!$A:$BU,MATCH("ba_"&amp;$D26,データシート1!$A$1:$BU$1,0),0),0)</f>
        <v>39.818999999999996</v>
      </c>
      <c r="N26" s="879">
        <f>IFERROR(VLOOKUP(年度マスタ!$K$4&amp;"_"&amp;N$20,データシート1!$A:$BU,MATCH("ba_"&amp;$D26,データシート1!$A$1:$BU$1,0),0),0)</f>
        <v>37.146999999999998</v>
      </c>
      <c r="O26" s="879">
        <f>IFERROR(VLOOKUP(年度マスタ!$K$4&amp;"_"&amp;O$20,データシート1!$A:$BU,MATCH("ba_"&amp;$D26,データシート1!$A$1:$BU$1,0),0),0)</f>
        <v>37.794000000000004</v>
      </c>
      <c r="P26" s="880">
        <f>IFERROR(VLOOKUP(年度マスタ!$K$4&amp;"_"&amp;P$20,データシート1!$A:$BU,MATCH("ba_"&amp;$D26,データシート1!$A$1:$BU$1,0),0),0)</f>
        <v>38.923999999999999</v>
      </c>
      <c r="Z26" s="273"/>
      <c r="AB26" s="272"/>
      <c r="AC26" s="522"/>
      <c r="AD26" s="410"/>
      <c r="AE26" s="409" t="s">
        <v>184</v>
      </c>
      <c r="AF26" s="881">
        <f>①CO2排出量の現状把握!Z36</f>
        <v>59.786395765987074</v>
      </c>
      <c r="AG26" s="881">
        <f>①CO2排出量の現状把握!AA36</f>
        <v>66.15332542317536</v>
      </c>
      <c r="AH26" s="881">
        <f>①CO2排出量の現状把握!AB36</f>
        <v>88.751368622430476</v>
      </c>
      <c r="AI26" s="881">
        <f>①CO2排出量の現状把握!AC36</f>
        <v>76.393157197521688</v>
      </c>
      <c r="AJ26" s="881">
        <f>①CO2排出量の現状把握!AD36</f>
        <v>79.816686024842951</v>
      </c>
      <c r="AK26" s="881">
        <f>①CO2排出量の現状把握!AE36</f>
        <v>94.793413658174572</v>
      </c>
      <c r="AL26" s="881">
        <f>①CO2排出量の現状把握!AF36</f>
        <v>94.326750861235496</v>
      </c>
      <c r="AM26" s="881">
        <f>①CO2排出量の現状把握!AG36</f>
        <v>88.315507735900965</v>
      </c>
      <c r="AN26" s="881">
        <f>①CO2排出量の現状把握!AH36</f>
        <v>80.248907761252852</v>
      </c>
      <c r="AO26" s="881">
        <f>①CO2排出量の現状把握!AI36</f>
        <v>79.657600294364357</v>
      </c>
      <c r="AP26" s="882">
        <f>①CO2排出量の現状把握!AJ36</f>
        <v>58.846254297059573</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3.7240000000000002</v>
      </c>
      <c r="BG26" s="952">
        <f t="shared" si="2"/>
        <v>3.7240000000000002</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0.49835695061930324</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2.2906846827425822</v>
      </c>
      <c r="AG27" s="881">
        <f>①CO2排出量の現状把握!AA37</f>
        <v>2.2971803210695749</v>
      </c>
      <c r="AH27" s="881">
        <f>①CO2排出量の現状把握!AB37</f>
        <v>1.876199897479375</v>
      </c>
      <c r="AI27" s="881">
        <f>①CO2排出量の現状把握!AC37</f>
        <v>2.0231395994289141</v>
      </c>
      <c r="AJ27" s="881">
        <f>①CO2排出量の現状把握!AD37</f>
        <v>1.9367717930330111</v>
      </c>
      <c r="AK27" s="881">
        <f>①CO2排出量の現状把握!AE37</f>
        <v>1.7972196959172249</v>
      </c>
      <c r="AL27" s="881">
        <f>①CO2排出量の現状把握!AF37</f>
        <v>1.762149042763004</v>
      </c>
      <c r="AM27" s="881">
        <f>①CO2排出量の現状把握!AG37</f>
        <v>1.6588994787772964</v>
      </c>
      <c r="AN27" s="881">
        <f>①CO2排出量の現状把握!AH37</f>
        <v>1.3981652860401657</v>
      </c>
      <c r="AO27" s="881">
        <f>①CO2排出量の現状把握!AI37</f>
        <v>1.608561726740813</v>
      </c>
      <c r="AP27" s="882">
        <f>①CO2排出量の現状把握!AJ37</f>
        <v>1.5983158325530034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9.107520468452897</v>
      </c>
      <c r="AG28" s="881">
        <f>①CO2排出量の現状把握!AA38</f>
        <v>9.5599064584060898</v>
      </c>
      <c r="AH28" s="881">
        <f>①CO2排出量の現状把握!AB38</f>
        <v>8.5301784411497366</v>
      </c>
      <c r="AI28" s="881">
        <f>①CO2排出量の現状把握!AC38</f>
        <v>10.73988312241433</v>
      </c>
      <c r="AJ28" s="881">
        <f>①CO2排出量の現状把握!AD38</f>
        <v>12.67310056192305</v>
      </c>
      <c r="AK28" s="881">
        <f>①CO2排出量の現状把握!AE38</f>
        <v>13.764813269237129</v>
      </c>
      <c r="AL28" s="881">
        <f>①CO2排出量の現状把握!AF38</f>
        <v>13.002771013617714</v>
      </c>
      <c r="AM28" s="881">
        <f>①CO2排出量の現状把握!AG38</f>
        <v>12.132035586496233</v>
      </c>
      <c r="AN28" s="881">
        <f>①CO2排出量の現状把握!AH38</f>
        <v>11.927774504926466</v>
      </c>
      <c r="AO28" s="881">
        <f>①CO2排出量の現状把握!AI38</f>
        <v>18.971893917545348</v>
      </c>
      <c r="AP28" s="882">
        <f>①CO2排出量の現状把握!AJ38</f>
        <v>15.099179009807164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46.460455319099843</v>
      </c>
      <c r="AG29" s="883">
        <f>①CO2排出量の現状把握!AA39</f>
        <v>50.8452941741049</v>
      </c>
      <c r="AH29" s="883">
        <f>①CO2排出量の現状把握!AB39</f>
        <v>50.866122733849757</v>
      </c>
      <c r="AI29" s="883">
        <f>①CO2排出量の現状把握!AC39</f>
        <v>43.787736216907007</v>
      </c>
      <c r="AJ29" s="883">
        <f>①CO2排出量の現状把握!AD39</f>
        <v>45.711191467368899</v>
      </c>
      <c r="AK29" s="883">
        <f>①CO2排出量の現状把握!AE39</f>
        <v>34.261610144499336</v>
      </c>
      <c r="AL29" s="883">
        <f>①CO2排出量の現状把握!AF39</f>
        <v>29.068597704055417</v>
      </c>
      <c r="AM29" s="883">
        <f>①CO2排出量の現状把握!AG39</f>
        <v>30.064048646041982</v>
      </c>
      <c r="AN29" s="883">
        <f>①CO2排出量の現状把握!AH39</f>
        <v>23.424618714043589</v>
      </c>
      <c r="AO29" s="883">
        <f>①CO2排出量の現状把握!AI39</f>
        <v>31.327975771908847</v>
      </c>
      <c r="AP29" s="884">
        <f>①CO2排出量の現状把握!AJ39</f>
        <v>31.31678848364308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4.6870000000000003</v>
      </c>
      <c r="BG31" s="952">
        <f t="shared" si="2"/>
        <v>4.6870000000000003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0.5534989685241738</v>
      </c>
    </row>
    <row r="32" spans="2:63" ht="15.95" customHeight="1" thickTop="1" thickBot="1">
      <c r="B32" s="285"/>
      <c r="Z32" s="273"/>
      <c r="AB32" s="272"/>
      <c r="AC32" s="1114" t="s">
        <v>290</v>
      </c>
      <c r="AD32" s="1114"/>
      <c r="AE32" s="1115"/>
      <c r="AF32" s="461">
        <f t="shared" ref="AF32:AP32" si="16">IFERROR(IF(SUM(F23:F26)/AF24&gt;1,1,SUM(F23:F26)/AF24),0)</f>
        <v>5.398441892232541E-2</v>
      </c>
      <c r="AG32" s="461">
        <f t="shared" si="16"/>
        <v>0.11558665439660112</v>
      </c>
      <c r="AH32" s="461">
        <f t="shared" si="16"/>
        <v>0.11746797383535289</v>
      </c>
      <c r="AI32" s="461">
        <f t="shared" si="16"/>
        <v>0.35329935633801562</v>
      </c>
      <c r="AJ32" s="461">
        <f t="shared" si="16"/>
        <v>0.39716635996153615</v>
      </c>
      <c r="AK32" s="461">
        <f t="shared" si="16"/>
        <v>0.33571420332487717</v>
      </c>
      <c r="AL32" s="461">
        <f t="shared" si="16"/>
        <v>0.35004998529956421</v>
      </c>
      <c r="AM32" s="461">
        <f t="shared" si="16"/>
        <v>0.39245522530810262</v>
      </c>
      <c r="AN32" s="461">
        <f t="shared" si="16"/>
        <v>0.41657454991360027</v>
      </c>
      <c r="AO32" s="461">
        <f t="shared" si="16"/>
        <v>0.35357910697147243</v>
      </c>
      <c r="AP32" s="461">
        <f t="shared" si="16"/>
        <v>0.46266845647358562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3.7789071868641853E-2</v>
      </c>
      <c r="AG33" s="458">
        <f t="shared" ref="AG33:AP33" si="17">IFERROR(IF(G22/AG25&gt;1,1,G22/AG25),0)</f>
        <v>5.1070105739867012E-2</v>
      </c>
      <c r="AH33" s="458">
        <f t="shared" si="17"/>
        <v>5.4025027435362735E-2</v>
      </c>
      <c r="AI33" s="458">
        <f t="shared" si="17"/>
        <v>0.11083920384360935</v>
      </c>
      <c r="AJ33" s="458">
        <f t="shared" si="17"/>
        <v>9.6879523695073702E-2</v>
      </c>
      <c r="AK33" s="458">
        <f t="shared" si="17"/>
        <v>8.4345632995991224E-2</v>
      </c>
      <c r="AL33" s="458">
        <f t="shared" si="17"/>
        <v>0.10130012591287091</v>
      </c>
      <c r="AM33" s="458">
        <f t="shared" si="17"/>
        <v>0.11803368787871797</v>
      </c>
      <c r="AN33" s="458">
        <f>IFERROR(IF(N22/AN25&gt;1,1,N22/AN25),0)</f>
        <v>0.12387944306862034</v>
      </c>
      <c r="AO33" s="458">
        <f t="shared" si="17"/>
        <v>8.7042789470498413E-2</v>
      </c>
      <c r="AP33" s="458">
        <f t="shared" si="17"/>
        <v>0.13921734253075463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4.4993513416146769E-2</v>
      </c>
      <c r="AG34" s="459">
        <f t="shared" ref="AG34:AP36" si="18">IFERROR(IF(G23/AG26&gt;1,1,G23/AG26),0)</f>
        <v>6.0223729865653788E-2</v>
      </c>
      <c r="AH34" s="459">
        <f t="shared" si="18"/>
        <v>6.0359632568484187E-2</v>
      </c>
      <c r="AI34" s="459">
        <f t="shared" si="18"/>
        <v>0.12935713567183982</v>
      </c>
      <c r="AJ34" s="459">
        <f t="shared" si="18"/>
        <v>0.1146126262014021</v>
      </c>
      <c r="AK34" s="459">
        <f t="shared" si="18"/>
        <v>9.8192476046539315E-2</v>
      </c>
      <c r="AL34" s="459">
        <f t="shared" si="18"/>
        <v>0.11715658494648221</v>
      </c>
      <c r="AM34" s="459">
        <f t="shared" si="18"/>
        <v>0.13646527443447812</v>
      </c>
      <c r="AN34" s="459">
        <f t="shared" si="18"/>
        <v>0.14445056416826457</v>
      </c>
      <c r="AO34" s="459">
        <f t="shared" si="18"/>
        <v>0.10953129353329615</v>
      </c>
      <c r="AP34" s="459">
        <f t="shared" si="18"/>
        <v>0.17871995636136032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7.8798194612074046E-2</v>
      </c>
      <c r="AG37" s="460">
        <f t="shared" ref="AG37:AP37" si="21">IFERROR(IF(G26/AG29&gt;1,1,G26/AG29),0)</f>
        <v>0.21457246294301854</v>
      </c>
      <c r="AH37" s="460">
        <f t="shared" si="21"/>
        <v>0.24114281452471262</v>
      </c>
      <c r="AI37" s="460">
        <f t="shared" si="21"/>
        <v>0.84697230786916622</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5.0590000000000002</v>
      </c>
      <c r="BG43" s="952">
        <f t="shared" si="22"/>
        <v>5.0590000000000002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1.2278416411094562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33.865000000000002</v>
      </c>
      <c r="BG52" s="952">
        <f t="shared" ref="BG52" si="26">BF52/BE52</f>
        <v>16.932500000000001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0.63491189517506541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6.351</v>
      </c>
      <c r="G55" s="885">
        <f t="shared" ref="G55:P55" si="32">SUM(G56,G57,G60,G61,G62,G63,G64,G65,)</f>
        <v>14.894</v>
      </c>
      <c r="H55" s="885">
        <f t="shared" si="32"/>
        <v>17.623000000000001</v>
      </c>
      <c r="I55" s="885">
        <f t="shared" si="32"/>
        <v>46.969000000000001</v>
      </c>
      <c r="J55" s="885">
        <f t="shared" si="32"/>
        <v>55.658000000000001</v>
      </c>
      <c r="K55" s="885">
        <f t="shared" si="32"/>
        <v>48.55</v>
      </c>
      <c r="L55" s="885">
        <f t="shared" si="32"/>
        <v>48.363</v>
      </c>
      <c r="M55" s="885">
        <f t="shared" si="32"/>
        <v>51.870999999999995</v>
      </c>
      <c r="N55" s="885">
        <f t="shared" si="32"/>
        <v>48.739000000000004</v>
      </c>
      <c r="O55" s="885">
        <f t="shared" si="32"/>
        <v>46.518999999999998</v>
      </c>
      <c r="P55" s="886">
        <f t="shared" si="32"/>
        <v>49.441000000000003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6.351</v>
      </c>
      <c r="G56" s="887">
        <f>IFERROR(VLOOKUP(年度マスタ!$K$4&amp;"_"&amp;G$54,データシート1!$A:$CE,MATCH("bc_"&amp;$C56,データシート1!$A$1:$CE$1,0),0),0)</f>
        <v>14.894</v>
      </c>
      <c r="H56" s="887">
        <f>IFERROR(VLOOKUP(年度マスタ!$K$4&amp;"_"&amp;H$54,データシート1!$A:$CE,MATCH("bc_"&amp;$C56,データシート1!$A$1:$CE$1,0),0),0)</f>
        <v>17.623000000000001</v>
      </c>
      <c r="I56" s="887">
        <f>IFERROR(VLOOKUP(年度マスタ!$K$4&amp;"_"&amp;I$54,データシート1!$A:$CE,MATCH("bc_"&amp;$C56,データシート1!$A$1:$CE$1,0),0),0)</f>
        <v>24.789000000000001</v>
      </c>
      <c r="J56" s="887">
        <f>IFERROR(VLOOKUP(年度マスタ!$K$4&amp;"_"&amp;J$54,データシート1!$A:$CE,MATCH("bc_"&amp;$C56,データシート1!$A$1:$CE$1,0),0),0)</f>
        <v>24.422000000000001</v>
      </c>
      <c r="K56" s="887">
        <f>IFERROR(VLOOKUP(年度マスタ!$K$4&amp;"_"&amp;K$54,データシート1!$A:$CE,MATCH("bc_"&amp;$C56,データシート1!$A$1:$CE$1,0),0),0)</f>
        <v>23.423999999999999</v>
      </c>
      <c r="L56" s="887">
        <f>IFERROR(VLOOKUP(年度マスタ!$K$4&amp;"_"&amp;L$54,データシート1!$A:$CE,MATCH("bc_"&amp;$C56,データシート1!$A$1:$CE$1,0),0),0)</f>
        <v>24.036000000000001</v>
      </c>
      <c r="M56" s="887">
        <f>IFERROR(VLOOKUP(年度マスタ!$K$4&amp;"_"&amp;M$54,データシート1!$A:$CE,MATCH("bc_"&amp;$C56,データシート1!$A$1:$CE$1,0),0),0)</f>
        <v>26.683</v>
      </c>
      <c r="N56" s="887">
        <f>IFERROR(VLOOKUP(年度マスタ!$K$4&amp;"_"&amp;N$54,データシート1!$A:$CE,MATCH("bc_"&amp;$C56,データシート1!$A$1:$CE$1,0),0),0)</f>
        <v>23.311</v>
      </c>
      <c r="O56" s="887">
        <f>IFERROR(VLOOKUP(年度マスタ!$K$4&amp;"_"&amp;O$54,データシート1!$A:$CE,MATCH("bc_"&amp;$C56,データシート1!$A$1:$CE$1,0),0),0)</f>
        <v>19.834</v>
      </c>
      <c r="P56" s="888">
        <f>IFERROR(VLOOKUP(年度マスタ!$K$4&amp;"_"&amp;P$54,データシート1!$A:$CE,MATCH("bc_"&amp;$C56,データシート1!$A$1:$CE$1,0),0),0)</f>
        <v>21.853999999999999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22.18</v>
      </c>
      <c r="J57" s="887">
        <f t="shared" si="34"/>
        <v>31.236000000000001</v>
      </c>
      <c r="K57" s="887">
        <f t="shared" ref="K57:O57" si="35">SUM(K58:K59)</f>
        <v>25.126000000000001</v>
      </c>
      <c r="L57" s="887">
        <f t="shared" si="35"/>
        <v>24.327000000000002</v>
      </c>
      <c r="M57" s="887">
        <f t="shared" si="35"/>
        <v>25.187999999999999</v>
      </c>
      <c r="N57" s="887">
        <f t="shared" si="35"/>
        <v>25.428000000000001</v>
      </c>
      <c r="O57" s="887">
        <f t="shared" si="35"/>
        <v>26.684999999999999</v>
      </c>
      <c r="P57" s="888">
        <f>SUM(P58:P59)</f>
        <v>27.587000000000003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2.1349999999999998</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22.18</v>
      </c>
      <c r="J59" s="889">
        <f>IFERROR(VLOOKUP(年度マスタ!$K$4&amp;"_"&amp;J$54,データシート1!$A:$CE,MATCH("bc_"&amp;$C59,データシート1!$A$1:$CE$1,0),0),0)</f>
        <v>31.236000000000001</v>
      </c>
      <c r="K59" s="889">
        <f>IFERROR(VLOOKUP(年度マスタ!$K$4&amp;"_"&amp;K$54,データシート1!$A:$CE,MATCH("bc_"&amp;$C59,データシート1!$A$1:$CE$1,0),0),0)</f>
        <v>25.126000000000001</v>
      </c>
      <c r="L59" s="889">
        <f>IFERROR(VLOOKUP(年度マスタ!$K$4&amp;"_"&amp;L$54,データシート1!$A:$CE,MATCH("bc_"&amp;$C59,データシート1!$A$1:$CE$1,0),0),0)</f>
        <v>24.327000000000002</v>
      </c>
      <c r="M59" s="889">
        <f>IFERROR(VLOOKUP(年度マスタ!$K$4&amp;"_"&amp;M$54,データシート1!$A:$CE,MATCH("bc_"&amp;$C59,データシート1!$A$1:$CE$1,0),0),0)</f>
        <v>25.187999999999999</v>
      </c>
      <c r="N59" s="889">
        <f>IFERROR(VLOOKUP(年度マスタ!$K$4&amp;"_"&amp;N$54,データシート1!$A:$CE,MATCH("bc_"&amp;$C59,データシート1!$A$1:$CE$1,0),0),0)</f>
        <v>25.428000000000001</v>
      </c>
      <c r="O59" s="889">
        <f>IFERROR(VLOOKUP(年度マスタ!$K$4&amp;"_"&amp;O$54,データシート1!$A:$CE,MATCH("bc_"&amp;$C59,データシート1!$A$1:$CE$1,0),0),0)</f>
        <v>26.684999999999999</v>
      </c>
      <c r="P59" s="890">
        <f>IFERROR(VLOOKUP(年度マスタ!$K$4&amp;"_"&amp;P$54,データシート1!$A:$CE,MATCH("bc_"&amp;$C59,データシート1!$A$1:$CE$1,0),0),0)</f>
        <v>25.452000000000002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綾川町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3117.1149999999998</v>
      </c>
      <c r="K6" s="619">
        <f>VLOOKUP(年度マスタ!$K$4&amp;"_"&amp;K$5,データシート1!$A:$BT,MATCH("cb_"&amp;$G6,データシート1!$A$1:$BT$1,0),0)</f>
        <v>3426.4549999999999</v>
      </c>
      <c r="L6" s="619">
        <f>VLOOKUP(年度マスタ!$K$4&amp;"_"&amp;L$5,データシート1!$A:$BT,MATCH("cb_"&amp;$G6,データシート1!$A$1:$BT$1,0),0)</f>
        <v>3638.355</v>
      </c>
      <c r="M6" s="619">
        <f>VLOOKUP(年度マスタ!$K$4&amp;"_"&amp;M$5,データシート1!$A:$BT,MATCH("cb_"&amp;$G6,データシート1!$A$1:$BT$1,0),0)</f>
        <v>3996.1549999999979</v>
      </c>
      <c r="N6" s="619">
        <f>VLOOKUP(年度マスタ!$K$4&amp;"_"&amp;N$5,データシート1!$A:$BT,MATCH("cb_"&amp;$G6,データシート1!$A$1:$BT$1,0),0)</f>
        <v>4275.2130000000016</v>
      </c>
      <c r="O6" s="619">
        <f>VLOOKUP(年度マスタ!$K$4&amp;"_"&amp;O$5,データシート1!$A:$BT,MATCH("cb_"&amp;$G6,データシート1!$A$1:$BT$1,0),0)</f>
        <v>4508.2030000000004</v>
      </c>
      <c r="P6" s="619">
        <f>VLOOKUP(年度マスタ!$K$4&amp;"_"&amp;P$5,データシート1!$A:$BT,MATCH("cb_"&amp;$G6,データシート1!$A$1:$BT$1,0),0)</f>
        <v>4668.7560000000012</v>
      </c>
      <c r="Q6" s="619">
        <f>VLOOKUP(年度マスタ!$K$4&amp;"_"&amp;Q$5,データシート1!$A:$BT,MATCH("cb_"&amp;$G6,データシート1!$A$1:$BT$1,0),0)</f>
        <v>5069.4560000000019</v>
      </c>
      <c r="R6" s="633">
        <f>VLOOKUP(年度マスタ!$K$4&amp;"_"&amp;R$5,データシート1!$A:$BT,MATCH("cb_"&amp;$G6,データシート1!$A$1:$BT$1,0),0)</f>
        <v>5398.0620000000044</v>
      </c>
      <c r="S6" s="568"/>
      <c r="T6" s="190"/>
      <c r="U6" s="581"/>
      <c r="V6" s="195"/>
      <c r="W6" s="195"/>
      <c r="X6" s="195"/>
      <c r="Y6" s="196" t="s">
        <v>372</v>
      </c>
      <c r="Z6" s="663" t="s">
        <v>373</v>
      </c>
      <c r="AA6" s="663"/>
      <c r="AB6" s="663"/>
      <c r="AC6" s="664">
        <f>SUM(AC7:AC8)</f>
        <v>927107</v>
      </c>
      <c r="AD6" s="664">
        <f>SUM(AD7:AD8)</f>
        <v>1254587.355</v>
      </c>
      <c r="AE6" s="665">
        <f>$AD6*3600/100000000</f>
        <v>45.165144779999999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14628.4</v>
      </c>
      <c r="K7" s="617">
        <f>VLOOKUP(年度マスタ!$K$4&amp;"_"&amp;K$5,データシート1!$A:$BT,MATCH("cb_"&amp;$G7,データシート1!$A$1:$BT$1,0),0)</f>
        <v>19697.2</v>
      </c>
      <c r="L7" s="617">
        <f>VLOOKUP(年度マスタ!$K$4&amp;"_"&amp;L$5,データシート1!$A:$BT,MATCH("cb_"&amp;$G7,データシート1!$A$1:$BT$1,0),0)</f>
        <v>21399.499999999989</v>
      </c>
      <c r="M7" s="617">
        <f>VLOOKUP(年度マスタ!$K$4&amp;"_"&amp;M$5,データシート1!$A:$BT,MATCH("cb_"&amp;$G7,データシート1!$A$1:$BT$1,0),0)</f>
        <v>23620</v>
      </c>
      <c r="N7" s="617">
        <f>VLOOKUP(年度マスタ!$K$4&amp;"_"&amp;N$5,データシート1!$A:$BT,MATCH("cb_"&amp;$G7,データシート1!$A$1:$BT$1,0),0)</f>
        <v>28404.9</v>
      </c>
      <c r="O7" s="617">
        <f>VLOOKUP(年度マスタ!$K$4&amp;"_"&amp;O$5,データシート1!$A:$BT,MATCH("cb_"&amp;$G7,データシート1!$A$1:$BT$1,0),0)</f>
        <v>29288.799999999999</v>
      </c>
      <c r="P7" s="617">
        <f>VLOOKUP(年度マスタ!$K$4&amp;"_"&amp;P$5,データシート1!$A:$BT,MATCH("cb_"&amp;$G7,データシート1!$A$1:$BT$1,0),0)</f>
        <v>30008.5</v>
      </c>
      <c r="Q7" s="617">
        <f>VLOOKUP(年度マスタ!$K$4&amp;"_"&amp;Q$5,データシート1!$A:$BT,MATCH("cb_"&amp;$G7,データシート1!$A$1:$BT$1,0),0)</f>
        <v>31101.000000000004</v>
      </c>
      <c r="R7" s="634">
        <f>VLOOKUP(年度マスタ!$K$4&amp;"_"&amp;R$5,データシート1!$A:$BT,MATCH("cb_"&amp;$G7,データシート1!$A$1:$BT$1,0),0)</f>
        <v>31130.000000000004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170322</v>
      </c>
      <c r="AD7" s="1022">
        <f>VLOOKUP(年度マスタ!$K$4&amp;"_"&amp;年度マスタ!$K$9,データシート3!A:AB,MATCH("ea_"&amp;$Y7&amp;"_年間発電",データシート3!$A$1:$AB$1,0),0)/10^3</f>
        <v>230813.26</v>
      </c>
      <c r="AE7" s="554">
        <f t="shared" ref="AE7:AE16" si="0">$AD7*3600/100000000</f>
        <v>8.3092773599999994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756785</v>
      </c>
      <c r="AD8" s="1022">
        <f>VLOOKUP(年度マスタ!$K$4&amp;"_"&amp;年度マスタ!$K$9,データシート3!A:AB,MATCH("ea_"&amp;$Y8&amp;"_年間発電",データシート3!$A$1:$AB$1,0),0)/10^3</f>
        <v>1023774.095</v>
      </c>
      <c r="AE8" s="554">
        <f t="shared" si="0"/>
        <v>36.855867420000003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21800</v>
      </c>
      <c r="AD9" s="666">
        <f>VLOOKUP(年度マスタ!$K$4&amp;"_"&amp;年度マスタ!$K$9,データシート3!A:AB,MATCH("ea_"&amp;$Y9&amp;"_年間発電",データシート3!$A$1:$AB$1,0),0)/10^3</f>
        <v>44315.22800000001</v>
      </c>
      <c r="AE9" s="667">
        <f t="shared" si="0"/>
        <v>1.5953482080000003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17745.514999999999</v>
      </c>
      <c r="K12" s="651">
        <f t="shared" ref="K12:Q12" si="1">SUM(K6:K11)</f>
        <v>23123.654999999999</v>
      </c>
      <c r="L12" s="651">
        <f t="shared" si="1"/>
        <v>25037.854999999989</v>
      </c>
      <c r="M12" s="651">
        <f t="shared" si="1"/>
        <v>27616.154999999999</v>
      </c>
      <c r="N12" s="651">
        <f t="shared" si="1"/>
        <v>32680.113000000005</v>
      </c>
      <c r="O12" s="651">
        <f t="shared" si="1"/>
        <v>33797.002999999997</v>
      </c>
      <c r="P12" s="651">
        <f t="shared" si="1"/>
        <v>34677.256000000001</v>
      </c>
      <c r="Q12" s="651">
        <f t="shared" si="1"/>
        <v>36170.456000000006</v>
      </c>
      <c r="R12" s="652">
        <f t="shared" ref="R12" si="2">SUM(R6:R11)</f>
        <v>36528.062000000005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3.7803318400000001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21.63589485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3740.9120537999993</v>
      </c>
      <c r="K19" s="615">
        <f>K6*別紙!$C5/100*別紙!$E5/10^3</f>
        <v>4112.1571746</v>
      </c>
      <c r="L19" s="615">
        <f>L6*別紙!$C5/100*別紙!$E5/10^3</f>
        <v>4366.4626025999996</v>
      </c>
      <c r="M19" s="615">
        <f>M6*別紙!$C5/100*別紙!$E5/10^3</f>
        <v>4795.8655385999973</v>
      </c>
      <c r="N19" s="615">
        <f>N6*別紙!$C5/100*別紙!$E5/10^3</f>
        <v>5130.7686255600011</v>
      </c>
      <c r="O19" s="615">
        <f>O6*別紙!$C5/100*別紙!$E5/10^3</f>
        <v>5410.3845843600011</v>
      </c>
      <c r="P19" s="615">
        <f>P6*別紙!$C5/100*別紙!$E5/10^3</f>
        <v>5603.0674507200001</v>
      </c>
      <c r="Q19" s="615">
        <f>Q6*別紙!$C5/100*別紙!$E5/10^3</f>
        <v>6083.955534720003</v>
      </c>
      <c r="R19" s="639">
        <f>R6*別紙!$C5/100*別紙!$E5/10^3</f>
        <v>6478.3221674400047</v>
      </c>
      <c r="S19" s="572"/>
      <c r="T19" s="191"/>
      <c r="U19" s="588"/>
      <c r="W19" s="201"/>
      <c r="X19" s="201"/>
      <c r="Y19" s="173"/>
      <c r="Z19" s="628" t="s">
        <v>389</v>
      </c>
      <c r="AA19" s="671"/>
      <c r="AB19" s="672"/>
      <c r="AC19" s="673">
        <f>SUM($AC$6,$AC$9,$AC$10,$AC$13)</f>
        <v>948907</v>
      </c>
      <c r="AD19" s="673">
        <f>SUM($AD$6,$AD$9,$AD$10,$AD$13)</f>
        <v>1298902.5830000001</v>
      </c>
      <c r="AE19" s="674">
        <f>SUM($AE$6,$AE$9,$AE$10,$AE$13,$AE$17,$AE$18)</f>
        <v>72.176719677999998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19349.862384</v>
      </c>
      <c r="K20" s="617">
        <f>K7*別紙!$C6/100*別紙!$E6/10^3</f>
        <v>26054.668272000003</v>
      </c>
      <c r="L20" s="617">
        <f>L7*別紙!$C6/100*別紙!$E6/10^3</f>
        <v>28306.402619999986</v>
      </c>
      <c r="M20" s="617">
        <f>M7*別紙!$C6/100*別紙!$E6/10^3</f>
        <v>31243.591199999999</v>
      </c>
      <c r="N20" s="617">
        <f>N7*別紙!$C6/100*別紙!$E6/10^3</f>
        <v>37572.865524000001</v>
      </c>
      <c r="O20" s="617">
        <f>O7*別紙!$C6/100*別紙!$E6/10^3</f>
        <v>38742.053088000001</v>
      </c>
      <c r="P20" s="617">
        <f>P7*別紙!$C6/100*別紙!$E6/10^3</f>
        <v>39694.043459999994</v>
      </c>
      <c r="Q20" s="617">
        <f>Q7*別紙!$C6/100*別紙!$E6/10^3</f>
        <v>41139.158760000006</v>
      </c>
      <c r="R20" s="634">
        <f>R7*別紙!$C6/100*別紙!$E6/10^3</f>
        <v>41177.518800000013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23090.774437799999</v>
      </c>
      <c r="K25" s="657">
        <f t="shared" si="3"/>
        <v>30166.825446600003</v>
      </c>
      <c r="L25" s="657">
        <f t="shared" si="3"/>
        <v>32672.865222599987</v>
      </c>
      <c r="M25" s="657">
        <f t="shared" si="3"/>
        <v>36039.456738599998</v>
      </c>
      <c r="N25" s="657">
        <f t="shared" si="3"/>
        <v>42703.634149559999</v>
      </c>
      <c r="O25" s="657">
        <f t="shared" si="3"/>
        <v>44152.43767236</v>
      </c>
      <c r="P25" s="657">
        <f t="shared" si="3"/>
        <v>45297.110910719995</v>
      </c>
      <c r="Q25" s="657">
        <f t="shared" si="3"/>
        <v>47223.114294720006</v>
      </c>
      <c r="R25" s="658">
        <f t="shared" ref="R25" si="4">SUM(R19:R24)</f>
        <v>47655.840967440017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156523.28341230753</v>
      </c>
      <c r="K26" s="654">
        <f>(VLOOKUP(年度マスタ!$K$4&amp;"_"&amp;K$18,データシート1!$A:$BT,MATCH("da_合計",データシート1!$A$1:$BT$1,0),0))/10^3</f>
        <v>177121.17509624257</v>
      </c>
      <c r="L26" s="654">
        <f>(VLOOKUP(年度マスタ!$K$4&amp;"_"&amp;L$18,データシート1!$A:$BT,MATCH("da_合計",データシート1!$A$1:$BT$1,0),0))/10^3</f>
        <v>171568.39667274823</v>
      </c>
      <c r="M26" s="654">
        <f>(VLOOKUP(年度マスタ!$K$4&amp;"_"&amp;M$18,データシート1!$A:$BT,MATCH("da_合計",データシート1!$A$1:$BT$1,0),0))/10^3</f>
        <v>162686.77897651191</v>
      </c>
      <c r="N26" s="654">
        <f>(VLOOKUP(年度マスタ!$K$4&amp;"_"&amp;N$18,データシート1!$A:$BT,MATCH("da_合計",データシート1!$A$1:$BT$1,0),0))/10^3</f>
        <v>159816.94661929068</v>
      </c>
      <c r="O26" s="654">
        <f>(VLOOKUP(年度マスタ!$K$4&amp;"_"&amp;O$18,データシート1!$A:$BT,MATCH("da_合計",データシート1!$A$1:$BT$1,0),0))/10^3</f>
        <v>163338.31488502672</v>
      </c>
      <c r="P26" s="654">
        <f>(VLOOKUP(年度マスタ!$K$4&amp;"_"&amp;P$18,データシート1!$A:$BT,MATCH("da_合計",データシート1!$A$1:$BT$1,0),0))/10^3</f>
        <v>155565.56575357015</v>
      </c>
      <c r="Q26" s="654">
        <f>(VLOOKUP(年度マスタ!$K$4&amp;"_"&amp;Q$18,データシート1!$A:$BT,MATCH("da_合計",データシート1!$A$1:$BT$1,0),0))/10^3</f>
        <v>148260.9461421954</v>
      </c>
      <c r="R26" s="655">
        <f>Q26</f>
        <v>148260.9461421954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0.14752293674401898</v>
      </c>
      <c r="K27" s="839">
        <f t="shared" ref="K27:P27" si="5">K25/K26</f>
        <v>0.17031744188806458</v>
      </c>
      <c r="L27" s="839">
        <f t="shared" si="5"/>
        <v>0.19043638488340384</v>
      </c>
      <c r="M27" s="839">
        <f t="shared" si="5"/>
        <v>0.22152664749606504</v>
      </c>
      <c r="N27" s="839">
        <f t="shared" si="5"/>
        <v>0.26720341648928403</v>
      </c>
      <c r="O27" s="839">
        <f t="shared" si="5"/>
        <v>0.27031280262343071</v>
      </c>
      <c r="P27" s="839">
        <f t="shared" si="5"/>
        <v>0.29117697538846543</v>
      </c>
      <c r="Q27" s="839">
        <f>Q25/Q26</f>
        <v>0.31851350961586911</v>
      </c>
      <c r="R27" s="840">
        <f>R25/R26</f>
        <v>0.32143219241116833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0.32143219241116833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8.7609219878729032</v>
      </c>
      <c r="AA52" s="173"/>
      <c r="AB52" s="678" t="s">
        <v>413</v>
      </c>
      <c r="AC52" s="679">
        <f>$AD6</f>
        <v>1254587.355</v>
      </c>
      <c r="AD52" s="680">
        <f>R19+R20</f>
        <v>47655.840967440017</v>
      </c>
      <c r="AE52" s="681">
        <f t="shared" ref="AE52:AE54" si="6">IFERROR(AD52/AC52,"-")</f>
        <v>3.798527123481172E-2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1150641.6368578046</v>
      </c>
      <c r="Z53" s="1130"/>
      <c r="AA53" s="173"/>
      <c r="AB53" s="678" t="s">
        <v>377</v>
      </c>
      <c r="AC53" s="679">
        <f>$AD9</f>
        <v>44315.22800000001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678</v>
      </c>
      <c r="AK54" s="443">
        <f>VLOOKUP(年度マスタ!$K$4&amp;"_"&amp;AK$53,データシート1!$A$1:$BT$2000,MATCH("ca_太陽光発電（10kW未満）",データシート1!$A$1:$BT$1,0),0)</f>
        <v>734</v>
      </c>
      <c r="AL54" s="443">
        <f>VLOOKUP(年度マスタ!$K$4&amp;"_"&amp;AL$53,データシート1!$A$1:$BT$2000,MATCH("ca_太陽光発電（10kW未満）",データシート1!$A$1:$BT$1,0),0)</f>
        <v>775</v>
      </c>
      <c r="AM54" s="443">
        <f>VLOOKUP(年度マスタ!$K$4&amp;"_"&amp;AM$53,データシート1!$A$1:$BT$2000,MATCH("ca_太陽光発電（10kW未満）",データシート1!$A$1:$BT$1,0),0)</f>
        <v>838</v>
      </c>
      <c r="AN54" s="443">
        <f>VLOOKUP(年度マスタ!$K$4&amp;"_"&amp;AN$53,データシート1!$A$1:$BT$2000,MATCH("ca_太陽光発電（10kW未満）",データシート1!$A$1:$BT$1,0),0)</f>
        <v>890</v>
      </c>
      <c r="AO54" s="443">
        <f>VLOOKUP(年度マスタ!$K$4&amp;"_"&amp;AO$53,データシート1!$A$1:$BT$2000,MATCH("ca_太陽光発電（10kW未満）",データシート1!$A$1:$BT$1,0),0)</f>
        <v>929</v>
      </c>
      <c r="AP54" s="443">
        <f>VLOOKUP(年度マスタ!$K$4&amp;"_"&amp;AP$53,データシート1!$A$1:$BT$2000,MATCH("ca_太陽光発電（10kW未満）",データシート1!$A$1:$BT$1,0),0)</f>
        <v>956</v>
      </c>
      <c r="AQ54" s="443">
        <f>VLOOKUP(年度マスタ!$K$4&amp;"_"&amp;AQ$53,データシート1!$A$1:$BT$2000,MATCH("ca_太陽光発電（10kW未満）",データシート1!$A$1:$BT$1,0),0)</f>
        <v>1018</v>
      </c>
      <c r="AR54" s="443">
        <f>VLOOKUP(年度マスタ!$K$4&amp;"_"&amp;AR$53,データシート1!$A$1:$BT$2000,MATCH("ca_太陽光発電（10kW未満）",データシート1!$A$1:$BT$1,0),0)</f>
        <v>1074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綾川町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香川県</v>
      </c>
      <c r="AY12" s="1023" t="str">
        <f>年度マスタ!$J4</f>
        <v>綾川町</v>
      </c>
      <c r="AZ12" s="1023" t="str">
        <f>年度マスタ!$K4</f>
        <v>37387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綾川町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香川県</v>
      </c>
      <c r="AY4" s="1038" t="str">
        <f>年度マスタ!$J4</f>
        <v>綾川町</v>
      </c>
      <c r="AZ4" s="1038" t="str">
        <f>年度マスタ!$K4</f>
        <v>37387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37387</v>
      </c>
      <c r="AY72" s="18" t="str">
        <f>IF(IFERROR(比較地域マスタ!$AE7,"")=0,"",IFERROR(比較地域マスタ!$AE7,""))</f>
        <v>綾川町</v>
      </c>
      <c r="AZ72" s="16"/>
      <c r="BA72" s="22">
        <v>1</v>
      </c>
      <c r="BB72" s="22">
        <v>1</v>
      </c>
      <c r="BC72" s="18" t="str">
        <f>AX72</f>
        <v>37387</v>
      </c>
      <c r="BD72" s="18" t="str">
        <f>AY72</f>
        <v>綾川町</v>
      </c>
      <c r="BE72" s="33">
        <f>VLOOKUP(BC72&amp;"_"&amp;$AZ$9,データシート3!A:AB,MATCH("ea_"&amp;"太陽光（建物系）"&amp;"_年間発電",データシート3!$A$1:$AB$1,0),0)/10^3+VLOOKUP(BC72&amp;"_"&amp;$AZ$9,データシート3!A:AB,MATCH("ea_"&amp;"太陽光（土地系）"&amp;"_年間発電",データシート3!$A$1:$AB$1,0),0)/10^3</f>
        <v>1254587.355</v>
      </c>
      <c r="BF72" s="33">
        <f>VLOOKUP(BC72&amp;"_"&amp;$AZ$9,データシート3!A:AB,MATCH("ea_"&amp;"風力（陸上）"&amp;"_年間発電",データシート3!$A$1:$AB$1,0),0)/10^3</f>
        <v>44315.22800000001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1298902.5830000001</v>
      </c>
      <c r="BJ72" s="33">
        <f>(VLOOKUP($BC72&amp;"_"&amp;$AZ$8,データシート3!$A:$AN,MATCH("da_合計",データシート3!$A$1:$AN$1,0),0))/10^3</f>
        <v>148260.9461421954</v>
      </c>
      <c r="BK72" s="33">
        <f t="shared" ref="BK72:BK103" si="21">BI72-BJ72</f>
        <v>1150641.6368578046</v>
      </c>
      <c r="BL72" s="33">
        <f t="shared" ref="BL72:BL103" si="22">IF(BK72&gt;0,0,BK72)</f>
        <v>0</v>
      </c>
      <c r="BM72" s="33">
        <f t="shared" ref="BM72:BM103" si="23">IF(BK72&gt;0,BK72,0)</f>
        <v>1150641.6368578046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37386</v>
      </c>
      <c r="AY73" s="18" t="str">
        <f>IF(IFERROR(比較地域マスタ!$AE8,"")=0,"",IFERROR(比較地域マスタ!$AE8,""))</f>
        <v>宇多津町</v>
      </c>
      <c r="AZ73" s="16"/>
      <c r="BA73" s="22">
        <v>2</v>
      </c>
      <c r="BB73" s="22">
        <v>1</v>
      </c>
      <c r="BC73" s="18" t="str">
        <f t="shared" ref="BC73:BC136" si="24">AX73</f>
        <v>37386</v>
      </c>
      <c r="BD73" s="18" t="str">
        <f t="shared" ref="BD73:BD136" si="25">AY73</f>
        <v>宇多津町</v>
      </c>
      <c r="BE73" s="33">
        <f>VLOOKUP(BC73&amp;"_"&amp;$AZ$9,データシート3!A:AB,MATCH("ea_"&amp;"太陽光（建物系）"&amp;"_年間発電",データシート3!$A$1:$AB$1,0),0)/10^3+VLOOKUP(BC73&amp;"_"&amp;$AZ$9,データシート3!A:AB,MATCH("ea_"&amp;"太陽光（土地系）"&amp;"_年間発電",データシート3!$A$1:$AB$1,0),0)/10^3</f>
        <v>133062.003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133062.003</v>
      </c>
      <c r="BJ73" s="33">
        <f>(VLOOKUP($BC73&amp;"_"&amp;$AZ$8,データシート3!$A:$AN,MATCH("da_合計",データシート3!$A$1:$AN$1,0),0))/10^3</f>
        <v>124766.04777701448</v>
      </c>
      <c r="BK73" s="33">
        <f t="shared" si="21"/>
        <v>8295.955222985518</v>
      </c>
      <c r="BL73" s="33">
        <f t="shared" si="22"/>
        <v>0</v>
      </c>
      <c r="BM73" s="33">
        <f t="shared" si="23"/>
        <v>8295.955222985518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37205</v>
      </c>
      <c r="AY74" s="18" t="str">
        <f>IF(IFERROR(比較地域マスタ!$AE9,"")=0,"",IFERROR(比較地域マスタ!$AE9,""))</f>
        <v>観音寺市</v>
      </c>
      <c r="AZ74" s="16"/>
      <c r="BA74" s="22">
        <v>3</v>
      </c>
      <c r="BB74" s="22">
        <v>1</v>
      </c>
      <c r="BC74" s="18" t="str">
        <f t="shared" si="24"/>
        <v>37205</v>
      </c>
      <c r="BD74" s="18" t="str">
        <f t="shared" si="25"/>
        <v>観音寺市</v>
      </c>
      <c r="BE74" s="33">
        <f>VLOOKUP(BC74&amp;"_"&amp;$AZ$9,データシート3!A:AB,MATCH("ea_"&amp;"太陽光（建物系）"&amp;"_年間発電",データシート3!$A$1:$AB$1,0),0)/10^3+VLOOKUP(BC74&amp;"_"&amp;$AZ$9,データシート3!A:AB,MATCH("ea_"&amp;"太陽光（土地系）"&amp;"_年間発電",データシート3!$A$1:$AB$1,0),0)/10^3</f>
        <v>1890534.466</v>
      </c>
      <c r="BF74" s="33">
        <f>VLOOKUP(BC74&amp;"_"&amp;$AZ$9,データシート3!A:AB,MATCH("ea_"&amp;"風力（陸上）"&amp;"_年間発電",データシート3!$A$1:$AB$1,0),0)/10^3</f>
        <v>20907.835999999999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1911442.3019999999</v>
      </c>
      <c r="BJ74" s="33">
        <f>(VLOOKUP($BC74&amp;"_"&amp;$AZ$8,データシート3!$A:$AN,MATCH("da_合計",データシート3!$A$1:$AN$1,0),0))/10^3</f>
        <v>403442.04936349968</v>
      </c>
      <c r="BK74" s="33">
        <f t="shared" si="21"/>
        <v>1508000.2526365002</v>
      </c>
      <c r="BL74" s="33">
        <f t="shared" si="22"/>
        <v>0</v>
      </c>
      <c r="BM74" s="33">
        <f t="shared" si="23"/>
        <v>1508000.2526365002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37403</v>
      </c>
      <c r="AY75" s="18" t="str">
        <f>IF(IFERROR(比較地域マスタ!$AE10,"")=0,"",IFERROR(比較地域マスタ!$AE10,""))</f>
        <v>琴平町</v>
      </c>
      <c r="AZ75" s="16"/>
      <c r="BA75" s="22">
        <v>4</v>
      </c>
      <c r="BB75" s="22">
        <v>1</v>
      </c>
      <c r="BC75" s="18" t="str">
        <f t="shared" si="24"/>
        <v>37403</v>
      </c>
      <c r="BD75" s="18" t="str">
        <f t="shared" si="25"/>
        <v>琴平町</v>
      </c>
      <c r="BE75" s="33">
        <f>VLOOKUP(BC75&amp;"_"&amp;$AZ$9,データシート3!A:AB,MATCH("ea_"&amp;"太陽光（建物系）"&amp;"_年間発電",データシート3!$A$1:$AB$1,0),0)/10^3+VLOOKUP(BC75&amp;"_"&amp;$AZ$9,データシート3!A:AB,MATCH("ea_"&amp;"太陽光（土地系）"&amp;"_年間発電",データシート3!$A$1:$AB$1,0),0)/10^3</f>
        <v>201655.31700000004</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201655.31700000004</v>
      </c>
      <c r="BJ75" s="33">
        <f>(VLOOKUP($BC75&amp;"_"&amp;$AZ$8,データシート3!$A:$AN,MATCH("da_合計",データシート3!$A$1:$AN$1,0),0))/10^3</f>
        <v>47184.514650340403</v>
      </c>
      <c r="BK75" s="33">
        <f t="shared" si="21"/>
        <v>154470.80234965964</v>
      </c>
      <c r="BL75" s="33">
        <f t="shared" si="22"/>
        <v>0</v>
      </c>
      <c r="BM75" s="33">
        <f t="shared" si="23"/>
        <v>154470.80234965964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37203</v>
      </c>
      <c r="AY76" s="18" t="str">
        <f>IF(IFERROR(比較地域マスタ!$AE11,"")=0,"",IFERROR(比較地域マスタ!$AE11,""))</f>
        <v>坂出市</v>
      </c>
      <c r="AZ76" s="16"/>
      <c r="BA76" s="22">
        <v>5</v>
      </c>
      <c r="BB76" s="22">
        <v>1</v>
      </c>
      <c r="BC76" s="18" t="str">
        <f t="shared" si="24"/>
        <v>37203</v>
      </c>
      <c r="BD76" s="18" t="str">
        <f t="shared" si="25"/>
        <v>坂出市</v>
      </c>
      <c r="BE76" s="33">
        <f>VLOOKUP(BC76&amp;"_"&amp;$AZ$9,データシート3!A:AB,MATCH("ea_"&amp;"太陽光（建物系）"&amp;"_年間発電",データシート3!$A$1:$AB$1,0),0)/10^3+VLOOKUP(BC76&amp;"_"&amp;$AZ$9,データシート3!A:AB,MATCH("ea_"&amp;"太陽光（土地系）"&amp;"_年間発電",データシート3!$A$1:$AB$1,0),0)/10^3</f>
        <v>1117232.4240000001</v>
      </c>
      <c r="BF76" s="33">
        <f>VLOOKUP(BC76&amp;"_"&amp;$AZ$9,データシート3!A:AB,MATCH("ea_"&amp;"風力（陸上）"&amp;"_年間発電",データシート3!$A$1:$AB$1,0),0)/10^3</f>
        <v>29049.929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1146282.3530000001</v>
      </c>
      <c r="BJ76" s="33">
        <f>(VLOOKUP($BC76&amp;"_"&amp;$AZ$8,データシート3!$A:$AN,MATCH("da_合計",データシート3!$A$1:$AN$1,0),0))/10^3</f>
        <v>586202.78238298139</v>
      </c>
      <c r="BK76" s="33">
        <f t="shared" si="21"/>
        <v>560079.57061701873</v>
      </c>
      <c r="BL76" s="33">
        <f t="shared" si="22"/>
        <v>0</v>
      </c>
      <c r="BM76" s="33">
        <f t="shared" si="23"/>
        <v>560079.57061701873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37206</v>
      </c>
      <c r="AY77" s="18" t="str">
        <f>IF(IFERROR(比較地域マスタ!$AE12,"")=0,"",IFERROR(比較地域マスタ!$AE12,""))</f>
        <v>さぬき市</v>
      </c>
      <c r="AZ77" s="16"/>
      <c r="BA77" s="22">
        <v>6</v>
      </c>
      <c r="BB77" s="22">
        <v>1</v>
      </c>
      <c r="BC77" s="18" t="str">
        <f t="shared" si="24"/>
        <v>37206</v>
      </c>
      <c r="BD77" s="18" t="str">
        <f t="shared" si="25"/>
        <v>さぬき市</v>
      </c>
      <c r="BE77" s="33">
        <f>VLOOKUP(BC77&amp;"_"&amp;$AZ$9,データシート3!A:AB,MATCH("ea_"&amp;"太陽光（建物系）"&amp;"_年間発電",データシート3!$A$1:$AB$1,0),0)/10^3+VLOOKUP(BC77&amp;"_"&amp;$AZ$9,データシート3!A:AB,MATCH("ea_"&amp;"太陽光（土地系）"&amp;"_年間発電",データシート3!$A$1:$AB$1,0),0)/10^3</f>
        <v>1610377.4020000002</v>
      </c>
      <c r="BF77" s="33">
        <f>VLOOKUP(BC77&amp;"_"&amp;$AZ$9,データシート3!A:AB,MATCH("ea_"&amp;"風力（陸上）"&amp;"_年間発電",データシート3!$A$1:$AB$1,0),0)/10^3</f>
        <v>73855.335999999996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1684232.7380000001</v>
      </c>
      <c r="BJ77" s="33">
        <f>(VLOOKUP($BC77&amp;"_"&amp;$AZ$8,データシート3!$A:$AN,MATCH("da_合計",データシート3!$A$1:$AN$1,0),0))/10^3</f>
        <v>306830.18753580982</v>
      </c>
      <c r="BK77" s="33">
        <f t="shared" si="21"/>
        <v>1377402.5504641903</v>
      </c>
      <c r="BL77" s="33">
        <f t="shared" si="22"/>
        <v>0</v>
      </c>
      <c r="BM77" s="33">
        <f t="shared" si="23"/>
        <v>1377402.5504641903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37324</v>
      </c>
      <c r="AY78" s="18" t="str">
        <f>IF(IFERROR(比較地域マスタ!$AE13,"")=0,"",IFERROR(比較地域マスタ!$AE13,""))</f>
        <v>小豆島町</v>
      </c>
      <c r="AZ78" s="16"/>
      <c r="BA78" s="22">
        <v>7</v>
      </c>
      <c r="BB78" s="22">
        <v>1</v>
      </c>
      <c r="BC78" s="18" t="str">
        <f t="shared" si="24"/>
        <v>37324</v>
      </c>
      <c r="BD78" s="18" t="str">
        <f t="shared" si="25"/>
        <v>小豆島町</v>
      </c>
      <c r="BE78" s="33">
        <f>VLOOKUP(BC78&amp;"_"&amp;$AZ$9,データシート3!A:AB,MATCH("ea_"&amp;"太陽光（建物系）"&amp;"_年間発電",データシート3!$A$1:$AB$1,0),0)/10^3+VLOOKUP(BC78&amp;"_"&amp;$AZ$9,データシート3!A:AB,MATCH("ea_"&amp;"太陽光（土地系）"&amp;"_年間発電",データシート3!$A$1:$AB$1,0),0)/10^3</f>
        <v>280819.10099999997</v>
      </c>
      <c r="BF78" s="33">
        <f>VLOOKUP(BC78&amp;"_"&amp;$AZ$9,データシート3!A:AB,MATCH("ea_"&amp;"風力（陸上）"&amp;"_年間発電",データシート3!$A$1:$AB$1,0),0)/10^3</f>
        <v>268105.26400000002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548924.36499999999</v>
      </c>
      <c r="BJ78" s="33">
        <f>(VLOOKUP($BC78&amp;"_"&amp;$AZ$8,データシート3!$A:$AN,MATCH("da_合計",データシート3!$A$1:$AN$1,0),0))/10^3</f>
        <v>89552.50991401705</v>
      </c>
      <c r="BK78" s="33">
        <f t="shared" si="21"/>
        <v>459371.85508598294</v>
      </c>
      <c r="BL78" s="33">
        <f t="shared" si="22"/>
        <v>0</v>
      </c>
      <c r="BM78" s="33">
        <f t="shared" si="23"/>
        <v>459371.85508598294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37204</v>
      </c>
      <c r="AY79" s="18" t="str">
        <f>IF(IFERROR(比較地域マスタ!$AE14,"")=0,"",IFERROR(比較地域マスタ!$AE14,""))</f>
        <v>善通寺市</v>
      </c>
      <c r="AZ79" s="16"/>
      <c r="BA79" s="22">
        <v>8</v>
      </c>
      <c r="BB79" s="22">
        <v>1</v>
      </c>
      <c r="BC79" s="18" t="str">
        <f t="shared" si="24"/>
        <v>37204</v>
      </c>
      <c r="BD79" s="18" t="str">
        <f t="shared" si="25"/>
        <v>善通寺市</v>
      </c>
      <c r="BE79" s="33">
        <f>VLOOKUP(BC79&amp;"_"&amp;$AZ$9,データシート3!A:AB,MATCH("ea_"&amp;"太陽光（建物系）"&amp;"_年間発電",データシート3!$A$1:$AB$1,0),0)/10^3+VLOOKUP(BC79&amp;"_"&amp;$AZ$9,データシート3!A:AB,MATCH("ea_"&amp;"太陽光（土地系）"&amp;"_年間発電",データシート3!$A$1:$AB$1,0),0)/10^3</f>
        <v>827185.01300000004</v>
      </c>
      <c r="BF79" s="33">
        <f>VLOOKUP(BC79&amp;"_"&amp;$AZ$9,データシート3!A:AB,MATCH("ea_"&amp;"風力（陸上）"&amp;"_年間発電",データシート3!$A$1:$AB$1,0),0)/10^3</f>
        <v>1545.798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828730.81099999999</v>
      </c>
      <c r="BJ79" s="33">
        <f>(VLOOKUP($BC79&amp;"_"&amp;$AZ$8,データシート3!$A:$AN,MATCH("da_合計",データシート3!$A$1:$AN$1,0),0))/10^3</f>
        <v>183311.43542323427</v>
      </c>
      <c r="BK79" s="33">
        <f t="shared" si="21"/>
        <v>645419.37557676574</v>
      </c>
      <c r="BL79" s="33">
        <f>IF(BK79&gt;0,0,BK79)</f>
        <v>0</v>
      </c>
      <c r="BM79" s="33">
        <f>IF(BK79&gt;0,BK79,0)</f>
        <v>645419.37557676574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37201</v>
      </c>
      <c r="AY80" s="18" t="str">
        <f>IF(IFERROR(比較地域マスタ!$AE15,"")=0,"",IFERROR(比較地域マスタ!$AE15,""))</f>
        <v>高松市</v>
      </c>
      <c r="AZ80" s="16"/>
      <c r="BA80" s="22">
        <v>9</v>
      </c>
      <c r="BB80" s="22">
        <v>1</v>
      </c>
      <c r="BC80" s="18" t="str">
        <f t="shared" si="24"/>
        <v>37201</v>
      </c>
      <c r="BD80" s="18" t="str">
        <f t="shared" si="25"/>
        <v>高松市</v>
      </c>
      <c r="BE80" s="33">
        <f>VLOOKUP(BC80&amp;"_"&amp;$AZ$9,データシート3!A:AB,MATCH("ea_"&amp;"太陽光（建物系）"&amp;"_年間発電",データシート3!$A$1:$AB$1,0),0)/10^3+VLOOKUP(BC80&amp;"_"&amp;$AZ$9,データシート3!A:AB,MATCH("ea_"&amp;"太陽光（土地系）"&amp;"_年間発電",データシート3!$A$1:$AB$1,0),0)/10^3</f>
        <v>5072857.307</v>
      </c>
      <c r="BF80" s="33">
        <f>VLOOKUP(BC80&amp;"_"&amp;$AZ$9,データシート3!A:AB,MATCH("ea_"&amp;"風力（陸上）"&amp;"_年間発電",データシート3!$A$1:$AB$1,0),0)/10^3</f>
        <v>61358.322999999997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5134215.63</v>
      </c>
      <c r="BJ80" s="33">
        <f>(VLOOKUP($BC80&amp;"_"&amp;$AZ$8,データシート3!$A:$AN,MATCH("da_合計",データシート3!$A$1:$AN$1,0),0))/10^3</f>
        <v>2535375.7831795751</v>
      </c>
      <c r="BK80" s="33">
        <f t="shared" si="21"/>
        <v>2598839.8468204248</v>
      </c>
      <c r="BL80" s="33">
        <f t="shared" si="22"/>
        <v>0</v>
      </c>
      <c r="BM80" s="33">
        <f t="shared" si="23"/>
        <v>2598839.8468204248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37404</v>
      </c>
      <c r="AY81" s="18" t="str">
        <f>IF(IFERROR(比較地域マスタ!$AE16,"")=0,"",IFERROR(比較地域マスタ!$AE16,""))</f>
        <v>多度津町</v>
      </c>
      <c r="AZ81" s="16"/>
      <c r="BA81" s="22">
        <v>10</v>
      </c>
      <c r="BB81" s="22">
        <v>1</v>
      </c>
      <c r="BC81" s="18" t="str">
        <f t="shared" si="24"/>
        <v>37404</v>
      </c>
      <c r="BD81" s="18" t="str">
        <f t="shared" si="25"/>
        <v>多度津町</v>
      </c>
      <c r="BE81" s="33">
        <f>VLOOKUP(BC81&amp;"_"&amp;$AZ$9,データシート3!A:AB,MATCH("ea_"&amp;"太陽光（建物系）"&amp;"_年間発電",データシート3!$A$1:$AB$1,0),0)/10^3+VLOOKUP(BC81&amp;"_"&amp;$AZ$9,データシート3!A:AB,MATCH("ea_"&amp;"太陽光（土地系）"&amp;"_年間発電",データシート3!$A$1:$AB$1,0),0)/10^3</f>
        <v>483973.72599999997</v>
      </c>
      <c r="BF81" s="33">
        <f>VLOOKUP(BC81&amp;"_"&amp;$AZ$9,データシート3!A:AB,MATCH("ea_"&amp;"風力（陸上）"&amp;"_年間発電",データシート3!$A$1:$AB$1,0),0)/10^3</f>
        <v>3918.1550000000002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487891.88099999999</v>
      </c>
      <c r="BJ81" s="33">
        <f>(VLOOKUP($BC81&amp;"_"&amp;$AZ$8,データシート3!$A:$AN,MATCH("da_合計",データシート3!$A$1:$AN$1,0),0))/10^3</f>
        <v>182476.95479308083</v>
      </c>
      <c r="BK81" s="33">
        <f t="shared" si="21"/>
        <v>305414.92620691913</v>
      </c>
      <c r="BL81" s="33">
        <f t="shared" si="22"/>
        <v>0</v>
      </c>
      <c r="BM81" s="33">
        <f t="shared" si="23"/>
        <v>305414.92620691913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37322</v>
      </c>
      <c r="AY82" s="18" t="str">
        <f>IF(IFERROR(比較地域マスタ!$AE17,"")=0,"",IFERROR(比較地域マスタ!$AE17,""))</f>
        <v>土庄町</v>
      </c>
      <c r="AZ82" s="16"/>
      <c r="BA82" s="22">
        <v>11</v>
      </c>
      <c r="BB82" s="22">
        <v>1</v>
      </c>
      <c r="BC82" s="18" t="str">
        <f t="shared" si="24"/>
        <v>37322</v>
      </c>
      <c r="BD82" s="18" t="str">
        <f t="shared" si="25"/>
        <v>土庄町</v>
      </c>
      <c r="BE82" s="33">
        <f>VLOOKUP(BC82&amp;"_"&amp;$AZ$9,データシート3!A:AB,MATCH("ea_"&amp;"太陽光（建物系）"&amp;"_年間発電",データシート3!$A$1:$AB$1,0),0)/10^3+VLOOKUP(BC82&amp;"_"&amp;$AZ$9,データシート3!A:AB,MATCH("ea_"&amp;"太陽光（土地系）"&amp;"_年間発電",データシート3!$A$1:$AB$1,0),0)/10^3</f>
        <v>358551.34100000001</v>
      </c>
      <c r="BF82" s="33">
        <f>VLOOKUP(BC82&amp;"_"&amp;$AZ$9,データシート3!A:AB,MATCH("ea_"&amp;"風力（陸上）"&amp;"_年間発電",データシート3!$A$1:$AB$1,0),0)/10^3</f>
        <v>179860.864</v>
      </c>
      <c r="BG82" s="33">
        <f>VLOOKUP(BC82&amp;"_"&amp;$AZ$9,データシート3!A:AB,MATCH("ea_"&amp;"中小水（河川）"&amp;"_年間発電",データシート3!$A$1:$AB$1,0),0)/10^3+VLOOKUP(BC82&amp;"_"&amp;$AZ$9,データシート3!A:AB,MATCH("ea_"&amp;"中小水（農業用水路）"&amp;"_年間発電",データシート3!$A$1:$AB$1,0),0)/10^3</f>
        <v>299.01299999999998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538711.21800000011</v>
      </c>
      <c r="BJ82" s="33">
        <f>(VLOOKUP($BC82&amp;"_"&amp;$AZ$8,データシート3!$A:$AN,MATCH("da_合計",データシート3!$A$1:$AN$1,0),0))/10^3</f>
        <v>86987.562617052055</v>
      </c>
      <c r="BK82" s="33">
        <f t="shared" si="21"/>
        <v>451723.65538294805</v>
      </c>
      <c r="BL82" s="33">
        <f t="shared" si="22"/>
        <v>0</v>
      </c>
      <c r="BM82" s="33">
        <f t="shared" si="23"/>
        <v>451723.65538294805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37364</v>
      </c>
      <c r="AY83" s="18" t="str">
        <f>IF(IFERROR(比較地域マスタ!$AE18,"")=0,"",IFERROR(比較地域マスタ!$AE18,""))</f>
        <v>直島町</v>
      </c>
      <c r="AZ83" s="16"/>
      <c r="BA83" s="22">
        <v>12</v>
      </c>
      <c r="BB83" s="22">
        <v>1</v>
      </c>
      <c r="BC83" s="18" t="str">
        <f t="shared" si="24"/>
        <v>37364</v>
      </c>
      <c r="BD83" s="18" t="str">
        <f t="shared" si="25"/>
        <v>直島町</v>
      </c>
      <c r="BE83" s="33">
        <f>VLOOKUP(BC83&amp;"_"&amp;$AZ$9,データシート3!A:AB,MATCH("ea_"&amp;"太陽光（建物系）"&amp;"_年間発電",データシート3!$A$1:$AB$1,0),0)/10^3+VLOOKUP(BC83&amp;"_"&amp;$AZ$9,データシート3!A:AB,MATCH("ea_"&amp;"太陽光（土地系）"&amp;"_年間発電",データシート3!$A$1:$AB$1,0),0)/10^3</f>
        <v>43443.139000000003</v>
      </c>
      <c r="BF83" s="33">
        <f>VLOOKUP(BC83&amp;"_"&amp;$AZ$9,データシート3!A:AB,MATCH("ea_"&amp;"風力（陸上）"&amp;"_年間発電",データシート3!$A$1:$AB$1,0),0)/10^3</f>
        <v>5896.1049999999987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49339.243999999999</v>
      </c>
      <c r="BJ83" s="33">
        <f>(VLOOKUP($BC83&amp;"_"&amp;$AZ$8,データシート3!$A:$AN,MATCH("da_合計",データシート3!$A$1:$AN$1,0),0))/10^3</f>
        <v>477681.93873979308</v>
      </c>
      <c r="BK83" s="33">
        <f t="shared" si="21"/>
        <v>-428342.69473979308</v>
      </c>
      <c r="BL83" s="33">
        <f t="shared" si="22"/>
        <v>-428342.69473979308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37207</v>
      </c>
      <c r="AY84" s="18" t="str">
        <f>IF(IFERROR(比較地域マスタ!$AE19,"")=0,"",IFERROR(比較地域マスタ!$AE19,""))</f>
        <v>東かがわ市</v>
      </c>
      <c r="AZ84" s="16"/>
      <c r="BA84" s="22">
        <v>13</v>
      </c>
      <c r="BB84" s="22">
        <v>1</v>
      </c>
      <c r="BC84" s="18" t="str">
        <f t="shared" si="24"/>
        <v>37207</v>
      </c>
      <c r="BD84" s="18" t="str">
        <f t="shared" si="25"/>
        <v>東かがわ市</v>
      </c>
      <c r="BE84" s="33">
        <f>VLOOKUP(BC84&amp;"_"&amp;$AZ$9,データシート3!A:AB,MATCH("ea_"&amp;"太陽光（建物系）"&amp;"_年間発電",データシート3!$A$1:$AB$1,0),0)/10^3+VLOOKUP(BC84&amp;"_"&amp;$AZ$9,データシート3!A:AB,MATCH("ea_"&amp;"太陽光（土地系）"&amp;"_年間発電",データシート3!$A$1:$AB$1,0),0)/10^3</f>
        <v>1044000.589</v>
      </c>
      <c r="BF84" s="33">
        <f>VLOOKUP(BC84&amp;"_"&amp;$AZ$9,データシート3!A:AB,MATCH("ea_"&amp;"風力（陸上）"&amp;"_年間発電",データシート3!$A$1:$AB$1,0),0)/10^3</f>
        <v>231133.15900000001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1275133.7480000001</v>
      </c>
      <c r="BJ84" s="33">
        <f>(VLOOKUP($BC84&amp;"_"&amp;$AZ$8,データシート3!$A:$AN,MATCH("da_合計",データシート3!$A$1:$AN$1,0),0))/10^3</f>
        <v>234185.20151610376</v>
      </c>
      <c r="BK84" s="33">
        <f t="shared" si="21"/>
        <v>1040948.5464838964</v>
      </c>
      <c r="BL84" s="33">
        <f t="shared" si="22"/>
        <v>0</v>
      </c>
      <c r="BM84" s="33">
        <f t="shared" si="23"/>
        <v>1040948.5464838964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37202</v>
      </c>
      <c r="AY85" s="18" t="str">
        <f>IF(IFERROR(比較地域マスタ!$AE20,"")=0,"",IFERROR(比較地域マスタ!$AE20,""))</f>
        <v>丸亀市</v>
      </c>
      <c r="AZ85" s="16"/>
      <c r="BA85" s="22">
        <v>14</v>
      </c>
      <c r="BB85" s="22">
        <v>1</v>
      </c>
      <c r="BC85" s="18" t="str">
        <f t="shared" si="24"/>
        <v>37202</v>
      </c>
      <c r="BD85" s="18" t="str">
        <f t="shared" si="25"/>
        <v>丸亀市</v>
      </c>
      <c r="BE85" s="33">
        <f>VLOOKUP(BC85&amp;"_"&amp;$AZ$9,データシート3!A:AB,MATCH("ea_"&amp;"太陽光（建物系）"&amp;"_年間発電",データシート3!$A$1:$AB$1,0),0)/10^3+VLOOKUP(BC85&amp;"_"&amp;$AZ$9,データシート3!A:AB,MATCH("ea_"&amp;"太陽光（土地系）"&amp;"_年間発電",データシート3!$A$1:$AB$1,0),0)/10^3</f>
        <v>2055892.8540000001</v>
      </c>
      <c r="BF85" s="33">
        <f>VLOOKUP(BC85&amp;"_"&amp;$AZ$9,データシート3!A:AB,MATCH("ea_"&amp;"風力（陸上）"&amp;"_年間発電",データシート3!$A$1:$AB$1,0),0)/10^3</f>
        <v>14724.31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2070617.1640000001</v>
      </c>
      <c r="BJ85" s="33">
        <f>(VLOOKUP($BC85&amp;"_"&amp;$AZ$8,データシート3!$A:$AN,MATCH("da_合計",データシート3!$A$1:$AN$1,0),0))/10^3</f>
        <v>644011.02055761183</v>
      </c>
      <c r="BK85" s="33">
        <f t="shared" si="21"/>
        <v>1426606.1434423882</v>
      </c>
      <c r="BL85" s="33">
        <f t="shared" si="22"/>
        <v>0</v>
      </c>
      <c r="BM85" s="33">
        <f t="shared" si="23"/>
        <v>1426606.1434423882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37406</v>
      </c>
      <c r="AY86" s="18" t="str">
        <f>IF(IFERROR(比較地域マスタ!$AE21,"")=0,"",IFERROR(比較地域マスタ!$AE21,""))</f>
        <v>まんのう町</v>
      </c>
      <c r="AZ86" s="16"/>
      <c r="BA86" s="22">
        <v>15</v>
      </c>
      <c r="BB86" s="22">
        <v>1</v>
      </c>
      <c r="BC86" s="18" t="str">
        <f t="shared" si="24"/>
        <v>37406</v>
      </c>
      <c r="BD86" s="18" t="str">
        <f t="shared" si="25"/>
        <v>まんのう町</v>
      </c>
      <c r="BE86" s="33">
        <f>VLOOKUP(BC86&amp;"_"&amp;$AZ$9,データシート3!A:AB,MATCH("ea_"&amp;"太陽光（建物系）"&amp;"_年間発電",データシート3!$A$1:$AB$1,0),0)/10^3+VLOOKUP(BC86&amp;"_"&amp;$AZ$9,データシート3!A:AB,MATCH("ea_"&amp;"太陽光（土地系）"&amp;"_年間発電",データシート3!$A$1:$AB$1,0),0)/10^3</f>
        <v>1167300.7520000001</v>
      </c>
      <c r="BF86" s="33">
        <f>VLOOKUP(BC86&amp;"_"&amp;$AZ$9,データシート3!A:AB,MATCH("ea_"&amp;"風力（陸上）"&amp;"_年間発電",データシート3!$A$1:$AB$1,0),0)/10^3</f>
        <v>241482.67</v>
      </c>
      <c r="BG86" s="33">
        <f>VLOOKUP(BC86&amp;"_"&amp;$AZ$9,データシート3!A:AB,MATCH("ea_"&amp;"中小水（河川）"&amp;"_年間発電",データシート3!$A$1:$AB$1,0),0)/10^3+VLOOKUP(BC86&amp;"_"&amp;$AZ$9,データシート3!A:AB,MATCH("ea_"&amp;"中小水（農業用水路）"&amp;"_年間発電",データシート3!$A$1:$AB$1,0),0)/10^3</f>
        <v>444.50299999999999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1409227.925</v>
      </c>
      <c r="BJ86" s="33">
        <f>(VLOOKUP($BC86&amp;"_"&amp;$AZ$8,データシート3!$A:$AN,MATCH("da_合計",データシート3!$A$1:$AN$1,0),0))/10^3</f>
        <v>103746.7115921706</v>
      </c>
      <c r="BK86" s="33">
        <f t="shared" si="21"/>
        <v>1305481.2134078294</v>
      </c>
      <c r="BL86" s="33">
        <f t="shared" si="22"/>
        <v>0</v>
      </c>
      <c r="BM86" s="33">
        <f t="shared" si="23"/>
        <v>1305481.2134078294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37341</v>
      </c>
      <c r="AY87" s="18" t="str">
        <f>IF(IFERROR(比較地域マスタ!$AE22,"")=0,"",IFERROR(比較地域マスタ!$AE22,""))</f>
        <v>三木町</v>
      </c>
      <c r="AZ87" s="16"/>
      <c r="BA87" s="22">
        <v>16</v>
      </c>
      <c r="BB87" s="22">
        <v>1</v>
      </c>
      <c r="BC87" s="18" t="str">
        <f t="shared" si="24"/>
        <v>37341</v>
      </c>
      <c r="BD87" s="18" t="str">
        <f t="shared" si="25"/>
        <v>三木町</v>
      </c>
      <c r="BE87" s="33">
        <f>VLOOKUP(BC87&amp;"_"&amp;$AZ$9,データシート3!A:AB,MATCH("ea_"&amp;"太陽光（建物系）"&amp;"_年間発電",データシート3!$A$1:$AB$1,0),0)/10^3+VLOOKUP(BC87&amp;"_"&amp;$AZ$9,データシート3!A:AB,MATCH("ea_"&amp;"太陽光（土地系）"&amp;"_年間発電",データシート3!$A$1:$AB$1,0),0)/10^3</f>
        <v>956235.96900000004</v>
      </c>
      <c r="BF87" s="33">
        <f>VLOOKUP(BC87&amp;"_"&amp;$AZ$9,データシート3!A:AB,MATCH("ea_"&amp;"風力（陸上）"&amp;"_年間発電",データシート3!$A$1:$AB$1,0),0)/10^3</f>
        <v>32692.579000000005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988928.54800000007</v>
      </c>
      <c r="BJ87" s="33">
        <f>(VLOOKUP($BC87&amp;"_"&amp;$AZ$8,データシート3!$A:$AN,MATCH("da_合計",データシート3!$A$1:$AN$1,0),0))/10^3</f>
        <v>130189.15468026891</v>
      </c>
      <c r="BK87" s="33">
        <f t="shared" si="21"/>
        <v>858739.39331973111</v>
      </c>
      <c r="BL87" s="33">
        <f t="shared" si="22"/>
        <v>0</v>
      </c>
      <c r="BM87" s="33">
        <f t="shared" si="23"/>
        <v>858739.39331973111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37208</v>
      </c>
      <c r="AY88" s="18" t="str">
        <f>IF(IFERROR(比較地域マスタ!$AE23,"")=0,"",IFERROR(比較地域マスタ!$AE23,""))</f>
        <v>三豊市</v>
      </c>
      <c r="AZ88" s="16"/>
      <c r="BA88" s="22">
        <v>17</v>
      </c>
      <c r="BB88" s="22">
        <v>1</v>
      </c>
      <c r="BC88" s="18" t="str">
        <f t="shared" si="24"/>
        <v>37208</v>
      </c>
      <c r="BD88" s="18" t="str">
        <f t="shared" si="25"/>
        <v>三豊市</v>
      </c>
      <c r="BE88" s="33">
        <f>VLOOKUP(BC88&amp;"_"&amp;$AZ$9,データシート3!A:AB,MATCH("ea_"&amp;"太陽光（建物系）"&amp;"_年間発電",データシート3!$A$1:$AB$1,0),0)/10^3+VLOOKUP(BC88&amp;"_"&amp;$AZ$9,データシート3!A:AB,MATCH("ea_"&amp;"太陽光（土地系）"&amp;"_年間発電",データシート3!$A$1:$AB$1,0),0)/10^3</f>
        <v>2895051.4649999999</v>
      </c>
      <c r="BF88" s="33">
        <f>VLOOKUP(BC88&amp;"_"&amp;$AZ$9,データシート3!A:AB,MATCH("ea_"&amp;"風力（陸上）"&amp;"_年間発電",データシート3!$A$1:$AB$1,0),0)/10^3</f>
        <v>52001.125999999997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2947052.591</v>
      </c>
      <c r="BJ88" s="33">
        <f>(VLOOKUP($BC88&amp;"_"&amp;$AZ$8,データシート3!$A:$AN,MATCH("da_合計",データシート3!$A$1:$AN$1,0),0))/10^3</f>
        <v>463695.83741197427</v>
      </c>
      <c r="BK88" s="33">
        <f t="shared" si="21"/>
        <v>2483356.7535880259</v>
      </c>
      <c r="BL88" s="33">
        <f t="shared" si="22"/>
        <v>0</v>
      </c>
      <c r="BM88" s="33">
        <f t="shared" si="23"/>
        <v>2483356.7535880259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綾川町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37387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3</v>
      </c>
      <c r="I7" s="701">
        <f t="shared" si="0"/>
        <v>3</v>
      </c>
      <c r="J7" s="701">
        <f t="shared" si="0"/>
        <v>5</v>
      </c>
      <c r="K7" s="702">
        <f t="shared" si="0"/>
        <v>5</v>
      </c>
      <c r="L7" s="702">
        <f t="shared" si="0"/>
        <v>5</v>
      </c>
      <c r="M7" s="702">
        <f t="shared" si="0"/>
        <v>6</v>
      </c>
      <c r="N7" s="702">
        <f t="shared" si="0"/>
        <v>6</v>
      </c>
      <c r="O7" s="702">
        <f>SUM(O8:O13)</f>
        <v>6</v>
      </c>
      <c r="P7" s="702">
        <f t="shared" si="0"/>
        <v>6</v>
      </c>
      <c r="Q7" s="703">
        <f>SUM(Q8:Q13)</f>
        <v>6</v>
      </c>
      <c r="R7" s="909">
        <f t="shared" si="0"/>
        <v>6.351</v>
      </c>
      <c r="S7" s="910">
        <f t="shared" si="0"/>
        <v>14.894</v>
      </c>
      <c r="T7" s="910">
        <f t="shared" si="0"/>
        <v>17.623000000000001</v>
      </c>
      <c r="U7" s="910">
        <f t="shared" si="0"/>
        <v>46.969000000000001</v>
      </c>
      <c r="V7" s="910">
        <f t="shared" si="0"/>
        <v>55.658000000000001</v>
      </c>
      <c r="W7" s="910">
        <f t="shared" si="0"/>
        <v>48.55</v>
      </c>
      <c r="X7" s="910">
        <f t="shared" si="0"/>
        <v>48.363</v>
      </c>
      <c r="Y7" s="910">
        <f t="shared" si="0"/>
        <v>51.870999999999995</v>
      </c>
      <c r="Z7" s="910">
        <f>SUM(Z8:Z13)</f>
        <v>48.738999999999997</v>
      </c>
      <c r="AA7" s="910">
        <f>SUM(AA8:AA13)</f>
        <v>46.519000000000005</v>
      </c>
      <c r="AB7" s="911">
        <f t="shared" si="0"/>
        <v>49.441000000000003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2.69</v>
      </c>
      <c r="S10" s="916">
        <f>VLOOKUP($D$3&amp;"_"&amp;S$3,データシート1!$A:$BU,MATCH($R$2&amp;"_"&amp;$C10,データシート1!$A$1:$BU$1,0),0)</f>
        <v>3.984</v>
      </c>
      <c r="T10" s="916">
        <f>VLOOKUP($D$3&amp;"_"&amp;T$3,データシート1!$A:$BU,MATCH($R$2&amp;"_"&amp;$C10,データシート1!$A$1:$BU$1,0),0)</f>
        <v>5.3570000000000002</v>
      </c>
      <c r="U10" s="916">
        <f>VLOOKUP($D$3&amp;"_"&amp;U$3,データシート1!$A:$BU,MATCH($R$2&amp;"_"&amp;$C10,データシート1!$A$1:$BU$1,0),0)</f>
        <v>9.8819999999999997</v>
      </c>
      <c r="V10" s="916">
        <f>VLOOKUP($D$3&amp;"_"&amp;V$3,データシート1!$A:$BU,MATCH($R$2&amp;"_"&amp;$C10,データシート1!$A$1:$BU$1,0),0)</f>
        <v>9.1479999999999997</v>
      </c>
      <c r="W10" s="916">
        <f>VLOOKUP($D$3&amp;"_"&amp;W$3,データシート1!$A:$BU,MATCH($R$2&amp;"_"&amp;$C10,データシート1!$A$1:$BU$1,0),0)</f>
        <v>9.3079999999999998</v>
      </c>
      <c r="X10" s="916">
        <f>VLOOKUP($D$3&amp;"_"&amp;X$3,データシート1!$A:$BU,MATCH($R$2&amp;"_"&amp;$C10,データシート1!$A$1:$BU$1,0),0)</f>
        <v>11.051</v>
      </c>
      <c r="Y10" s="916">
        <f>VLOOKUP($D$3&amp;"_"&amp;Y$3,データシート1!$A:$BU,MATCH($R$2&amp;"_"&amp;$C10,データシート1!$A$1:$BU$1,0),0)</f>
        <v>12.052</v>
      </c>
      <c r="Z10" s="916">
        <f>VLOOKUP($D$3&amp;"_"&amp;Z$3,データシート1!$A:$BU,MATCH($R$2&amp;"_"&amp;$C10,データシート1!$A$1:$BU$1,0),0)</f>
        <v>11.592000000000001</v>
      </c>
      <c r="AA10" s="916">
        <f>VLOOKUP($D$3&amp;"_"&amp;AA$3,データシート1!$A:$BU,MATCH($R$2&amp;"_"&amp;$C10,データシート1!$A$1:$BU$1,0),0)</f>
        <v>8.7249999999999996</v>
      </c>
      <c r="AB10" s="917">
        <f>VLOOKUP($D$3&amp;"_"&amp;AB$3,データシート1!$A:$BU,MATCH($R$2&amp;"_"&amp;$C10,データシート1!$A$1:$BU$1,0),0)</f>
        <v>10.516999999999999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3.661</v>
      </c>
      <c r="S11" s="916">
        <f>VLOOKUP($D$3&amp;"_"&amp;S$3,データシート1!$A:$BU,MATCH($R$2&amp;"_"&amp;$C11,データシート1!$A$1:$BU$1,0),0)</f>
        <v>10.91</v>
      </c>
      <c r="T11" s="916">
        <f>VLOOKUP($D$3&amp;"_"&amp;T$3,データシート1!$A:$BU,MATCH($R$2&amp;"_"&amp;$C11,データシート1!$A$1:$BU$1,0),0)</f>
        <v>12.266</v>
      </c>
      <c r="U11" s="916">
        <f>VLOOKUP($D$3&amp;"_"&amp;U$3,データシート1!$A:$BU,MATCH($R$2&amp;"_"&amp;$C11,データシート1!$A$1:$BU$1,0),0)</f>
        <v>37.087000000000003</v>
      </c>
      <c r="V11" s="916">
        <f>VLOOKUP($D$3&amp;"_"&amp;V$3,データシート1!$A:$BU,MATCH($R$2&amp;"_"&amp;$C11,データシート1!$A$1:$BU$1,0),0)</f>
        <v>46.510000000000005</v>
      </c>
      <c r="W11" s="916">
        <f>VLOOKUP($D$3&amp;"_"&amp;W$3,データシート1!$A:$BU,MATCH($R$2&amp;"_"&amp;$C11,データシート1!$A$1:$BU$1,0),0)</f>
        <v>39.241999999999997</v>
      </c>
      <c r="X11" s="916">
        <f>VLOOKUP($D$3&amp;"_"&amp;X$3,データシート1!$A:$BU,MATCH($R$2&amp;"_"&amp;$C11,データシート1!$A$1:$BU$1,0),0)</f>
        <v>37.311999999999998</v>
      </c>
      <c r="Y11" s="916">
        <f>VLOOKUP($D$3&amp;"_"&amp;Y$3,データシート1!$A:$BU,MATCH($R$2&amp;"_"&amp;$C11,データシート1!$A$1:$BU$1,0),0)</f>
        <v>39.818999999999996</v>
      </c>
      <c r="Z11" s="916">
        <f>VLOOKUP($D$3&amp;"_"&amp;Z$3,データシート1!$A:$BU,MATCH($R$2&amp;"_"&amp;$C11,データシート1!$A$1:$BU$1,0),0)</f>
        <v>37.146999999999998</v>
      </c>
      <c r="AA11" s="916">
        <f>VLOOKUP($D$3&amp;"_"&amp;AA$3,データシート1!$A:$BU,MATCH($R$2&amp;"_"&amp;$C11,データシート1!$A$1:$BU$1,0),0)</f>
        <v>37.794000000000004</v>
      </c>
      <c r="AB11" s="917">
        <f>VLOOKUP($D$3&amp;"_"&amp;AB$3,データシート1!$A:$BU,MATCH($R$2&amp;"_"&amp;$C11,データシート1!$A$1:$BU$1,0),0)</f>
        <v>38.923999999999999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2.69</v>
      </c>
      <c r="S26" s="925">
        <f>VLOOKUP($D$3&amp;"_"&amp;S$3,データシート2!$A:$SI,MATCH($R$2&amp;"_"&amp;$B26,データシート2!$A$1:$SI$1,0),0)</f>
        <v>3.984</v>
      </c>
      <c r="T26" s="925">
        <f>VLOOKUP($D$3&amp;"_"&amp;T$3,データシート2!$A:$SI,MATCH($R$2&amp;"_"&amp;$B26,データシート2!$A$1:$SI$1,0),0)</f>
        <v>5.3570000000000002</v>
      </c>
      <c r="U26" s="925">
        <f>VLOOKUP($D$3&amp;"_"&amp;U$3,データシート2!$A:$SI,MATCH($R$2&amp;"_"&amp;$B26,データシート2!$A$1:$SI$1,0),0)</f>
        <v>9.8819999999999997</v>
      </c>
      <c r="V26" s="925">
        <f>VLOOKUP($D$3&amp;"_"&amp;V$3,データシート2!$A:$SI,MATCH($R$2&amp;"_"&amp;$B26,データシート2!$A$1:$SI$1,0),0)</f>
        <v>9.1479999999999997</v>
      </c>
      <c r="W26" s="925">
        <f>VLOOKUP($D$3&amp;"_"&amp;W$3,データシート2!$A:$SI,MATCH($R$2&amp;"_"&amp;$B26,データシート2!$A$1:$SI$1,0),0)</f>
        <v>9.3079999999999998</v>
      </c>
      <c r="X26" s="925">
        <f>VLOOKUP($D$3&amp;"_"&amp;X$3,データシート2!$A:$SI,MATCH($R$2&amp;"_"&amp;$B26,データシート2!$A$1:$SI$1,0),0)</f>
        <v>11.051</v>
      </c>
      <c r="Y26" s="925">
        <f>VLOOKUP($D$3&amp;"_"&amp;Y$3,データシート2!$A:$SI,MATCH($R$2&amp;"_"&amp;$B26,データシート2!$A$1:$SI$1,0),0)</f>
        <v>12.052</v>
      </c>
      <c r="Z26" s="925">
        <f>VLOOKUP($D$3&amp;"_"&amp;Z$3,データシート2!$A:$SI,MATCH($R$2&amp;"_"&amp;$B26,データシート2!$A$1:$SI$1,0),0)</f>
        <v>11.592000000000001</v>
      </c>
      <c r="AA26" s="925">
        <f>VLOOKUP($D$3&amp;"_"&amp;AA$3,データシート2!$A:$SI,MATCH($R$2&amp;"_"&amp;$B26,データシート2!$A$1:$SI$1,0),0)</f>
        <v>8.7249999999999996</v>
      </c>
      <c r="AB26" s="926">
        <f>VLOOKUP($D$3&amp;"_"&amp;AB$3,データシート2!$A:$SI,MATCH($R$2&amp;"_"&amp;$B26,データシート2!$A$1:$SI$1,0),0)</f>
        <v>10.516999999999999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4.7939999999999996</v>
      </c>
      <c r="V27" s="928">
        <f>VLOOKUP($D$3&amp;"_"&amp;V$3,データシート2!$A:$SI,MATCH($R$2&amp;"_"&amp;$C27,データシート2!$A$1:$SI$1,0),0)</f>
        <v>4.47</v>
      </c>
      <c r="W27" s="928">
        <f>VLOOKUP($D$3&amp;"_"&amp;W$3,データシート2!$A:$SI,MATCH($R$2&amp;"_"&amp;$C27,データシート2!$A$1:$SI$1,0),0)</f>
        <v>4.4749999999999996</v>
      </c>
      <c r="X27" s="928">
        <f>VLOOKUP($D$3&amp;"_"&amp;X$3,データシート2!$A:$SI,MATCH($R$2&amp;"_"&amp;$C27,データシート2!$A$1:$SI$1,0),0)</f>
        <v>3.5990000000000002</v>
      </c>
      <c r="Y27" s="928">
        <f>VLOOKUP($D$3&amp;"_"&amp;Y$3,データシート2!$A:$SI,MATCH($R$2&amp;"_"&amp;$C27,データシート2!$A$1:$SI$1,0),0)</f>
        <v>3.766</v>
      </c>
      <c r="Z27" s="928">
        <f>VLOOKUP($D$3&amp;"_"&amp;Z$3,データシート2!$A:$SI,MATCH($R$2&amp;"_"&amp;$C27,データシート2!$A$1:$SI$1,0),0)</f>
        <v>3.6280000000000001</v>
      </c>
      <c r="AA27" s="928">
        <f>VLOOKUP($D$3&amp;"_"&amp;AA$3,データシート2!$A:$SI,MATCH($R$2&amp;"_"&amp;$C27,データシート2!$A$1:$SI$1,0),0)</f>
        <v>2.3199999999999998</v>
      </c>
      <c r="AB27" s="929">
        <f>VLOOKUP($D$3&amp;"_"&amp;AB$3,データシート2!$A:$SI,MATCH($R$2&amp;"_"&amp;$C27,データシート2!$A$1:$SI$1,0),0)</f>
        <v>2.1059999999999999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3.3239999999999998</v>
      </c>
      <c r="Y33" s="938">
        <f>VLOOKUP($D$3&amp;"_"&amp;Y$3,データシート2!$A:$SI,MATCH($R$2&amp;"_"&amp;$C33,データシート2!$A$1:$SI$1,0),0)</f>
        <v>3.9380000000000002</v>
      </c>
      <c r="Z33" s="938">
        <f>VLOOKUP($D$3&amp;"_"&amp;Z$3,データシート2!$A:$SI,MATCH($R$2&amp;"_"&amp;$C33,データシート2!$A$1:$SI$1,0),0)</f>
        <v>3.7040000000000002</v>
      </c>
      <c r="AA33" s="938">
        <f>VLOOKUP($D$3&amp;"_"&amp;AA$3,データシート2!$A:$SI,MATCH($R$2&amp;"_"&amp;$C33,データシート2!$A$1:$SI$1,0),0)</f>
        <v>2.867</v>
      </c>
      <c r="AB33" s="939">
        <f>VLOOKUP($D$3&amp;"_"&amp;AB$3,データシート2!$A:$SI,MATCH($R$2&amp;"_"&amp;$C33,データシート2!$A$1:$SI$1,0),0)</f>
        <v>3.7240000000000002</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2.69</v>
      </c>
      <c r="S44" s="938">
        <f>VLOOKUP($D$3&amp;"_"&amp;S$3,データシート2!$A:$SI,MATCH($R$2&amp;"_"&amp;$C44,データシート2!$A$1:$SI$1,0),0)</f>
        <v>3.984</v>
      </c>
      <c r="T44" s="938">
        <f>VLOOKUP($D$3&amp;"_"&amp;T$3,データシート2!$A:$SI,MATCH($R$2&amp;"_"&amp;$C44,データシート2!$A$1:$SI$1,0),0)</f>
        <v>5.3570000000000002</v>
      </c>
      <c r="U44" s="938">
        <f>VLOOKUP($D$3&amp;"_"&amp;U$3,データシート2!$A:$SI,MATCH($R$2&amp;"_"&amp;$C44,データシート2!$A$1:$SI$1,0),0)</f>
        <v>5.0880000000000001</v>
      </c>
      <c r="V44" s="938">
        <f>VLOOKUP($D$3&amp;"_"&amp;V$3,データシート2!$A:$SI,MATCH($R$2&amp;"_"&amp;$C44,データシート2!$A$1:$SI$1,0),0)</f>
        <v>4.6779999999999999</v>
      </c>
      <c r="W44" s="938">
        <f>VLOOKUP($D$3&amp;"_"&amp;W$3,データシート2!$A:$SI,MATCH($R$2&amp;"_"&amp;$C44,データシート2!$A$1:$SI$1,0),0)</f>
        <v>4.8330000000000002</v>
      </c>
      <c r="X44" s="938">
        <f>VLOOKUP($D$3&amp;"_"&amp;X$3,データシート2!$A:$SI,MATCH($R$2&amp;"_"&amp;$C44,データシート2!$A$1:$SI$1,0),0)</f>
        <v>4.1280000000000001</v>
      </c>
      <c r="Y44" s="938">
        <f>VLOOKUP($D$3&amp;"_"&amp;Y$3,データシート2!$A:$SI,MATCH($R$2&amp;"_"&amp;$C44,データシート2!$A$1:$SI$1,0),0)</f>
        <v>4.3479999999999999</v>
      </c>
      <c r="Z44" s="938">
        <f>VLOOKUP($D$3&amp;"_"&amp;Z$3,データシート2!$A:$SI,MATCH($R$2&amp;"_"&amp;$C44,データシート2!$A$1:$SI$1,0),0)</f>
        <v>4.26</v>
      </c>
      <c r="AA44" s="938">
        <f>VLOOKUP($D$3&amp;"_"&amp;AA$3,データシート2!$A:$SI,MATCH($R$2&amp;"_"&amp;$C44,データシート2!$A$1:$SI$1,0),0)</f>
        <v>3.5379999999999998</v>
      </c>
      <c r="AB44" s="939">
        <f>VLOOKUP($D$3&amp;"_"&amp;AB$3,データシート2!$A:$SI,MATCH($R$2&amp;"_"&amp;$C44,データシート2!$A$1:$SI$1,0),0)</f>
        <v>4.6870000000000003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3.661</v>
      </c>
      <c r="S77" s="925">
        <f>VLOOKUP($D$3&amp;"_"&amp;S$3,データシート2!$A:$SI,MATCH($R$2&amp;"_"&amp;$B77,データシート2!$A$1:$SI$1,0),0)</f>
        <v>5.9429999999999996</v>
      </c>
      <c r="T77" s="925">
        <f>VLOOKUP($D$3&amp;"_"&amp;T$3,データシート2!$A:$SI,MATCH($R$2&amp;"_"&amp;$B77,データシート2!$A$1:$SI$1,0),0)</f>
        <v>6.7320000000000002</v>
      </c>
      <c r="U77" s="925">
        <f>VLOOKUP($D$3&amp;"_"&amp;U$3,データシート2!$A:$SI,MATCH($R$2&amp;"_"&amp;$B77,データシート2!$A$1:$SI$1,0),0)</f>
        <v>6.3659999999999997</v>
      </c>
      <c r="V77" s="925">
        <f>VLOOKUP($D$3&amp;"_"&amp;V$3,データシート2!$A:$SI,MATCH($R$2&amp;"_"&amp;$B77,データシート2!$A$1:$SI$1,0),0)</f>
        <v>6.1760000000000002</v>
      </c>
      <c r="W77" s="925">
        <f>VLOOKUP($D$3&amp;"_"&amp;W$3,データシート2!$A:$SI,MATCH($R$2&amp;"_"&amp;$B77,データシート2!$A$1:$SI$1,0),0)</f>
        <v>6.1719999999999997</v>
      </c>
      <c r="X77" s="925">
        <f>VLOOKUP($D$3&amp;"_"&amp;X$3,データシート2!$A:$SI,MATCH($R$2&amp;"_"&amp;$B77,データシート2!$A$1:$SI$1,0),0)</f>
        <v>4.6779999999999999</v>
      </c>
      <c r="Y77" s="925">
        <f>VLOOKUP($D$3&amp;"_"&amp;Y$3,データシート2!$A:$SI,MATCH($R$2&amp;"_"&amp;$B77,データシート2!$A$1:$SI$1,0),0)</f>
        <v>4.6559999999999997</v>
      </c>
      <c r="Z77" s="925">
        <f>VLOOKUP($D$3&amp;"_"&amp;Z$3,データシート2!$A:$SI,MATCH($R$2&amp;"_"&amp;$B77,データシート2!$A$1:$SI$1,0),0)</f>
        <v>4.4489999999999998</v>
      </c>
      <c r="AA77" s="925">
        <f>VLOOKUP($D$3&amp;"_"&amp;AA$3,データシート2!$A:$SI,MATCH($R$2&amp;"_"&amp;$B77,データシート2!$A$1:$SI$1,0),0)</f>
        <v>3.4350000000000001</v>
      </c>
      <c r="AB77" s="926">
        <f>VLOOKUP($D$3&amp;"_"&amp;AB$3,データシート2!$A:$SI,MATCH($R$2&amp;"_"&amp;$B77,データシート2!$A$1:$SI$1,0),0)</f>
        <v>5.0590000000000002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3.661</v>
      </c>
      <c r="S84" s="938">
        <f>VLOOKUP($D$3&amp;"_"&amp;S$3,データシート2!$A:$SI,MATCH($R$2&amp;"_"&amp;$C84,データシート2!$A$1:$SI$1,0),0)</f>
        <v>5.9429999999999996</v>
      </c>
      <c r="T84" s="938">
        <f>VLOOKUP($D$3&amp;"_"&amp;T$3,データシート2!$A:$SI,MATCH($R$2&amp;"_"&amp;$C84,データシート2!$A$1:$SI$1,0),0)</f>
        <v>6.7320000000000002</v>
      </c>
      <c r="U84" s="938">
        <f>VLOOKUP($D$3&amp;"_"&amp;U$3,データシート2!$A:$SI,MATCH($R$2&amp;"_"&amp;$C84,データシート2!$A$1:$SI$1,0),0)</f>
        <v>6.3659999999999997</v>
      </c>
      <c r="V84" s="938">
        <f>VLOOKUP($D$3&amp;"_"&amp;V$3,データシート2!$A:$SI,MATCH($R$2&amp;"_"&amp;$C84,データシート2!$A$1:$SI$1,0),0)</f>
        <v>6.1760000000000002</v>
      </c>
      <c r="W84" s="938">
        <f>VLOOKUP($D$3&amp;"_"&amp;W$3,データシート2!$A:$SI,MATCH($R$2&amp;"_"&amp;$C84,データシート2!$A$1:$SI$1,0),0)</f>
        <v>6.1719999999999997</v>
      </c>
      <c r="X84" s="938">
        <f>VLOOKUP($D$3&amp;"_"&amp;X$3,データシート2!$A:$SI,MATCH($R$2&amp;"_"&amp;$C84,データシート2!$A$1:$SI$1,0),0)</f>
        <v>4.6779999999999999</v>
      </c>
      <c r="Y84" s="938">
        <f>VLOOKUP($D$3&amp;"_"&amp;Y$3,データシート2!$A:$SI,MATCH($R$2&amp;"_"&amp;$C84,データシート2!$A$1:$SI$1,0),0)</f>
        <v>4.6559999999999997</v>
      </c>
      <c r="Z84" s="938">
        <f>VLOOKUP($D$3&amp;"_"&amp;Z$3,データシート2!$A:$SI,MATCH($R$2&amp;"_"&amp;$C84,データシート2!$A$1:$SI$1,0),0)</f>
        <v>4.4489999999999998</v>
      </c>
      <c r="AA84" s="938">
        <f>VLOOKUP($D$3&amp;"_"&amp;AA$3,データシート2!$A:$SI,MATCH($R$2&amp;"_"&amp;$C84,データシート2!$A$1:$SI$1,0),0)</f>
        <v>3.4350000000000001</v>
      </c>
      <c r="AB84" s="939">
        <f>VLOOKUP($D$3&amp;"_"&amp;AB$3,データシート2!$A:$SI,MATCH($R$2&amp;"_"&amp;$C84,データシート2!$A$1:$SI$1,0),0)</f>
        <v>5.0590000000000002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0</v>
      </c>
      <c r="S124" s="925">
        <f>VLOOKUP($D$3&amp;"_"&amp;S$3,データシート2!$A:$SI,MATCH($R$2&amp;"_"&amp;$B124,データシート2!$A$1:$SI$1,0),0)</f>
        <v>4.9669999999999996</v>
      </c>
      <c r="T124" s="925">
        <f>VLOOKUP($D$3&amp;"_"&amp;T$3,データシート2!$A:$SI,MATCH($R$2&amp;"_"&amp;$B124,データシート2!$A$1:$SI$1,0),0)</f>
        <v>5.5339999999999998</v>
      </c>
      <c r="U124" s="925">
        <f>VLOOKUP($D$3&amp;"_"&amp;U$3,データシート2!$A:$SI,MATCH($R$2&amp;"_"&amp;$B124,データシート2!$A$1:$SI$1,0),0)</f>
        <v>30.721</v>
      </c>
      <c r="V124" s="925">
        <f>VLOOKUP($D$3&amp;"_"&amp;V$3,データシート2!$A:$SI,MATCH($R$2&amp;"_"&amp;$B124,データシート2!$A$1:$SI$1,0),0)</f>
        <v>40.334000000000003</v>
      </c>
      <c r="W124" s="925">
        <f>VLOOKUP($D$3&amp;"_"&amp;W$3,データシート2!$A:$SI,MATCH($R$2&amp;"_"&amp;$B124,データシート2!$A$1:$SI$1,0),0)</f>
        <v>33.07</v>
      </c>
      <c r="X124" s="925">
        <f>VLOOKUP($D$3&amp;"_"&amp;X$3,データシート2!$A:$SI,MATCH($R$2&amp;"_"&amp;$B124,データシート2!$A$1:$SI$1,0),0)</f>
        <v>32.634</v>
      </c>
      <c r="Y124" s="925">
        <f>VLOOKUP($D$3&amp;"_"&amp;Y$3,データシート2!$A:$SI,MATCH($R$2&amp;"_"&amp;$B124,データシート2!$A$1:$SI$1,0),0)</f>
        <v>35.162999999999997</v>
      </c>
      <c r="Z124" s="925">
        <f>VLOOKUP($D$3&amp;"_"&amp;Z$3,データシート2!$A:$SI,MATCH($R$2&amp;"_"&amp;$B124,データシート2!$A$1:$SI$1,0),0)</f>
        <v>32.698</v>
      </c>
      <c r="AA124" s="925">
        <f>VLOOKUP($D$3&amp;"_"&amp;AA$3,データシート2!$A:$SI,MATCH($R$2&amp;"_"&amp;$B124,データシート2!$A$1:$SI$1,0),0)</f>
        <v>34.359000000000002</v>
      </c>
      <c r="AB124" s="926">
        <f>VLOOKUP($D$3&amp;"_"&amp;AB$3,データシート2!$A:$SI,MATCH($R$2&amp;"_"&amp;$B124,データシート2!$A$1:$SI$1,0),0)</f>
        <v>33.865000000000002</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2</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0</v>
      </c>
      <c r="S125" s="941">
        <f>VLOOKUP($D$3&amp;"_"&amp;S$3,データシート2!$A:$SI,MATCH($R$2&amp;"_"&amp;$C125,データシート2!$A$1:$SI$1,0),0)</f>
        <v>4.9669999999999996</v>
      </c>
      <c r="T125" s="941">
        <f>VLOOKUP($D$3&amp;"_"&amp;T$3,データシート2!$A:$SI,MATCH($R$2&amp;"_"&amp;$C125,データシート2!$A$1:$SI$1,0),0)</f>
        <v>5.5339999999999998</v>
      </c>
      <c r="U125" s="941">
        <f>VLOOKUP($D$3&amp;"_"&amp;U$3,データシート2!$A:$SI,MATCH($R$2&amp;"_"&amp;$C125,データシート2!$A$1:$SI$1,0),0)</f>
        <v>30.721</v>
      </c>
      <c r="V125" s="941">
        <f>VLOOKUP($D$3&amp;"_"&amp;V$3,データシート2!$A:$SI,MATCH($R$2&amp;"_"&amp;$C125,データシート2!$A$1:$SI$1,0),0)</f>
        <v>40.334000000000003</v>
      </c>
      <c r="W125" s="941">
        <f>VLOOKUP($D$3&amp;"_"&amp;W$3,データシート2!$A:$SI,MATCH($R$2&amp;"_"&amp;$C125,データシート2!$A$1:$SI$1,0),0)</f>
        <v>33.07</v>
      </c>
      <c r="X125" s="941">
        <f>VLOOKUP($D$3&amp;"_"&amp;X$3,データシート2!$A:$SI,MATCH($R$2&amp;"_"&amp;$C125,データシート2!$A$1:$SI$1,0),0)</f>
        <v>32.634</v>
      </c>
      <c r="Y125" s="941">
        <f>VLOOKUP($D$3&amp;"_"&amp;Y$3,データシート2!$A:$SI,MATCH($R$2&amp;"_"&amp;$C125,データシート2!$A$1:$SI$1,0),0)</f>
        <v>35.162999999999997</v>
      </c>
      <c r="Z125" s="941">
        <f>VLOOKUP($D$3&amp;"_"&amp;Z$3,データシート2!$A:$SI,MATCH($R$2&amp;"_"&amp;$C125,データシート2!$A$1:$SI$1,0),0)</f>
        <v>32.698</v>
      </c>
      <c r="AA125" s="941">
        <f>VLOOKUP($D$3&amp;"_"&amp;AA$3,データシート2!$A:$SI,MATCH($R$2&amp;"_"&amp;$C125,データシート2!$A$1:$SI$1,0),0)</f>
        <v>34.359000000000002</v>
      </c>
      <c r="AB125" s="942">
        <f>VLOOKUP($D$3&amp;"_"&amp;AB$3,データシート2!$A:$SI,MATCH($R$2&amp;"_"&amp;$C125,データシート2!$A$1:$SI$1,0),0)</f>
        <v>33.865000000000002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2025-03-04T10:00:38Z</dcterms:created>
  <dcterms:modified xsi:type="dcterms:W3CDTF">2025-03-04T10:00:38Z</dcterms:modified>
  <cp:category/>
  <cp:contentStatus/>
</cp:coreProperties>
</file>