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B42DD5-E5C2-47D3-A2D7-86D4C35500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<sst xmlns="http://schemas.openxmlformats.org/spreadsheetml/2006/main" count="16707" uniqueCount="2384">
  <si>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</si>
  <si>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</si>
  <si>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</si>
  <si>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</si>
  <si>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</si>
  <si>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</si>
  <si>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</si>
  <si>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</si>
  <si>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</si>
  <si>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</si>
  <si>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</si>
  <si>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</si>
  <si>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</si>
  <si>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</si>
  <si>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</si>
  <si>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</si>
  <si>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</si>
  <si>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</si>
  <si>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</si>
  <si>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</si>
  <si>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</si>
  <si>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</si>
  <si>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</si>
  <si>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</si>
  <si>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</si>
  <si>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</si>
  <si>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</si>
  <si>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</si>
  <si>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</si>
  <si>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</si>
  <si>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</si>
  <si>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</si>
  <si>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</si>
  <si>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</si>
  <si>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</si>
  <si>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</si>
  <si>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</si>
  <si>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</si>
  <si>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</si>
  <si>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</si>
  <si>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</si>
  <si>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</si>
  <si>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</si>
  <si>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</si>
  <si>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</si>
  <si>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</si>
  <si>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</si>
  <si>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</si>
  <si>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</si>
  <si>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</si>
  <si>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</si>
  <si>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</si>
  <si>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</si>
  <si>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</si>
  <si>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</si>
  <si>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</si>
  <si>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</si>
  <si>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</si>
  <si>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</si>
  <si>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</si>
  <si>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</si>
  <si>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</si>
  <si>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</si>
  <si>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</si>
  <si>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</si>
  <si>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</si>
  <si>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</si>
  <si>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</si>
  <si>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</si>
  <si>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</si>
  <si>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</si>
  <si>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</si>
  <si>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</si>
  <si>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</si>
  <si>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</si>
  <si>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</si>
  <si>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</si>
  <si>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</si>
  <si>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</si>
  <si>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</si>
  <si>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</si>
  <si>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</si>
  <si>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</si>
  <si>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</si>
  <si>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</si>
  <si>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</si>
  <si>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</si>
  <si>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</si>
  <si>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</si>
  <si>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</si>
  <si>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</si>
  <si>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</si>
  <si>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</si>
  <si>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</si>
  <si>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</si>
  <si>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</si>
  <si>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</si>
  <si>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</si>
  <si>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</si>
  <si>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</si>
  <si>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</si>
  <si>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</si>
  <si>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</si>
  <si>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</si>
  <si>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</si>
  <si>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</si>
  <si>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</si>
  <si>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</si>
  <si>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</si>
  <si>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</si>
  <si>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</si>
  <si>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</si>
  <si>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</si>
  <si>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</si>
  <si>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</si>
  <si>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</si>
  <si>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</si>
  <si>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</si>
  <si>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</si>
  <si>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</si>
  <si>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</si>
  <si>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</si>
  <si>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</si>
  <si>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</si>
  <si>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</si>
  <si>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</si>
  <si>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</si>
  <si>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</si>
  <si>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</si>
  <si>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</si>
  <si>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</si>
  <si>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</si>
  <si>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</si>
  <si>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</si>
  <si>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</si>
  <si>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</si>
  <si>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</si>
  <si>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</si>
  <si>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</si>
  <si>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</si>
  <si>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</si>
  <si>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</si>
  <si>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</si>
  <si>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</si>
  <si>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</si>
  <si>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</si>
  <si>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</si>
  <si>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</si>
  <si>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</si>
  <si>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</si>
  <si>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</si>
  <si>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</si>
  <si>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</si>
  <si>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</si>
  <si>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</si>
  <si>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</si>
  <si>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</si>
  <si>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</si>
  <si>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</si>
  <si>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</si>
  <si>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</si>
  <si>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</si>
  <si>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</si>
  <si>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</si>
  <si>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</si>
  <si>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</si>
  <si>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</si>
  <si>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</si>
  <si>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</si>
  <si>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</si>
  <si>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</si>
  <si>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</si>
  <si>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</si>
  <si>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</si>
  <si>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</si>
  <si>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</si>
  <si>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</si>
  <si>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</si>
  <si>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</si>
  <si>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</si>
  <si>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</si>
  <si>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</si>
  <si>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</si>
  <si>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</si>
  <si>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</si>
  <si>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</si>
  <si>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</si>
  <si>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</si>
  <si>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</si>
  <si>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</si>
  <si>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</si>
  <si>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</si>
  <si>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</si>
  <si>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</si>
  <si>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</si>
  <si>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</si>
  <si>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</si>
  <si>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</si>
  <si>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</si>
  <si>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</si>
  <si>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</si>
  <si>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</si>
  <si>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</si>
  <si>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</si>
  <si>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</si>
  <si>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</si>
  <si>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</si>
  <si>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</si>
  <si>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</si>
  <si>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</si>
  <si>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</si>
  <si>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</si>
  <si>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</si>
  <si>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</si>
  <si>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</si>
  <si>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</si>
  <si>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</si>
  <si>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</si>
  <si>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</si>
  <si>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</si>
  <si>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</si>
  <si>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</si>
  <si>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</si>
  <si>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</si>
  <si>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</si>
  <si>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</si>
  <si>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</si>
  <si>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</si>
  <si>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</si>
  <si>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</si>
  <si>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</si>
  <si>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</si>
  <si>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</si>
  <si>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</si>
  <si>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</si>
  <si>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</si>
  <si>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</si>
  <si>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</si>
  <si>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</si>
  <si>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</si>
  <si>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</si>
  <si>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</si>
  <si>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</si>
  <si>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</si>
  <si>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</si>
  <si>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</si>
  <si>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</si>
  <si>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</si>
  <si>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</si>
  <si>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</si>
  <si>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</si>
  <si>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</si>
  <si>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</si>
  <si>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</si>
  <si>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</si>
  <si>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</si>
  <si>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</si>
  <si>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</si>
  <si>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</si>
  <si>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</si>
  <si>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</si>
  <si>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</si>
  <si>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</si>
  <si>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</si>
  <si>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</si>
  <si>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</si>
  <si>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</si>
  <si>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</si>
  <si>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</si>
  <si>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</si>
  <si>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</si>
  <si>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</si>
  <si>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</si>
  <si>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</si>
  <si>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</si>
  <si>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</si>
  <si>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</si>
  <si>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</si>
  <si>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</si>
  <si>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</si>
  <si>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</si>
  <si>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</si>
  <si>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</si>
  <si>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</si>
  <si>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</si>
  <si>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</si>
  <si>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</si>
  <si>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</si>
  <si>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</si>
  <si>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</si>
  <si>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</si>
  <si>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</si>
  <si>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</si>
  <si>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</si>
  <si>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</si>
  <si>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</si>
  <si>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</si>
  <si>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</si>
  <si>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</si>
  <si>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</si>
  <si>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</si>
  <si>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</si>
  <si>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</si>
  <si>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</si>
  <si>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</si>
  <si>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</si>
  <si>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</si>
  <si>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</si>
  <si>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</si>
  <si>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</si>
  <si>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</si>
  <si>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</si>
  <si>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</si>
  <si>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</si>
  <si>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</si>
  <si>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</si>
  <si>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</si>
  <si>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</si>
  <si>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</si>
  <si>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</si>
  <si>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</si>
  <si>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</si>
  <si>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</si>
  <si>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</si>
  <si>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</si>
  <si>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</si>
  <si>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</si>
  <si>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</si>
  <si>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</si>
  <si>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</si>
  <si>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</si>
  <si>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</si>
  <si>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</si>
  <si>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</si>
  <si>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</si>
  <si>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</si>
  <si>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</si>
  <si>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</si>
  <si>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</si>
  <si>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</si>
  <si>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</si>
  <si>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</si>
  <si>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</si>
  <si>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</si>
  <si>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</si>
  <si>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</si>
  <si>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</si>
  <si>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</si>
  <si>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</si>
  <si>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</si>
  <si>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</si>
  <si>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</si>
  <si>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</si>
  <si>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</si>
  <si>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</si>
  <si>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</si>
  <si>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</si>
  <si>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</si>
  <si>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</si>
  <si>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</si>
  <si>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</si>
  <si>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</si>
  <si>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</si>
  <si>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</si>
  <si>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</si>
  <si>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</si>
  <si>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</si>
  <si>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</si>
  <si>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</si>
  <si>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</si>
  <si>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</si>
  <si>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</si>
  <si>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</si>
  <si>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</si>
  <si>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</si>
  <si>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</si>
  <si>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</si>
  <si>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</si>
  <si>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</si>
  <si>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</si>
  <si>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</si>
  <si>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</si>
  <si>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</si>
  <si>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</si>
  <si>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</si>
  <si>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</si>
  <si>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</si>
  <si>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</si>
  <si>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</si>
  <si>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</si>
  <si>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</si>
  <si>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</si>
  <si>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</si>
  <si>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</si>
  <si>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</si>
  <si>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</si>
  <si>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</si>
  <si>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</si>
  <si>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</si>
  <si>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</si>
  <si>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</si>
  <si>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</si>
  <si>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</si>
  <si>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</si>
  <si>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</si>
  <si>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</si>
  <si>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</si>
  <si>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</si>
  <si>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</si>
  <si>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</si>
  <si>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</si>
  <si>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</si>
  <si>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</si>
  <si>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</si>
  <si>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</si>
  <si>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</si>
  <si>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</si>
  <si>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</si>
  <si>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</si>
  <si>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</si>
  <si>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</si>
  <si>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</si>
  <si>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</si>
  <si>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</si>
  <si>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</si>
  <si>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</si>
  <si>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</si>
  <si>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</si>
  <si>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</si>
  <si>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</si>
  <si>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</si>
  <si>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</si>
  <si>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</si>
  <si>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</si>
  <si>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</si>
  <si>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</si>
  <si>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</si>
  <si>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</si>
  <si>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</si>
  <si>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</si>
  <si>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</si>
  <si>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</si>
  <si>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</si>
  <si>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</si>
  <si>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</si>
  <si>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</si>
  <si>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</si>
  <si>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</si>
  <si>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</si>
  <si>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</si>
  <si>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</si>
  <si>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</si>
  <si>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</si>
  <si>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</si>
  <si>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</si>
  <si>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</si>
  <si>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</si>
  <si>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</si>
  <si>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</si>
  <si>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</si>
  <si>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</si>
  <si>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</si>
  <si>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</si>
  <si>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</si>
  <si>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</si>
  <si>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</si>
  <si>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</si>
  <si>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</si>
  <si>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</si>
  <si>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</si>
  <si>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</si>
  <si>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</si>
  <si>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</si>
  <si>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</si>
  <si>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</si>
  <si>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</si>
  <si>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</si>
  <si>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</si>
  <si>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</si>
  <si>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</si>
  <si>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</si>
  <si>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</si>
  <si>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</si>
  <si>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</si>
  <si>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</si>
  <si>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</si>
  <si>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</si>
  <si>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</si>
  <si>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</si>
  <si>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</si>
  <si>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</si>
  <si>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</si>
  <si>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</si>
  <si>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</si>
  <si>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</si>
  <si>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</si>
  <si>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</si>
  <si>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</si>
  <si>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</si>
  <si>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</si>
  <si>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</si>
  <si>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</si>
  <si>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</si>
  <si>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</si>
  <si>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</si>
  <si>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</si>
  <si>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</si>
  <si>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</si>
  <si>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</si>
  <si>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</si>
  <si>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</si>
  <si>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</si>
  <si>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</si>
  <si>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</si>
  <si>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</si>
  <si>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</si>
  <si>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</si>
  <si>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</si>
  <si>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</si>
  <si>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</si>
  <si>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</si>
  <si>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</si>
  <si>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</si>
  <si>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</si>
  <si>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</si>
  <si>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</si>
  <si>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</si>
  <si>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</si>
  <si>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</si>
  <si>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</si>
  <si>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</si>
  <si>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</si>
  <si>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</si>
  <si>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</si>
  <si>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</si>
  <si>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</si>
  <si>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</si>
  <si>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</si>
  <si>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</si>
  <si>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</si>
  <si>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</si>
  <si>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</si>
  <si>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</si>
  <si>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</si>
  <si>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</si>
  <si>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</si>
  <si>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</si>
  <si>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</si>
  <si>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</si>
  <si>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</si>
  <si>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</si>
  <si>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</si>
  <si>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</si>
  <si>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</si>
  <si>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</si>
  <si>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</si>
  <si>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</si>
  <si>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</si>
  <si>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</si>
  <si>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</si>
  <si>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</si>
  <si>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</si>
  <si>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</si>
  <si>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</si>
  <si>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</si>
  <si>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</si>
  <si>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</si>
  <si>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</si>
  <si>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</si>
  <si>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</si>
  <si>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</si>
  <si>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</si>
  <si>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</si>
  <si>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</si>
  <si>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</si>
  <si>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</si>
  <si>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</si>
  <si>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</si>
  <si>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</si>
  <si>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</si>
  <si>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</si>
  <si>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</si>
  <si>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</si>
  <si>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</si>
  <si>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</si>
  <si>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</si>
  <si>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</si>
  <si>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</si>
  <si>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</si>
  <si>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</si>
  <si>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</si>
  <si>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</si>
  <si>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</si>
  <si>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</si>
  <si>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</si>
  <si>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</si>
  <si>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</si>
  <si>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</si>
  <si>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</si>
  <si>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</si>
  <si>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</si>
  <si>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</si>
  <si>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</si>
  <si>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</si>
  <si>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</si>
  <si>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</si>
  <si>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</si>
  <si>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</si>
  <si>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</si>
  <si>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</si>
  <si>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</si>
  <si>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</si>
  <si>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</si>
  <si>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</si>
  <si>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</si>
  <si>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</si>
  <si>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</si>
  <si>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</si>
  <si>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</si>
  <si>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</si>
  <si>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</si>
  <si>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</si>
  <si>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</si>
  <si>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</si>
  <si>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</si>
  <si>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</si>
  <si>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</si>
  <si>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</si>
  <si>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</si>
  <si>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</si>
  <si>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</si>
  <si>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</si>
  <si>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</si>
  <si>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</si>
  <si>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</si>
  <si>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</si>
  <si>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</si>
  <si>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</si>
  <si>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</si>
  <si>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</si>
  <si>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</si>
  <si>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</si>
  <si>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</si>
  <si>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</si>
  <si>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</si>
  <si>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</si>
  <si>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</si>
  <si>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</si>
  <si>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</si>
  <si>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</si>
  <si>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</si>
  <si>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</si>
  <si>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</si>
  <si>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</si>
  <si>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</si>
  <si>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</si>
  <si>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</si>
  <si>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</si>
  <si>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</si>
  <si>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</si>
  <si>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</si>
  <si>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</si>
  <si>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</si>
  <si>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</si>
  <si>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</si>
  <si>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</si>
  <si>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</si>
  <si>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</si>
  <si>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</si>
  <si>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</si>
  <si>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</si>
  <si>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</si>
  <si>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</si>
  <si>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</si>
  <si>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</si>
  <si>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</si>
  <si>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</si>
  <si>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</si>
  <si>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</si>
  <si>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</si>
  <si>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</si>
  <si>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</si>
  <si>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</si>
  <si>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</si>
  <si>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</si>
  <si>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</si>
  <si>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</si>
  <si>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</si>
  <si>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</si>
  <si>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</si>
  <si>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</si>
  <si>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</si>
  <si>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</si>
  <si>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</si>
  <si>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</si>
  <si>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</si>
  <si>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</si>
  <si>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</si>
  <si>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</si>
  <si>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</si>
  <si>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</si>
  <si>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</si>
  <si>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</si>
  <si>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</si>
  <si>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</si>
  <si>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</si>
  <si>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</si>
  <si>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</si>
  <si>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</si>
  <si>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</si>
  <si>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</si>
  <si>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</si>
  <si>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</si>
  <si>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</si>
  <si>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</si>
  <si>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</si>
  <si>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</si>
  <si>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</si>
  <si>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</si>
  <si>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</si>
  <si>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</si>
  <si>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</si>
  <si>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</si>
  <si>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</si>
  <si>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</si>
  <si>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</si>
  <si>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</si>
  <si>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</si>
  <si>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</si>
  <si>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</si>
  <si>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</si>
  <si>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</si>
  <si>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</si>
  <si>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</si>
  <si>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</si>
  <si>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</si>
  <si>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</si>
  <si>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</si>
  <si>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</si>
  <si>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</si>
  <si>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</si>
  <si>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</si>
  <si>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</si>
  <si>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</si>
  <si>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</si>
  <si>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</si>
  <si>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</si>
  <si>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</si>
  <si>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</si>
  <si>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</si>
  <si>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</si>
  <si>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</si>
  <si>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</si>
  <si>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</si>
  <si>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</si>
  <si>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</si>
  <si>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</si>
  <si>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</si>
  <si>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</si>
  <si>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</si>
  <si>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</si>
  <si>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</si>
  <si>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</si>
  <si>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</si>
  <si>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</si>
  <si>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</si>
  <si>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</si>
  <si>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</si>
  <si>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</si>
  <si>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</si>
  <si>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</si>
  <si>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</si>
  <si>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</si>
  <si>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</si>
  <si>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</si>
  <si>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</si>
  <si>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</si>
  <si>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</si>
  <si>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</si>
  <si>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</si>
  <si>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</si>
  <si>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</si>
  <si>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</si>
  <si>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</si>
  <si>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</si>
  <si>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</si>
  <si>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</si>
  <si>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</si>
  <si>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</si>
  <si>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</si>
  <si>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</si>
  <si>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</si>
  <si>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</si>
  <si>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</si>
  <si>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</si>
  <si>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</si>
  <si>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</si>
  <si>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</si>
  <si>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</si>
  <si>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</si>
  <si>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</si>
  <si>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</si>
  <si>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</si>
  <si>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</si>
  <si>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</si>
  <si>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</si>
  <si>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</si>
  <si>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</si>
  <si>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</si>
  <si>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</si>
  <si>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</si>
  <si>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</si>
  <si>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</si>
  <si>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</si>
  <si>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</si>
  <si>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</si>
  <si>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</si>
  <si>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</si>
  <si>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</si>
  <si>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</si>
  <si>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</si>
  <si>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</si>
  <si>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</si>
  <si>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</si>
  <si>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</si>
  <si>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</si>
  <si>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</si>
  <si>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</si>
  <si>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</si>
  <si>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</si>
  <si>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</si>
  <si>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</si>
  <si>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</si>
  <si>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</si>
  <si>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</si>
  <si>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</si>
  <si>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</si>
  <si>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</si>
  <si>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</si>
  <si>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</si>
  <si>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</si>
  <si>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</si>
  <si>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</si>
  <si>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</si>
  <si>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</si>
  <si>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</si>
  <si>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</si>
  <si>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</si>
  <si>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</si>
  <si>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</si>
  <si>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</si>
  <si>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</si>
  <si>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</si>
  <si>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</si>
  <si>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</si>
  <si>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</si>
  <si>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</si>
  <si>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</si>
  <si>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</si>
  <si>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</si>
  <si>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</si>
  <si>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</si>
  <si>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</si>
  <si>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</si>
  <si>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</si>
  <si>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</si>
  <si>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</si>
  <si>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</si>
  <si>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</si>
  <si>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</si>
  <si>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</si>
  <si>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</si>
  <si>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</si>
  <si>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</si>
  <si>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</si>
  <si>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</si>
  <si>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</si>
  <si>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</si>
  <si>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</si>
  <si>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</si>
  <si>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</si>
  <si>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</si>
  <si>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</si>
  <si>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</si>
  <si>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</si>
  <si>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</si>
  <si>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</si>
  <si>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</si>
  <si>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</si>
  <si>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</si>
  <si>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</si>
  <si>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</si>
  <si>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</si>
  <si>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</si>
  <si>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</si>
  <si>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</si>
  <si>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</si>
  <si>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</si>
  <si>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</si>
  <si>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</si>
  <si>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</si>
  <si>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</si>
  <si>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</si>
  <si>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</si>
  <si>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</si>
  <si>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</si>
  <si>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</si>
  <si>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</si>
  <si>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</si>
  <si>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</si>
  <si>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</si>
  <si>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</si>
  <si>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</si>
  <si>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</si>
  <si>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</si>
  <si>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</si>
  <si>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</si>
  <si>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</si>
  <si>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</si>
  <si>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</si>
  <si>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</si>
  <si>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</si>
  <si>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</si>
  <si>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</si>
  <si>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</si>
  <si>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</si>
  <si>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</si>
  <si>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</si>
  <si>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</si>
  <si>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</si>
  <si>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</si>
  <si>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</si>
  <si>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</si>
  <si>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</si>
  <si>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</si>
  <si>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</si>
  <si>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</si>
  <si>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</si>
  <si>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</si>
  <si>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</si>
  <si>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</si>
  <si>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</si>
  <si>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</si>
  <si>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</si>
  <si>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</si>
  <si>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</si>
  <si>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</si>
  <si>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</si>
  <si>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</si>
  <si>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</si>
  <si>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</si>
  <si>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</si>
  <si>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</si>
  <si>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</si>
  <si>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</si>
  <si>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</si>
  <si>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</si>
  <si>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</si>
  <si>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</si>
  <si>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</si>
  <si>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</si>
  <si>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</si>
  <si>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</si>
  <si>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</si>
  <si>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</si>
  <si>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</si>
  <si>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</si>
  <si>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</si>
  <si>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</si>
  <si>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</si>
  <si>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</si>
  <si>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</si>
  <si>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</si>
  <si>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</si>
  <si>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</si>
  <si>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</si>
  <si>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</si>
  <si>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</si>
  <si>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</si>
  <si>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</si>
  <si>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</si>
  <si>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</si>
  <si>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</si>
  <si>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</si>
  <si>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</si>
  <si>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</si>
  <si>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</si>
  <si>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</si>
  <si>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</si>
  <si>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</si>
  <si>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</si>
  <si>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</si>
  <si>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</si>
  <si>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</si>
  <si>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</si>
  <si>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</si>
  <si>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</si>
  <si>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</si>
  <si>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</si>
  <si>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</si>
  <si>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</si>
  <si>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</si>
  <si>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</si>
  <si>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</si>
  <si>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</si>
  <si>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</si>
  <si>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</si>
  <si>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</si>
  <si>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</si>
  <si>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</si>
  <si>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</si>
  <si>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</si>
  <si>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</si>
  <si>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</si>
  <si>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</si>
  <si>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</si>
  <si>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</si>
  <si>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</si>
  <si>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</si>
  <si>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</si>
  <si>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</si>
  <si>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</si>
  <si>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</si>
  <si>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</si>
  <si>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</si>
  <si>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</si>
  <si>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</si>
  <si>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</si>
  <si>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</si>
  <si>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</si>
  <si>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</si>
  <si>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</si>
  <si>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</si>
  <si>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</si>
  <si>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</si>
  <si>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</si>
  <si>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</si>
  <si>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</si>
  <si>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</si>
  <si>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</si>
  <si>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</si>
  <si>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</si>
  <si>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</si>
  <si>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</si>
  <si>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</si>
  <si>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</si>
  <si>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</si>
  <si>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</si>
  <si>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</si>
  <si>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</si>
  <si>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</si>
  <si>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</si>
  <si>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</si>
  <si>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</si>
  <si>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</si>
  <si>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</si>
  <si>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</si>
  <si>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</si>
  <si>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</si>
  <si>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</si>
  <si>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</si>
  <si>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</si>
  <si>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</si>
  <si>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</si>
  <si>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</si>
  <si>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</si>
  <si>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</si>
  <si>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</si>
  <si>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</si>
  <si>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</si>
  <si>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</si>
  <si>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</si>
  <si>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</si>
  <si>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</si>
  <si>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</si>
  <si>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</si>
  <si>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</si>
  <si>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</si>
  <si>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</si>
  <si>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</si>
  <si>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</si>
  <si>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</si>
  <si>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</si>
  <si>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</si>
  <si>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</si>
  <si>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</si>
  <si>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</si>
  <si>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</si>
  <si>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</si>
  <si>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</si>
  <si>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</si>
  <si>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</si>
  <si>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</si>
  <si>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</si>
  <si>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</si>
  <si>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</si>
  <si>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</si>
  <si>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</si>
  <si>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</si>
  <si>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</si>
  <si>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</si>
  <si>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</si>
  <si>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</si>
  <si>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</si>
  <si>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</si>
  <si>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</si>
  <si>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</si>
  <si>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</si>
  <si>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</si>
  <si>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</si>
  <si>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</si>
  <si>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</si>
  <si>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</si>
  <si>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</si>
  <si>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</si>
  <si>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</si>
  <si>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</si>
  <si>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</si>
  <si>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</si>
  <si>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</si>
  <si>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</si>
  <si>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</si>
  <si>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</si>
  <si>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</si>
  <si>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</si>
  <si>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</si>
  <si>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</si>
  <si>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</si>
  <si>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</si>
  <si>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</si>
  <si>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</si>
  <si>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</si>
  <si>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</si>
  <si>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</si>
  <si>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</si>
  <si>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</si>
  <si>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</si>
  <si>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</si>
  <si>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</si>
  <si>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</si>
  <si>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</si>
  <si>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</si>
  <si>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</si>
  <si>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</si>
  <si>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</si>
  <si>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</si>
  <si>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</si>
  <si>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</si>
  <si>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</si>
  <si>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</si>
  <si>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</si>
  <si>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</si>
  <si>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</si>
  <si>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</si>
  <si>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</si>
  <si>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</si>
  <si>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</si>
  <si>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</si>
  <si>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</si>
  <si>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</si>
  <si>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</si>
  <si>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</si>
  <si>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</si>
  <si>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</si>
  <si>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</si>
  <si>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</si>
  <si>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</si>
  <si>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</si>
  <si>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</si>
  <si>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</si>
  <si>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</si>
  <si>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</si>
  <si>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</si>
  <si>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</si>
  <si>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</si>
  <si>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</si>
  <si>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</si>
  <si>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</si>
  <si>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</si>
  <si>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</si>
  <si>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</si>
  <si>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</si>
  <si>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</si>
  <si>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</si>
  <si>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</si>
  <si>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</si>
  <si>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</si>
  <si>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</si>
  <si>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</si>
  <si>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</si>
  <si>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</si>
  <si>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</si>
  <si>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</si>
  <si>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</si>
  <si>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</si>
  <si>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</si>
  <si>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</si>
  <si>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</si>
  <si>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</si>
  <si>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</si>
  <si>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</si>
  <si>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</si>
  <si>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</si>
  <si>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</si>
  <si>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</si>
  <si>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</si>
  <si>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</si>
  <si>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</si>
  <si>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</si>
  <si>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</si>
  <si>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</si>
  <si>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</si>
  <si>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</si>
  <si>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</si>
  <si>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</si>
  <si>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</si>
  <si>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</si>
  <si>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</si>
  <si>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</si>
  <si>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</si>
  <si>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</si>
  <si>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</si>
  <si>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</si>
  <si>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</si>
  <si>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</si>
  <si>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</si>
  <si>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</si>
  <si>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</si>
  <si>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</si>
  <si>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</si>
  <si>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</si>
  <si>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</si>
  <si>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</si>
  <si>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</si>
  <si>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</si>
  <si>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</si>
  <si>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</si>
  <si>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</si>
  <si>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</si>
  <si>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</si>
  <si>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</si>
  <si>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</si>
  <si>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</si>
  <si>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</si>
  <si>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</si>
  <si>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</si>
  <si>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</si>
  <si>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</si>
  <si>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</si>
  <si>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</si>
  <si>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</si>
  <si>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</si>
  <si>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</si>
  <si>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</si>
  <si>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</si>
  <si>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</si>
  <si>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</si>
  <si>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</si>
  <si>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</si>
  <si>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</si>
  <si>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</si>
  <si>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</si>
  <si>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</si>
  <si>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</si>
  <si>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</si>
  <si>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</si>
  <si>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</si>
  <si>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</si>
  <si>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</si>
  <si>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</si>
  <si>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</si>
  <si>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</si>
  <si>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</si>
  <si>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</si>
  <si>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</si>
  <si>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</si>
  <si>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</si>
  <si>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</si>
  <si>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</si>
  <si>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</si>
  <si>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</si>
  <si>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</si>
  <si>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</si>
  <si>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</si>
  <si>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</si>
  <si>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</si>
  <si>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</si>
  <si>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</si>
  <si>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</si>
  <si>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</si>
  <si>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</si>
  <si>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</si>
  <si>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</si>
  <si>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</si>
  <si>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</si>
  <si>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</si>
  <si>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</si>
  <si>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</si>
  <si>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</si>
  <si>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</si>
  <si>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</si>
  <si>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</si>
  <si>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</si>
  <si>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</si>
  <si>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</si>
  <si>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</si>
  <si>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</si>
  <si>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</si>
  <si>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</si>
  <si>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</si>
  <si>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</si>
  <si>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</si>
  <si>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</si>
  <si>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</si>
  <si>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</si>
  <si>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</si>
  <si>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</si>
  <si>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</si>
  <si>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</si>
  <si>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</si>
  <si>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</si>
  <si>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</si>
  <si>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</si>
  <si>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</si>
  <si>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</si>
  <si>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</si>
  <si>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</si>
  <si>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</si>
  <si>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</si>
  <si>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</si>
  <si>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</si>
  <si>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</si>
  <si>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</si>
  <si>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</si>
  <si>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</si>
  <si>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</si>
  <si>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</si>
  <si>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</si>
  <si>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</si>
  <si>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</si>
  <si>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</si>
  <si>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</si>
  <si>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</si>
  <si>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</si>
  <si>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</si>
  <si>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</si>
  <si>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</si>
  <si>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</si>
  <si>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</si>
  <si>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</si>
  <si>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</si>
  <si>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</si>
  <si>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</si>
  <si>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</si>
  <si>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</si>
  <si>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</si>
  <si>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</si>
  <si>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</si>
  <si>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</si>
  <si>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</si>
  <si>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</si>
  <si>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</si>
  <si>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</si>
  <si>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</si>
  <si>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</si>
  <si>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</si>
  <si>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</si>
  <si>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</si>
  <si>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</si>
  <si>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</si>
  <si>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</si>
  <si>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</si>
  <si>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</si>
  <si>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</si>
  <si>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</si>
  <si>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</si>
  <si>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</si>
  <si>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</si>
  <si>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</si>
  <si>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</si>
  <si>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</si>
  <si>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</si>
  <si>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</si>
  <si>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</si>
  <si>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</si>
  <si>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</si>
  <si>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</si>
  <si>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</si>
  <si>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</si>
  <si>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</si>
  <si>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</si>
  <si>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</si>
  <si>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</si>
  <si>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</si>
  <si>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</si>
  <si>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</si>
  <si>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</si>
  <si>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</si>
  <si>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</si>
  <si>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</si>
  <si>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</si>
  <si>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</si>
  <si>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</si>
  <si>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</si>
  <si>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</si>
  <si>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</si>
  <si>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</si>
  <si>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</si>
  <si>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</si>
  <si>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</si>
  <si>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</si>
  <si>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</si>
  <si>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</si>
  <si>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</si>
  <si>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</si>
  <si>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</si>
  <si>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</si>
  <si>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</si>
  <si>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</si>
  <si>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</si>
  <si>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</si>
  <si>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</si>
  <si>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</si>
  <si>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</si>
  <si>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</si>
  <si>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</si>
  <si>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</si>
  <si>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</si>
  <si>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</si>
  <si>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</si>
  <si>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</si>
  <si>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</si>
  <si>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</si>
  <si>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</si>
  <si>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</si>
  <si>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</si>
  <si>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</si>
  <si>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</si>
  <si>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</si>
  <si>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</si>
  <si>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</si>
  <si>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</si>
  <si>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</si>
  <si>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</si>
  <si>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</si>
  <si>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</si>
  <si>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</si>
  <si>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</si>
  <si>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</si>
  <si>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</si>
  <si>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</si>
  <si>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</si>
  <si>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</si>
  <si>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</si>
  <si>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</si>
  <si>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</si>
  <si>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</si>
  <si>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</si>
  <si>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</si>
  <si>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</si>
  <si>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</si>
  <si>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</si>
  <si>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</si>
  <si>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</si>
  <si>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</si>
  <si>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</si>
  <si>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</si>
  <si>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</si>
  <si>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</si>
  <si>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</si>
  <si>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</si>
  <si>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</si>
  <si>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</si>
  <si>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</si>
  <si>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</si>
  <si>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</si>
  <si>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</si>
  <si>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</si>
  <si>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</si>
  <si>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</si>
  <si>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</si>
  <si>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</si>
  <si>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</si>
  <si>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</si>
  <si>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</si>
  <si>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</si>
  <si>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</si>
  <si>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</si>
  <si>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</si>
  <si>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</si>
  <si>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</si>
  <si>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</si>
  <si>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</si>
  <si>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</si>
  <si>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</si>
  <si>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</si>
  <si>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</si>
  <si>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</si>
  <si>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</si>
  <si>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</si>
  <si>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</si>
  <si>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</si>
  <si>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</si>
  <si>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</si>
  <si>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</si>
  <si>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</si>
  <si>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</si>
  <si>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</si>
  <si>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</si>
  <si>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</si>
  <si>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</si>
  <si>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</si>
  <si>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</si>
  <si>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</si>
  <si>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</si>
  <si>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</si>
  <si>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</si>
  <si>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</si>
  <si>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</si>
  <si>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</si>
  <si>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</si>
  <si>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</si>
  <si>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</si>
  <si>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</si>
  <si>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</si>
  <si>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</si>
  <si>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</si>
  <si>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</si>
  <si>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</si>
  <si>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</si>
  <si>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</si>
  <si>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</si>
  <si>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</si>
  <si>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</si>
  <si>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</si>
  <si>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</si>
  <si>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</si>
  <si>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</si>
  <si>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</si>
  <si>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</si>
  <si>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</si>
  <si>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</si>
  <si>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</si>
  <si>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</si>
  <si>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</si>
  <si>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</si>
  <si>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</si>
  <si>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</si>
  <si>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</si>
  <si>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</si>
  <si>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</si>
  <si>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</si>
  <si>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</si>
  <si>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</si>
  <si>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</si>
  <si>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</si>
  <si>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</si>
  <si>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</si>
  <si>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</si>
  <si>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</si>
  <si>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</si>
  <si>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</si>
  <si>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</si>
  <si>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</si>
  <si>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</si>
  <si>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</si>
  <si>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</si>
  <si>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</si>
  <si>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</si>
  <si>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</si>
  <si>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</si>
  <si>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</si>
  <si>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</si>
  <si>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</si>
  <si>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</si>
  <si>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</si>
  <si>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</si>
  <si>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</si>
  <si>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</si>
  <si>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</si>
  <si>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</si>
  <si>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</si>
  <si>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</si>
  <si>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</si>
  <si>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</si>
  <si>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</si>
  <si>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</si>
  <si>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</si>
  <si>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</si>
  <si>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</si>
  <si>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</si>
  <si>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</si>
  <si>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</si>
  <si>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</si>
  <si>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</si>
  <si>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</si>
  <si>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</si>
  <si>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</si>
  <si>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</si>
  <si>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</si>
  <si>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</si>
  <si>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</si>
  <si>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</si>
  <si>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</si>
  <si>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</si>
  <si>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</si>
  <si>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</si>
  <si>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</si>
  <si>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</si>
  <si>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</si>
  <si>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</si>
  <si>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</si>
  <si>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</si>
  <si>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</si>
  <si>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</si>
  <si>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</si>
  <si>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</si>
  <si>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</si>
  <si>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</si>
  <si>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</si>
  <si>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</si>
  <si>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</si>
  <si>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</si>
  <si>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</si>
  <si>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</si>
  <si>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</si>
  <si>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</si>
  <si>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</si>
  <si>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</si>
  <si>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</si>
  <si>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</si>
  <si>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</si>
  <si>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</si>
  <si>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</si>
  <si>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</si>
  <si>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</si>
  <si>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</si>
  <si>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</si>
  <si>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</si>
  <si>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</si>
  <si>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</si>
  <si>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</si>
  <si>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</si>
  <si>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</si>
  <si>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</si>
  <si>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</si>
  <si>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</si>
  <si>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</si>
  <si>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</si>
  <si>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</si>
  <si>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</si>
  <si>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</si>
  <si>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</si>
  <si>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</si>
  <si>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</si>
  <si>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</si>
  <si>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</si>
  <si>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</si>
  <si>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</si>
  <si>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</si>
  <si>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</si>
  <si>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</si>
  <si>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</si>
  <si>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</si>
  <si>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</si>
  <si>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</si>
  <si>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</si>
  <si>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</si>
  <si>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</si>
  <si>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</si>
  <si>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</si>
  <si>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</si>
  <si>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</si>
  <si>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</si>
  <si>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</si>
  <si>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</si>
  <si>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</si>
  <si>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</si>
  <si>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</si>
  <si>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</si>
  <si>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</si>
  <si>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</si>
  <si>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</si>
  <si>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</si>
  <si>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</si>
  <si>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</si>
  <si>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</si>
  <si>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</si>
  <si>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</si>
  <si>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</si>
  <si>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</si>
  <si>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</si>
  <si>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</si>
  <si>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</si>
  <si>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</si>
  <si>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</si>
  <si>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</si>
  <si>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</si>
  <si>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</si>
  <si>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</si>
  <si>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</si>
  <si>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</si>
  <si>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</si>
  <si>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</si>
  <si>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</si>
  <si>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</si>
  <si>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</si>
  <si>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</si>
  <si>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</si>
  <si>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</si>
  <si>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</si>
  <si>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</si>
  <si>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</si>
  <si>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</si>
  <si>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</si>
  <si>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</si>
  <si>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</si>
  <si>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</si>
  <si>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</si>
  <si>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</si>
  <si>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</si>
  <si>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</si>
  <si>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</si>
  <si>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</si>
  <si>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</si>
  <si>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</si>
  <si>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</si>
  <si>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</si>
  <si>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</si>
  <si>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</si>
  <si>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</si>
  <si>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</si>
  <si>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</si>
  <si>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</si>
  <si>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</si>
  <si>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</si>
  <si>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</si>
  <si>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</si>
  <si>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</si>
  <si>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</si>
  <si>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</si>
  <si>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</si>
  <si>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</si>
  <si>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</si>
  <si>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</si>
  <si>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</si>
  <si>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</si>
  <si>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</si>
  <si>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</si>
  <si>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</si>
  <si>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</si>
  <si>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</si>
  <si>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</si>
  <si>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</si>
  <si>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</si>
  <si>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</si>
  <si>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</si>
  <si>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</si>
  <si>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</si>
  <si>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</si>
  <si>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</si>
  <si>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</si>
  <si>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</si>
  <si>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</si>
  <si>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</si>
  <si>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</si>
  <si>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</si>
  <si>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</si>
  <si>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</si>
  <si>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</si>
  <si>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</si>
  <si>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</si>
  <si>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</si>
  <si>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</si>
  <si>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</si>
  <si>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</si>
  <si>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</si>
  <si>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</si>
  <si>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</si>
  <si>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</si>
  <si>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</si>
  <si>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</si>
  <si>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</si>
  <si>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</si>
  <si>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</si>
  <si>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</si>
  <si>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</si>
  <si>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</si>
  <si>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</si>
  <si>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</si>
  <si>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</si>
  <si>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</si>
  <si>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</si>
  <si>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</si>
  <si>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</si>
  <si>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</si>
  <si>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</si>
  <si>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</si>
  <si>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</si>
  <si>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</si>
  <si>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</si>
  <si>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</si>
  <si>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</si>
  <si>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</si>
  <si>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</si>
  <si>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</si>
  <si>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</si>
  <si>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</si>
  <si>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</si>
  <si>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</si>
  <si>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</si>
  <si>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</si>
  <si>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</si>
  <si>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</si>
  <si>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</si>
  <si>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</si>
  <si>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</si>
  <si>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</si>
  <si>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</si>
  <si>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</si>
  <si>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</si>
  <si>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</si>
  <si>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</si>
  <si>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</si>
  <si>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</si>
  <si>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</si>
  <si>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</si>
  <si>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</si>
  <si>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</si>
  <si>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</si>
  <si>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</si>
  <si>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</si>
  <si>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</si>
  <si>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</si>
  <si>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</si>
  <si>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</si>
  <si>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</si>
  <si>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</si>
  <si>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</si>
  <si>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</si>
  <si>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</si>
  <si>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</si>
  <si>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</si>
  <si>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</si>
  <si>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</si>
  <si>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</si>
  <si>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</si>
  <si>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</si>
  <si>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</si>
  <si>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</si>
  <si>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</si>
  <si>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</si>
  <si>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</si>
  <si>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</si>
  <si>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</si>
  <si>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</si>
  <si>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</si>
  <si>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</si>
  <si>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</si>
  <si>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</si>
  <si>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</si>
  <si>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</si>
  <si>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</si>
  <si>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</si>
  <si>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</si>
  <si>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</si>
  <si>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</si>
  <si>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</si>
  <si>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</si>
  <si>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</si>
  <si>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</si>
  <si>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</si>
  <si>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</si>
  <si>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</si>
  <si>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</si>
  <si>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</si>
  <si>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</si>
  <si>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</si>
  <si>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</si>
  <si>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</si>
  <si>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</si>
  <si>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</si>
  <si>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</si>
  <si>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</si>
  <si>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</si>
  <si>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</si>
  <si>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</si>
  <si>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</si>
  <si>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</si>
  <si>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</si>
  <si>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</si>
  <si>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</si>
  <si>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</si>
  <si>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</si>
  <si>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</si>
  <si>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</si>
  <si>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</si>
  <si>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</si>
  <si>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</si>
  <si>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</si>
  <si>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</si>
  <si>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</si>
  <si>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</si>
  <si>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</si>
  <si>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</si>
  <si>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</si>
  <si>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</si>
  <si>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</si>
  <si>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</si>
  <si>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</si>
  <si>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</si>
  <si>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</si>
  <si>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</si>
  <si>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</si>
  <si>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</si>
  <si>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</si>
  <si>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</si>
  <si>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</si>
  <si>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</si>
  <si>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</si>
  <si>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</si>
  <si>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</si>
  <si>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</si>
  <si>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</si>
  <si>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</si>
  <si>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</si>
  <si>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</si>
  <si>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</si>
  <si>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</si>
  <si>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</si>
  <si>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</si>
  <si>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</si>
  <si>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</si>
  <si>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</si>
  <si>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</si>
  <si>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</si>
  <si>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</si>
  <si>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</si>
  <si>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</si>
  <si>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</si>
  <si>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</si>
  <si>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</si>
  <si>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</si>
  <si>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</si>
  <si>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</si>
  <si>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</si>
  <si>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</si>
  <si>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</si>
  <si>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</si>
  <si>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</si>
  <si>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</si>
  <si>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</si>
  <si>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</si>
  <si>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</si>
  <si>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</si>
  <si>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</si>
  <si>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</si>
  <si>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</si>
  <si>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</si>
  <si>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</si>
  <si>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</si>
  <si>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</si>
  <si>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</si>
  <si>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</si>
  <si>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</si>
  <si>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</si>
  <si>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</si>
  <si>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</si>
  <si>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</si>
  <si>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</si>
  <si>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</si>
  <si>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</si>
  <si>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</si>
  <si>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</si>
  <si>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</si>
  <si>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</si>
  <si>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</si>
  <si>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</si>
  <si>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</si>
  <si>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</si>
  <si>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</si>
  <si>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</si>
  <si>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</si>
  <si>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</si>
  <si>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</si>
  <si>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</si>
  <si>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</si>
  <si>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</si>
  <si>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</si>
  <si>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</si>
  <si>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</si>
  <si>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</si>
  <si>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</si>
  <si>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</si>
  <si>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</si>
  <si>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</si>
  <si>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</si>
  <si>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</si>
  <si>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</si>
  <si>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</si>
  <si>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</si>
  <si>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</si>
  <si>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</si>
  <si>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</si>
  <si>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</si>
  <si>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</si>
  <si>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</si>
  <si>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</si>
  <si>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</si>
  <si>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</si>
  <si>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</si>
  <si>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</si>
  <si>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</si>
  <si>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</si>
  <si>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</si>
  <si>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</si>
  <si>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</si>
  <si>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</si>
  <si>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</si>
  <si>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</si>
  <si>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</si>
  <si>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</si>
  <si>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</si>
  <si>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</si>
  <si>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</si>
  <si>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</si>
  <si>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</si>
  <si>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</si>
  <si>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</si>
  <si>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</si>
  <si>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</si>
  <si>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</si>
  <si>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</si>
  <si>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</si>
  <si>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</si>
  <si>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</si>
  <si>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</si>
  <si>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</si>
  <si>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</si>
  <si>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</si>
  <si>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</si>
  <si>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</si>
  <si>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</si>
  <si>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</si>
  <si>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</si>
  <si>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</si>
  <si>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</si>
  <si>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</si>
  <si>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</si>
  <si>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</si>
  <si>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</si>
  <si>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</si>
  <si>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</si>
  <si>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</si>
  <si>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</si>
  <si>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</si>
  <si>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</si>
  <si>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</si>
  <si>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</si>
  <si>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</si>
  <si>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</si>
  <si>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</si>
  <si>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</si>
  <si>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</si>
  <si>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</si>
  <si>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</si>
  <si>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</si>
  <si>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</si>
  <si>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</si>
  <si>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</si>
  <si>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</si>
  <si>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</si>
  <si>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</si>
  <si>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</si>
  <si>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</si>
  <si>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</si>
  <si>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</si>
  <si>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</si>
  <si>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</si>
  <si>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</si>
  <si>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</si>
  <si>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</si>
  <si>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</si>
  <si>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</si>
  <si>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</si>
  <si>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</si>
  <si>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</si>
  <si>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</si>
  <si>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</si>
  <si>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</si>
  <si>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</si>
  <si>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</si>
  <si>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</si>
  <si>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</si>
  <si>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</si>
  <si>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</si>
  <si>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</si>
  <si>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</si>
  <si>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</si>
  <si>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</si>
  <si>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</si>
  <si>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</si>
  <si>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</si>
  <si>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</si>
  <si>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</si>
  <si>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</si>
  <si>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</si>
  <si>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</si>
  <si>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</si>
  <si>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</si>
  <si>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</si>
  <si>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</si>
  <si>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</si>
  <si>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</si>
  <si>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</si>
  <si>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</si>
  <si>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</si>
  <si>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</si>
  <si>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</si>
  <si>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</si>
  <si>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</si>
  <si>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</si>
  <si>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</si>
  <si>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</si>
  <si>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</si>
  <si>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</si>
  <si>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</si>
  <si>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</si>
  <si>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</si>
  <si>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</si>
  <si>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</si>
  <si>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</si>
  <si>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</si>
  <si>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</si>
  <si>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</si>
  <si>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</si>
  <si>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</si>
  <si>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</si>
  <si>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</si>
  <si>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</si>
  <si>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</si>
  <si>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</si>
  <si>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</si>
  <si>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</si>
  <si>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</si>
  <si>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</si>
  <si>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</si>
  <si>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</si>
  <si>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</si>
  <si>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</si>
  <si>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</si>
  <si>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</si>
  <si>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</si>
  <si>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</si>
  <si>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</si>
  <si>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</si>
  <si>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</si>
  <si>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</si>
  <si>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</si>
  <si>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</si>
  <si>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</si>
  <si>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</si>
  <si>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</si>
  <si>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</si>
  <si>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</si>
  <si>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</si>
  <si>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</si>
  <si>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</si>
  <si>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</si>
  <si>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</si>
  <si>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</si>
  <si>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</si>
  <si>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</si>
  <si>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</si>
  <si>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</si>
  <si>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</si>
  <si>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</si>
  <si>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</si>
  <si>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</si>
  <si>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</si>
  <si>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</si>
  <si>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</si>
  <si>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</si>
  <si>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</si>
  <si>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</si>
  <si>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</si>
  <si>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</si>
  <si>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</si>
  <si>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</si>
  <si>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</si>
  <si>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</si>
  <si>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</si>
  <si>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</si>
  <si>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</si>
  <si>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</si>
  <si>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</si>
  <si>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</si>
  <si>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</si>
  <si>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</si>
  <si>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</si>
  <si>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</si>
  <si>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</si>
  <si>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</si>
  <si>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</si>
  <si>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</si>
  <si>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</si>
  <si>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</si>
  <si>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</si>
  <si>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</si>
  <si>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</si>
  <si>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</si>
  <si>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</si>
  <si>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</si>
  <si>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</si>
  <si>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</si>
  <si>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</si>
  <si>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</si>
  <si>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</si>
  <si>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</si>
  <si>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</si>
  <si>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</si>
  <si>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</si>
  <si>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</si>
  <si>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</si>
  <si>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</si>
  <si>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</si>
  <si>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</si>
  <si>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</si>
  <si>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</si>
  <si>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</si>
  <si>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</si>
  <si>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</si>
  <si>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</si>
  <si>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</si>
  <si>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</si>
  <si>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</si>
  <si>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</si>
  <si>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</si>
  <si>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</si>
  <si>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</si>
  <si>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</si>
  <si>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</si>
  <si>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</si>
  <si>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</si>
  <si>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</si>
  <si>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</si>
  <si>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</si>
  <si>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</si>
  <si>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</si>
  <si>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</si>
  <si>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</si>
  <si>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</si>
  <si>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</si>
  <si>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</si>
  <si>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</si>
  <si>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</si>
  <si>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</si>
  <si>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</si>
  <si>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</si>
  <si>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</si>
  <si>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</si>
  <si>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</si>
  <si>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</si>
  <si>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</si>
  <si>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</si>
  <si>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</si>
  <si>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</si>
  <si>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</si>
  <si>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</si>
  <si>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</si>
  <si>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</si>
  <si>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</si>
  <si>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</si>
  <si>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</si>
  <si>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</si>
  <si>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</si>
  <si>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</si>
  <si>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</si>
  <si>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</si>
  <si>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</si>
  <si>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</si>
  <si>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</si>
  <si>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</si>
  <si>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</si>
  <si>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</si>
  <si>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</si>
  <si>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</si>
  <si>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</si>
  <si>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</si>
  <si>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</si>
  <si>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</si>
  <si>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</si>
  <si>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</si>
  <si>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</si>
  <si>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</si>
  <si>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</si>
  <si>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</si>
  <si>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</si>
  <si>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</si>
  <si>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</si>
  <si>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</si>
  <si>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</si>
  <si>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</si>
  <si>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</si>
  <si>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</si>
  <si>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</si>
  <si>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</si>
  <si>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</si>
  <si>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</si>
  <si>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</si>
  <si>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</si>
  <si>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</si>
  <si>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</si>
  <si>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</si>
  <si>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</si>
  <si>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</si>
  <si>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</si>
  <si>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</si>
  <si>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</si>
  <si>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</si>
  <si>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</si>
  <si>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</si>
  <si>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</si>
  <si>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</si>
  <si>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</si>
  <si>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</si>
  <si>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</si>
  <si>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</si>
  <si>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</si>
  <si>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</si>
  <si>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</si>
  <si>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</si>
  <si>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</si>
  <si>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</si>
  <si>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</si>
  <si>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</si>
  <si>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</si>
  <si>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</si>
  <si>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</si>
  <si>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</si>
  <si>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</si>
  <si>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</si>
  <si>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</si>
  <si>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</si>
  <si>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</si>
  <si>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</si>
  <si>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</si>
  <si>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</si>
  <si>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</si>
  <si>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</si>
  <si>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</si>
  <si>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</si>
  <si>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</si>
  <si>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</si>
  <si>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</si>
  <si>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</si>
  <si>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</si>
  <si>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</si>
  <si>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</si>
  <si>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</si>
  <si>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</si>
  <si>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</si>
  <si>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</si>
  <si>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</si>
  <si>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</si>
  <si>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</si>
  <si>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</si>
  <si>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</si>
  <si>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</si>
  <si>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</si>
  <si>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</si>
  <si>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</si>
  <si>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</si>
  <si>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</si>
  <si>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</si>
  <si>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</si>
  <si>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</si>
  <si>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</si>
  <si>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37341_令和7年度</t>
  </si>
  <si>
    <t>37341_令和8年度</t>
  </si>
  <si>
    <t>37341_令和9年度</t>
  </si>
  <si>
    <t>37341_令和10年度</t>
  </si>
  <si>
    <t>37341_令和11年度</t>
  </si>
  <si>
    <t>37341_令和12年度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</si>
</sst>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3.0146215441035258</c:v>
                </c:pt>
                <c:pt idx="1">
                  <c:v>2.6169058563763561</c:v>
                </c:pt>
                <c:pt idx="2">
                  <c:v>4.4067672950786161</c:v>
                </c:pt>
                <c:pt idx="3">
                  <c:v>3.1459852004556401</c:v>
                </c:pt>
                <c:pt idx="4">
                  <c:v>1.919931321535286</c:v>
                </c:pt>
                <c:pt idx="5">
                  <c:v>3.5695052396032509</c:v>
                </c:pt>
                <c:pt idx="6">
                  <c:v>2.6884233825967598</c:v>
                </c:pt>
                <c:pt idx="7">
                  <c:v>1.393668487989612</c:v>
                </c:pt>
                <c:pt idx="8">
                  <c:v>2.1805853224086169</c:v>
                </c:pt>
                <c:pt idx="9">
                  <c:v>3.5499648202409597</c:v>
                </c:pt>
                <c:pt idx="10">
                  <c:v>3.5770032340964235</c:v>
                </c:pt>
                <c:pt idx="11">
                  <c:v>3.2957200712163361</c:v>
                </c:pt>
                <c:pt idx="12">
                  <c:v>3.3798492954201711</c:v>
                </c:pt>
                <c:pt idx="13">
                  <c:v>2.744334867940577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60.170361084713704</c:v>
                </c:pt>
                <c:pt idx="1">
                  <c:v>60.788973309495759</c:v>
                </c:pt>
                <c:pt idx="2">
                  <c:v>59.598903899339348</c:v>
                </c:pt>
                <c:pt idx="3">
                  <c:v>59.73910921279797</c:v>
                </c:pt>
                <c:pt idx="4">
                  <c:v>58.77229935684268</c:v>
                </c:pt>
                <c:pt idx="5">
                  <c:v>57.06806563102667</c:v>
                </c:pt>
                <c:pt idx="6">
                  <c:v>56.849497766904463</c:v>
                </c:pt>
                <c:pt idx="7">
                  <c:v>55.764757286641185</c:v>
                </c:pt>
                <c:pt idx="8">
                  <c:v>55.08521074661369</c:v>
                </c:pt>
                <c:pt idx="9">
                  <c:v>54.415428717449515</c:v>
                </c:pt>
                <c:pt idx="10">
                  <c:v>53.570796666432635</c:v>
                </c:pt>
                <c:pt idx="11">
                  <c:v>49.05225413394038</c:v>
                </c:pt>
                <c:pt idx="12">
                  <c:v>49.251840195606853</c:v>
                </c:pt>
                <c:pt idx="13">
                  <c:v>50.252145439094434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35.278347700564993</c:v>
                </c:pt>
                <c:pt idx="1">
                  <c:v>33.361448362351283</c:v>
                </c:pt>
                <c:pt idx="2">
                  <c:v>45.990427934570228</c:v>
                </c:pt>
                <c:pt idx="3">
                  <c:v>60.378646725639811</c:v>
                </c:pt>
                <c:pt idx="4">
                  <c:v>66.196969715748438</c:v>
                </c:pt>
                <c:pt idx="5">
                  <c:v>56.412210131808877</c:v>
                </c:pt>
                <c:pt idx="6">
                  <c:v>47.848806557682138</c:v>
                </c:pt>
                <c:pt idx="7">
                  <c:v>41.75711699591956</c:v>
                </c:pt>
                <c:pt idx="8">
                  <c:v>44.279042970883545</c:v>
                </c:pt>
                <c:pt idx="9">
                  <c:v>39.817445915042526</c:v>
                </c:pt>
                <c:pt idx="10">
                  <c:v>29.771825487985335</c:v>
                </c:pt>
                <c:pt idx="11">
                  <c:v>42.087493501424476</c:v>
                </c:pt>
                <c:pt idx="12">
                  <c:v>40.249084362769409</c:v>
                </c:pt>
                <c:pt idx="13">
                  <c:v>29.808132632052459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33.616922266526949</c:v>
                </c:pt>
                <c:pt idx="1">
                  <c:v>32.143972114601723</c:v>
                </c:pt>
                <c:pt idx="2">
                  <c:v>42.539119770527513</c:v>
                </c:pt>
                <c:pt idx="3">
                  <c:v>46.553871325294168</c:v>
                </c:pt>
                <c:pt idx="4">
                  <c:v>46.572941921816494</c:v>
                </c:pt>
                <c:pt idx="5">
                  <c:v>46.689652328606847</c:v>
                </c:pt>
                <c:pt idx="6">
                  <c:v>48.740579475624422</c:v>
                </c:pt>
                <c:pt idx="7">
                  <c:v>36.532207509903046</c:v>
                </c:pt>
                <c:pt idx="8">
                  <c:v>30.995041939584294</c:v>
                </c:pt>
                <c:pt idx="9">
                  <c:v>32.05646375324708</c:v>
                </c:pt>
                <c:pt idx="10">
                  <c:v>24.97702320739263</c:v>
                </c:pt>
                <c:pt idx="11">
                  <c:v>27.713677388797262</c:v>
                </c:pt>
                <c:pt idx="12">
                  <c:v>27.703780774342817</c:v>
                </c:pt>
                <c:pt idx="13">
                  <c:v>21.76684555742337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40.714742890626638</c:v>
                </c:pt>
                <c:pt idx="1">
                  <c:v>41.390563996485469</c:v>
                </c:pt>
                <c:pt idx="2">
                  <c:v>41.708943797620002</c:v>
                </c:pt>
                <c:pt idx="3">
                  <c:v>49.697718335693231</c:v>
                </c:pt>
                <c:pt idx="4">
                  <c:v>64.061373915708032</c:v>
                </c:pt>
                <c:pt idx="5">
                  <c:v>59.618408194170691</c:v>
                </c:pt>
                <c:pt idx="6">
                  <c:v>57.051581311075282</c:v>
                </c:pt>
                <c:pt idx="7">
                  <c:v>54.687379142987943</c:v>
                </c:pt>
                <c:pt idx="8">
                  <c:v>57.353012546067397</c:v>
                </c:pt>
                <c:pt idx="9">
                  <c:v>54.145441369342223</c:v>
                </c:pt>
                <c:pt idx="10">
                  <c:v>48.522582210070986</c:v>
                </c:pt>
                <c:pt idx="11">
                  <c:v>55.63241998303306</c:v>
                </c:pt>
                <c:pt idx="12">
                  <c:v>49.697315254692143</c:v>
                </c:pt>
                <c:pt idx="13">
                  <c:v>36.013824696257117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16384</c:v>
                </c:pt>
                <c:pt idx="1">
                  <c:v>16489</c:v>
                </c:pt>
                <c:pt idx="2">
                  <c:v>16612</c:v>
                </c:pt>
                <c:pt idx="3">
                  <c:v>16838</c:v>
                </c:pt>
                <c:pt idx="4">
                  <c:v>17035</c:v>
                </c:pt>
                <c:pt idx="5">
                  <c:v>17165</c:v>
                </c:pt>
                <c:pt idx="6">
                  <c:v>17158</c:v>
                </c:pt>
                <c:pt idx="7">
                  <c:v>17181</c:v>
                </c:pt>
                <c:pt idx="8">
                  <c:v>17299</c:v>
                </c:pt>
                <c:pt idx="9">
                  <c:v>17448</c:v>
                </c:pt>
                <c:pt idx="10">
                  <c:v>17466</c:v>
                </c:pt>
                <c:pt idx="11">
                  <c:v>17624</c:v>
                </c:pt>
                <c:pt idx="12">
                  <c:v>17678</c:v>
                </c:pt>
                <c:pt idx="13">
                  <c:v>17755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5246</c:v>
                </c:pt>
                <c:pt idx="1">
                  <c:v>5212</c:v>
                </c:pt>
                <c:pt idx="2">
                  <c:v>5166</c:v>
                </c:pt>
                <c:pt idx="3">
                  <c:v>5092</c:v>
                </c:pt>
                <c:pt idx="4">
                  <c:v>5075</c:v>
                </c:pt>
                <c:pt idx="5">
                  <c:v>4999</c:v>
                </c:pt>
                <c:pt idx="6">
                  <c:v>5022</c:v>
                </c:pt>
                <c:pt idx="7">
                  <c:v>5049</c:v>
                </c:pt>
                <c:pt idx="8">
                  <c:v>5014</c:v>
                </c:pt>
                <c:pt idx="9">
                  <c:v>5018</c:v>
                </c:pt>
                <c:pt idx="10">
                  <c:v>4971</c:v>
                </c:pt>
                <c:pt idx="11">
                  <c:v>5022</c:v>
                </c:pt>
                <c:pt idx="12">
                  <c:v>5084</c:v>
                </c:pt>
                <c:pt idx="13">
                  <c:v>5079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11105</c:v>
                </c:pt>
                <c:pt idx="1">
                  <c:v>11184</c:v>
                </c:pt>
                <c:pt idx="2">
                  <c:v>11251</c:v>
                </c:pt>
                <c:pt idx="3">
                  <c:v>11481</c:v>
                </c:pt>
                <c:pt idx="4">
                  <c:v>11636</c:v>
                </c:pt>
                <c:pt idx="5">
                  <c:v>11704</c:v>
                </c:pt>
                <c:pt idx="6">
                  <c:v>11760</c:v>
                </c:pt>
                <c:pt idx="7">
                  <c:v>11856</c:v>
                </c:pt>
                <c:pt idx="8">
                  <c:v>11905</c:v>
                </c:pt>
                <c:pt idx="9">
                  <c:v>11928</c:v>
                </c:pt>
                <c:pt idx="10">
                  <c:v>11865</c:v>
                </c:pt>
                <c:pt idx="11">
                  <c:v>11840</c:v>
                </c:pt>
                <c:pt idx="12">
                  <c:v>11827</c:v>
                </c:pt>
                <c:pt idx="13">
                  <c:v>11931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158</c:v>
                </c:pt>
                <c:pt idx="1">
                  <c:v>158</c:v>
                </c:pt>
                <c:pt idx="2">
                  <c:v>158</c:v>
                </c:pt>
                <c:pt idx="3">
                  <c:v>158</c:v>
                </c:pt>
                <c:pt idx="4">
                  <c:v>158</c:v>
                </c:pt>
                <c:pt idx="5">
                  <c:v>153</c:v>
                </c:pt>
                <c:pt idx="6">
                  <c:v>153</c:v>
                </c:pt>
                <c:pt idx="7">
                  <c:v>153</c:v>
                </c:pt>
                <c:pt idx="8">
                  <c:v>153</c:v>
                </c:pt>
                <c:pt idx="9">
                  <c:v>153</c:v>
                </c:pt>
                <c:pt idx="10">
                  <c:v>153</c:v>
                </c:pt>
                <c:pt idx="11">
                  <c:v>334</c:v>
                </c:pt>
                <c:pt idx="12">
                  <c:v>334</c:v>
                </c:pt>
                <c:pt idx="13">
                  <c:v>334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820</c:v>
                </c:pt>
                <c:pt idx="1">
                  <c:v>820</c:v>
                </c:pt>
                <c:pt idx="2">
                  <c:v>820</c:v>
                </c:pt>
                <c:pt idx="3">
                  <c:v>820</c:v>
                </c:pt>
                <c:pt idx="4">
                  <c:v>820</c:v>
                </c:pt>
                <c:pt idx="5">
                  <c:v>868</c:v>
                </c:pt>
                <c:pt idx="6">
                  <c:v>868</c:v>
                </c:pt>
                <c:pt idx="7">
                  <c:v>868</c:v>
                </c:pt>
                <c:pt idx="8">
                  <c:v>868</c:v>
                </c:pt>
                <c:pt idx="9">
                  <c:v>868</c:v>
                </c:pt>
                <c:pt idx="10">
                  <c:v>868</c:v>
                </c:pt>
                <c:pt idx="11">
                  <c:v>852</c:v>
                </c:pt>
                <c:pt idx="12">
                  <c:v>852</c:v>
                </c:pt>
                <c:pt idx="13">
                  <c:v>852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247.34970000000001</c:v>
                </c:pt>
                <c:pt idx="1">
                  <c:v>253.46369999999999</c:v>
                </c:pt>
                <c:pt idx="2">
                  <c:v>218.17930000000001</c:v>
                </c:pt>
                <c:pt idx="3">
                  <c:v>274.483</c:v>
                </c:pt>
                <c:pt idx="4">
                  <c:v>293.589</c:v>
                </c:pt>
                <c:pt idx="5">
                  <c:v>290.45839999999998</c:v>
                </c:pt>
                <c:pt idx="6">
                  <c:v>289.5659</c:v>
                </c:pt>
                <c:pt idx="7">
                  <c:v>290.89400000000001</c:v>
                </c:pt>
                <c:pt idx="8">
                  <c:v>325.57209999999998</c:v>
                </c:pt>
                <c:pt idx="9">
                  <c:v>340.19639999999998</c:v>
                </c:pt>
                <c:pt idx="10">
                  <c:v>337.76280000000003</c:v>
                </c:pt>
                <c:pt idx="11">
                  <c:v>281.96069999999997</c:v>
                </c:pt>
                <c:pt idx="12">
                  <c:v>331.41160000000002</c:v>
                </c:pt>
                <c:pt idx="13">
                  <c:v>309.80399999999997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13.242000000000001</c:v>
                </c:pt>
                <c:pt idx="1">
                  <c:v>20.041</c:v>
                </c:pt>
                <c:pt idx="2">
                  <c:v>25.588000000000001</c:v>
                </c:pt>
                <c:pt idx="3">
                  <c:v>27.826000000000001</c:v>
                </c:pt>
                <c:pt idx="4">
                  <c:v>26.721</c:v>
                </c:pt>
                <c:pt idx="5">
                  <c:v>26.638999999999999</c:v>
                </c:pt>
                <c:pt idx="6">
                  <c:v>20.609000000000002</c:v>
                </c:pt>
                <c:pt idx="7">
                  <c:v>19.911999999999999</c:v>
                </c:pt>
                <c:pt idx="8">
                  <c:v>19.52</c:v>
                </c:pt>
                <c:pt idx="9">
                  <c:v>18.082000000000001</c:v>
                </c:pt>
                <c:pt idx="10">
                  <c:v>19.225000000000001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10.371</c:v>
                </c:pt>
                <c:pt idx="1">
                  <c:v>14.871</c:v>
                </c:pt>
                <c:pt idx="2">
                  <c:v>18.763999999999999</c:v>
                </c:pt>
                <c:pt idx="3">
                  <c:v>20.588000000000001</c:v>
                </c:pt>
                <c:pt idx="4">
                  <c:v>19.280999999999999</c:v>
                </c:pt>
                <c:pt idx="5">
                  <c:v>19.504000000000001</c:v>
                </c:pt>
                <c:pt idx="6">
                  <c:v>15.067</c:v>
                </c:pt>
                <c:pt idx="7">
                  <c:v>14.481</c:v>
                </c:pt>
                <c:pt idx="8">
                  <c:v>14.151</c:v>
                </c:pt>
                <c:pt idx="9">
                  <c:v>13.975</c:v>
                </c:pt>
                <c:pt idx="10">
                  <c:v>13.103999999999999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2.871</c:v>
                </c:pt>
                <c:pt idx="1">
                  <c:v>5.17</c:v>
                </c:pt>
                <c:pt idx="2">
                  <c:v>6.8239999999999998</c:v>
                </c:pt>
                <c:pt idx="3">
                  <c:v>7.2380000000000004</c:v>
                </c:pt>
                <c:pt idx="4">
                  <c:v>7.44</c:v>
                </c:pt>
                <c:pt idx="5">
                  <c:v>7.1349999999999998</c:v>
                </c:pt>
                <c:pt idx="6">
                  <c:v>5.5419999999999998</c:v>
                </c:pt>
                <c:pt idx="7">
                  <c:v>5.431</c:v>
                </c:pt>
                <c:pt idx="8">
                  <c:v>5.3689999999999998</c:v>
                </c:pt>
                <c:pt idx="9">
                  <c:v>4.1070000000000002</c:v>
                </c:pt>
                <c:pt idx="10">
                  <c:v>6.1210000000000004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42.539119770527513</c:v>
                </c:pt>
                <c:pt idx="1">
                  <c:v>46.553871325294168</c:v>
                </c:pt>
                <c:pt idx="2">
                  <c:v>46.572941921816494</c:v>
                </c:pt>
                <c:pt idx="3">
                  <c:v>46.689652328606847</c:v>
                </c:pt>
                <c:pt idx="4">
                  <c:v>48.740579475624422</c:v>
                </c:pt>
                <c:pt idx="5">
                  <c:v>36.532207509903046</c:v>
                </c:pt>
                <c:pt idx="6">
                  <c:v>30.995041939584294</c:v>
                </c:pt>
                <c:pt idx="7">
                  <c:v>32.05646375324708</c:v>
                </c:pt>
                <c:pt idx="8">
                  <c:v>24.97702320739263</c:v>
                </c:pt>
                <c:pt idx="9">
                  <c:v>27.713677388797262</c:v>
                </c:pt>
                <c:pt idx="10">
                  <c:v>27.703780774342817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41.708943797620002</c:v>
                </c:pt>
                <c:pt idx="1">
                  <c:v>49.697718335693231</c:v>
                </c:pt>
                <c:pt idx="2">
                  <c:v>64.061373915708032</c:v>
                </c:pt>
                <c:pt idx="3">
                  <c:v>59.618408194170691</c:v>
                </c:pt>
                <c:pt idx="4">
                  <c:v>57.051581311075282</c:v>
                </c:pt>
                <c:pt idx="5">
                  <c:v>54.687379142987943</c:v>
                </c:pt>
                <c:pt idx="6">
                  <c:v>57.353012546067397</c:v>
                </c:pt>
                <c:pt idx="7">
                  <c:v>54.145441369342223</c:v>
                </c:pt>
                <c:pt idx="8">
                  <c:v>48.522582210070986</c:v>
                </c:pt>
                <c:pt idx="9">
                  <c:v>55.63241998303306</c:v>
                </c:pt>
                <c:pt idx="10">
                  <c:v>49.697315254692143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6.8834157343582156E-2</c:v>
                </c:pt>
                <c:pt idx="1">
                  <c:v>0.10402892070573935</c:v>
                </c:pt>
                <c:pt idx="2">
                  <c:v>0.10652284805784872</c:v>
                </c:pt>
                <c:pt idx="3">
                  <c:v>0.12140545544970975</c:v>
                </c:pt>
                <c:pt idx="4">
                  <c:v>0.13040830471346973</c:v>
                </c:pt>
                <c:pt idx="5">
                  <c:v>0.13046885975911418</c:v>
                </c:pt>
                <c:pt idx="6">
                  <c:v>9.6629623344519605E-2</c:v>
                </c:pt>
                <c:pt idx="7">
                  <c:v>0.10030391964031704</c:v>
                </c:pt>
                <c:pt idx="8">
                  <c:v>0.11064951112361968</c:v>
                </c:pt>
                <c:pt idx="9">
                  <c:v>7.3823860282413833E-2</c:v>
                </c:pt>
                <c:pt idx="10">
                  <c:v>0.12316560700775663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0.24379912080798077</c:v>
                </c:pt>
                <c:pt idx="1">
                  <c:v>0.31943637718309631</c:v>
                </c:pt>
                <c:pt idx="2">
                  <c:v>0.40289488328866435</c:v>
                </c:pt>
                <c:pt idx="3">
                  <c:v>0.44095423660684857</c:v>
                </c:pt>
                <c:pt idx="4">
                  <c:v>0.39558413558957767</c:v>
                </c:pt>
                <c:pt idx="5">
                  <c:v>0.53388506551959425</c:v>
                </c:pt>
                <c:pt idx="6">
                  <c:v>0.48611000525079717</c:v>
                </c:pt>
                <c:pt idx="7">
                  <c:v>0.45173416854294113</c:v>
                </c:pt>
                <c:pt idx="8">
                  <c:v>0.56656070991725016</c:v>
                </c:pt>
                <c:pt idx="9">
                  <c:v>0.50426364585051908</c:v>
                </c:pt>
                <c:pt idx="10">
                  <c:v>0.47300403171454308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6.1210000000000004</c:v>
                </c:pt>
                <c:pt idx="2">
                  <c:v>0</c:v>
                </c:pt>
                <c:pt idx="3">
                  <c:v>0</c:v>
                </c:pt>
                <c:pt idx="4">
                  <c:v>13.103999999999999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6.1210000000000004</c:v>
                </c:pt>
                <c:pt idx="4" formatCode="#,##0">
                  <c:v>13.103999999999999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6.1210000000000004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13.103999999999999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38.310472665881861</c:v>
                </c:pt>
                <c:pt idx="2">
                  <c:v>1.31167845026703</c:v>
                </c:pt>
                <c:pt idx="3">
                  <c:v>6.3427450417645108</c:v>
                </c:pt>
                <c:pt idx="4">
                  <c:v>17.504018880073811</c:v>
                </c:pt>
                <c:pt idx="5">
                  <c:v>35.274503748878281</c:v>
                </c:pt>
                <c:pt idx="7">
                  <c:v>61.7690268655344</c:v>
                </c:pt>
                <c:pt idx="8">
                  <c:v>1.7360870916019699</c:v>
                </c:pt>
                <c:pt idx="9">
                  <c:v>0</c:v>
                </c:pt>
                <c:pt idx="10">
                  <c:v>2.2432236254181182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45.964896157913401</c:v>
                </c:pt>
                <c:pt idx="4" formatCode="#,##0">
                  <c:v>17.504018880073811</c:v>
                </c:pt>
                <c:pt idx="5" formatCode="#,##0">
                  <c:v>35.274503748878281</c:v>
                </c:pt>
                <c:pt idx="6" formatCode="#,##0">
                  <c:v>63.505113957136373</c:v>
                </c:pt>
                <c:pt idx="10" formatCode="#,##0">
                  <c:v>2.2432236254181182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19.225000000000001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19.225000000000001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13.103999999999999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6.1210000000000004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35,349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5880.0810000000056</c:v>
                </c:pt>
                <c:pt idx="1">
                  <c:v>29468.879999999986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46,037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7056.8028097200058</c:v>
                </c:pt>
                <c:pt idx="1">
                  <c:v>38980.255708799981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34.424494883999998</c:v>
                </c:pt>
                <c:pt idx="1">
                  <c:v>1.1769328440000002</c:v>
                </c:pt>
                <c:pt idx="2">
                  <c:v>0</c:v>
                </c:pt>
                <c:pt idx="3">
                  <c:v>0</c:v>
                </c:pt>
                <c:pt idx="4">
                  <c:v>3.9870239700000001</c:v>
                </c:pt>
                <c:pt idx="5">
                  <c:v>22.725918790000001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710,141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695541</c:v>
                </c:pt>
                <c:pt idx="1">
                  <c:v>14600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8314.58</c:v>
                </c:pt>
                <c:pt idx="1">
                  <c:v>11682.58</c:v>
                </c:pt>
                <c:pt idx="2">
                  <c:v>14883.58</c:v>
                </c:pt>
                <c:pt idx="3">
                  <c:v>16336.48</c:v>
                </c:pt>
                <c:pt idx="4">
                  <c:v>21913.48</c:v>
                </c:pt>
                <c:pt idx="5">
                  <c:v>25178.179999999989</c:v>
                </c:pt>
                <c:pt idx="6">
                  <c:v>26453.87999999999</c:v>
                </c:pt>
                <c:pt idx="7">
                  <c:v>28911.479999999985</c:v>
                </c:pt>
                <c:pt idx="8">
                  <c:v>29468.879999999986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3344.85</c:v>
                </c:pt>
                <c:pt idx="1">
                  <c:v>3636.98</c:v>
                </c:pt>
                <c:pt idx="2">
                  <c:v>3912.1930000000002</c:v>
                </c:pt>
                <c:pt idx="3">
                  <c:v>4185.0690000000004</c:v>
                </c:pt>
                <c:pt idx="4">
                  <c:v>4516.251000000002</c:v>
                </c:pt>
                <c:pt idx="5">
                  <c:v>4788.7510000000011</c:v>
                </c:pt>
                <c:pt idx="6">
                  <c:v>5035.0310000000018</c:v>
                </c:pt>
                <c:pt idx="7">
                  <c:v>5431.6810000000032</c:v>
                </c:pt>
                <c:pt idx="8">
                  <c:v>5880.0810000000056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0.10036816529801793</c:v>
                </c:pt>
                <c:pt idx="1">
                  <c:v>0.12563708026109857</c:v>
                </c:pt>
                <c:pt idx="2">
                  <c:v>0.159067500023828</c:v>
                </c:pt>
                <c:pt idx="3">
                  <c:v>0.18147407688033371</c:v>
                </c:pt>
                <c:pt idx="4">
                  <c:v>0.24622706188935317</c:v>
                </c:pt>
                <c:pt idx="5">
                  <c:v>0.28469166291411041</c:v>
                </c:pt>
                <c:pt idx="6">
                  <c:v>0.29224799785927974</c:v>
                </c:pt>
                <c:pt idx="7">
                  <c:v>0.34381987037591483</c:v>
                </c:pt>
                <c:pt idx="8">
                  <c:v>0.35361669435201604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55.543506939820901</c:v>
                </c:pt>
                <c:pt idx="2">
                  <c:v>1.911160144016258</c:v>
                </c:pt>
                <c:pt idx="3">
                  <c:v>6.6067068318708753</c:v>
                </c:pt>
                <c:pt idx="4">
                  <c:v>46.572941921816494</c:v>
                </c:pt>
                <c:pt idx="5">
                  <c:v>66.196969715748438</c:v>
                </c:pt>
                <c:pt idx="7">
                  <c:v>56.52970363074482</c:v>
                </c:pt>
                <c:pt idx="8">
                  <c:v>2.2425957260978602</c:v>
                </c:pt>
                <c:pt idx="9">
                  <c:v>0</c:v>
                </c:pt>
                <c:pt idx="10">
                  <c:v>1.919931321535286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64.061373915708032</c:v>
                </c:pt>
                <c:pt idx="4" formatCode="#,##0">
                  <c:v>46.572941921816494</c:v>
                </c:pt>
                <c:pt idx="5" formatCode="#,##0">
                  <c:v>66.196969715748438</c:v>
                </c:pt>
                <c:pt idx="6" formatCode="#,##0">
                  <c:v>58.77229935684268</c:v>
                </c:pt>
                <c:pt idx="10" formatCode="#,##0">
                  <c:v>1.919931321535286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751</c:v>
                </c:pt>
                <c:pt idx="1">
                  <c:v>806</c:v>
                </c:pt>
                <c:pt idx="2">
                  <c:v>856</c:v>
                </c:pt>
                <c:pt idx="3">
                  <c:v>910</c:v>
                </c:pt>
                <c:pt idx="4">
                  <c:v>968</c:v>
                </c:pt>
                <c:pt idx="5">
                  <c:v>1014</c:v>
                </c:pt>
                <c:pt idx="6">
                  <c:v>1057</c:v>
                </c:pt>
                <c:pt idx="7">
                  <c:v>1124</c:v>
                </c:pt>
                <c:pt idx="8">
                  <c:v>1194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130189.15468026891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46037.058518519989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988928.54800000007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956235.96900000004</c:v>
                </c:pt>
                <c:pt idx="1">
                  <c:v>32692.579000000005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46037.058518519989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24.39769169088169</c:v>
                </c:pt>
                <c:pt idx="2">
                  <c:v>1.6348394890021016</c:v>
                </c:pt>
                <c:pt idx="3">
                  <c:v>9.981293516373329</c:v>
                </c:pt>
                <c:pt idx="4">
                  <c:v>21.76684555742337</c:v>
                </c:pt>
                <c:pt idx="5">
                  <c:v>29.808132632052459</c:v>
                </c:pt>
                <c:pt idx="7">
                  <c:v>48.644410040225964</c:v>
                </c:pt>
                <c:pt idx="8">
                  <c:v>1.6077353988684713</c:v>
                </c:pt>
                <c:pt idx="9">
                  <c:v>0</c:v>
                </c:pt>
                <c:pt idx="10">
                  <c:v>2.744334867940577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36.013824696257117</c:v>
                </c:pt>
                <c:pt idx="4">
                  <c:v>21.76684555742337</c:v>
                </c:pt>
                <c:pt idx="5">
                  <c:v>29.808132632052459</c:v>
                </c:pt>
                <c:pt idx="6">
                  <c:v>50.252145439094434</c:v>
                </c:pt>
                <c:pt idx="10">
                  <c:v>2.744334867940577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三木町</c:v>
                </c:pt>
              </c:strCache>
            </c:strRef>
          </c:cat>
          <c:val>
            <c:numRef>
              <c:f>①CO2排出量の現状把握!$AX$43:$AX$45</c:f>
              <c:numCache>
                <c:formatCode>0%</c:formatCode>
                <c:ptCount val="3"/>
                <c:pt idx="0">
                  <c:v>0.42072759503743129</c:v>
                </c:pt>
                <c:pt idx="1">
                  <c:v>0.37344254639221464</c:v>
                </c:pt>
                <c:pt idx="2">
                  <c:v>0.25617065939167777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三木町</c:v>
                </c:pt>
              </c:strCache>
            </c:strRef>
          </c:cat>
          <c:val>
            <c:numRef>
              <c:f>①CO2排出量の現状把握!$AY$43:$AY$45</c:f>
              <c:numCache>
                <c:formatCode>0%</c:formatCode>
                <c:ptCount val="3"/>
                <c:pt idx="0">
                  <c:v>0.19118662390594171</c:v>
                </c:pt>
                <c:pt idx="1">
                  <c:v>0.16143269907754981</c:v>
                </c:pt>
                <c:pt idx="2">
                  <c:v>0.15483018608410862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三木町</c:v>
                </c:pt>
              </c:strCache>
            </c:strRef>
          </c:cat>
          <c:val>
            <c:numRef>
              <c:f>①CO2排出量の現状把握!$AZ$43:$AZ$45</c:f>
              <c:numCache>
                <c:formatCode>0%</c:formatCode>
                <c:ptCount val="3"/>
                <c:pt idx="0">
                  <c:v>0.18034974026133399</c:v>
                </c:pt>
                <c:pt idx="1">
                  <c:v>0.15782818299338283</c:v>
                </c:pt>
                <c:pt idx="2">
                  <c:v>0.21202882659616723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三木町</c:v>
                </c:pt>
              </c:strCache>
            </c:strRef>
          </c:cat>
          <c:val>
            <c:numRef>
              <c:f>①CO2排出量の現状把握!$BA$43:$BA$45</c:f>
              <c:numCache>
                <c:formatCode>0%</c:formatCode>
                <c:ptCount val="3"/>
                <c:pt idx="0">
                  <c:v>0.19226168778726088</c:v>
                </c:pt>
                <c:pt idx="1">
                  <c:v>0.29543152870894995</c:v>
                </c:pt>
                <c:pt idx="2">
                  <c:v>0.35744954448887528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三木町</c:v>
                </c:pt>
              </c:strCache>
            </c:strRef>
          </c:cat>
          <c:val>
            <c:numRef>
              <c:f>①CO2排出量の現状把握!$BB$43:$BB$45</c:f>
              <c:numCache>
                <c:formatCode>0%</c:formatCode>
                <c:ptCount val="3"/>
                <c:pt idx="0">
                  <c:v>1.5474353008032191E-2</c:v>
                </c:pt>
                <c:pt idx="1">
                  <c:v>1.1865042827902588E-2</c:v>
                </c:pt>
                <c:pt idx="2">
                  <c:v>1.9520783439171196E-2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7214</c:v>
                </c:pt>
                <c:pt idx="1">
                  <c:v>7214</c:v>
                </c:pt>
                <c:pt idx="2">
                  <c:v>7214</c:v>
                </c:pt>
                <c:pt idx="3">
                  <c:v>7214</c:v>
                </c:pt>
                <c:pt idx="4">
                  <c:v>7214</c:v>
                </c:pt>
                <c:pt idx="5">
                  <c:v>7932</c:v>
                </c:pt>
                <c:pt idx="6">
                  <c:v>7932</c:v>
                </c:pt>
                <c:pt idx="7">
                  <c:v>7932</c:v>
                </c:pt>
                <c:pt idx="8">
                  <c:v>7932</c:v>
                </c:pt>
                <c:pt idx="9">
                  <c:v>7932</c:v>
                </c:pt>
                <c:pt idx="10">
                  <c:v>7932</c:v>
                </c:pt>
                <c:pt idx="11">
                  <c:v>6832</c:v>
                </c:pt>
                <c:pt idx="12">
                  <c:v>6832</c:v>
                </c:pt>
                <c:pt idx="13">
                  <c:v>6832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3.0146215441035258</c:v>
                </c:pt>
                <c:pt idx="1">
                  <c:v>2.6169058563763561</c:v>
                </c:pt>
                <c:pt idx="2">
                  <c:v>4.4067672950786161</c:v>
                </c:pt>
                <c:pt idx="3">
                  <c:v>3.1459852004556401</c:v>
                </c:pt>
                <c:pt idx="4">
                  <c:v>1.919931321535286</c:v>
                </c:pt>
                <c:pt idx="5">
                  <c:v>3.5695052396032509</c:v>
                </c:pt>
                <c:pt idx="6">
                  <c:v>2.6884233825967598</c:v>
                </c:pt>
                <c:pt idx="7">
                  <c:v>1.393668487989612</c:v>
                </c:pt>
                <c:pt idx="8">
                  <c:v>2.1805853224086169</c:v>
                </c:pt>
                <c:pt idx="9">
                  <c:v>3.5499648202409602</c:v>
                </c:pt>
                <c:pt idx="10">
                  <c:v>3.577003234096424</c:v>
                </c:pt>
                <c:pt idx="11">
                  <c:v>3.2957200712163361</c:v>
                </c:pt>
                <c:pt idx="12">
                  <c:v>3.3798492954201711</c:v>
                </c:pt>
                <c:pt idx="13">
                  <c:v>2.744334867940577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29091</c:v>
                </c:pt>
                <c:pt idx="1">
                  <c:v>28984</c:v>
                </c:pt>
                <c:pt idx="2">
                  <c:v>28809</c:v>
                </c:pt>
                <c:pt idx="3">
                  <c:v>28914</c:v>
                </c:pt>
                <c:pt idx="4">
                  <c:v>28991</c:v>
                </c:pt>
                <c:pt idx="5">
                  <c:v>28805</c:v>
                </c:pt>
                <c:pt idx="6">
                  <c:v>28632</c:v>
                </c:pt>
                <c:pt idx="7">
                  <c:v>28604</c:v>
                </c:pt>
                <c:pt idx="8">
                  <c:v>28469</c:v>
                </c:pt>
                <c:pt idx="9">
                  <c:v>28331</c:v>
                </c:pt>
                <c:pt idx="10">
                  <c:v>28080</c:v>
                </c:pt>
                <c:pt idx="11">
                  <c:v>27715</c:v>
                </c:pt>
                <c:pt idx="12">
                  <c:v>27432</c:v>
                </c:pt>
                <c:pt idx="13">
                  <c:v>27310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2365</v>
      </c>
      <c r="B626" s="70">
        <v>519</v>
      </c>
      <c r="C626" s="70">
        <v>9</v>
      </c>
      <c r="D626" s="70">
        <v>31</v>
      </c>
      <c r="E626" s="70">
        <v>2012</v>
      </c>
      <c r="F626" s="70" t="s">
        <v>179</v>
      </c>
      <c r="G626" s="70" t="s">
        <v>2356</v>
      </c>
      <c r="H626" s="70" t="s">
        <v>2357</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2366</v>
      </c>
      <c r="B627" s="70">
        <v>520</v>
      </c>
      <c r="C627" s="70">
        <v>10</v>
      </c>
      <c r="D627" s="70">
        <v>31</v>
      </c>
      <c r="E627" s="70">
        <v>2013</v>
      </c>
      <c r="F627" s="70" t="s">
        <v>180</v>
      </c>
      <c r="G627" s="70" t="s">
        <v>2356</v>
      </c>
      <c r="H627" s="70" t="s">
        <v>2357</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2368</v>
      </c>
      <c r="B629" s="70">
        <v>522</v>
      </c>
      <c r="C629" s="70">
        <v>12</v>
      </c>
      <c r="D629" s="70">
        <v>31</v>
      </c>
      <c r="E629" s="70">
        <v>2015</v>
      </c>
      <c r="F629" s="70" t="s">
        <v>182</v>
      </c>
      <c r="G629" s="70" t="s">
        <v>2356</v>
      </c>
      <c r="H629" s="70" t="s">
        <v>2357</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2370</v>
      </c>
      <c r="B631" s="70">
        <v>524</v>
      </c>
      <c r="C631" s="70">
        <v>14</v>
      </c>
      <c r="D631" s="70">
        <v>31</v>
      </c>
      <c r="E631" s="70">
        <v>2017</v>
      </c>
      <c r="F631" s="70" t="s">
        <v>156</v>
      </c>
      <c r="G631" s="70" t="s">
        <v>2356</v>
      </c>
      <c r="H631" s="70" t="s">
        <v>2357</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2371</v>
      </c>
      <c r="B632" s="70">
        <v>525</v>
      </c>
      <c r="C632" s="70">
        <v>15</v>
      </c>
      <c r="D632" s="70">
        <v>31</v>
      </c>
      <c r="E632" s="70">
        <v>2018</v>
      </c>
      <c r="F632" s="70" t="s">
        <v>183</v>
      </c>
      <c r="G632" s="70" t="s">
        <v>2356</v>
      </c>
      <c r="H632" s="70" t="s">
        <v>2357</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2372</v>
      </c>
      <c r="B633" s="70">
        <v>526</v>
      </c>
      <c r="C633" s="70">
        <v>16</v>
      </c>
      <c r="D633" s="70">
        <v>31</v>
      </c>
      <c r="E633" s="70">
        <v>2019</v>
      </c>
      <c r="F633" s="70" t="s">
        <v>158</v>
      </c>
      <c r="G633" s="70" t="s">
        <v>2356</v>
      </c>
      <c r="H633" s="70" t="s">
        <v>2357</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2374</v>
      </c>
      <c r="B635" s="70">
        <v>527</v>
      </c>
      <c r="C635" s="70">
        <v>18</v>
      </c>
      <c r="D635" s="70">
        <v>31</v>
      </c>
      <c r="E635" s="70">
        <v>2021</v>
      </c>
      <c r="F635" s="70" t="s">
        <v>160</v>
      </c>
      <c r="G635" s="1064" t="s">
        <v>2356</v>
      </c>
      <c r="H635" s="70" t="s">
        <v>2357</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2078</v>
      </c>
      <c r="B9" s="70">
        <v>1</v>
      </c>
      <c r="C9" s="70">
        <v>1</v>
      </c>
      <c r="D9" s="70">
        <v>1</v>
      </c>
      <c r="E9" s="70">
        <v>1990</v>
      </c>
      <c r="F9" s="70" t="s">
        <v>787</v>
      </c>
      <c r="G9" s="1073" t="s">
        <v>2079</v>
      </c>
      <c r="H9" s="70" t="s">
        <v>2080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2079</v>
      </c>
      <c r="H10" s="70" t="s">
        <v>2080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2079</v>
      </c>
      <c r="H11" s="70" t="s">
        <v>2080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2079</v>
      </c>
      <c r="H12" s="70" t="s">
        <v>2080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2079</v>
      </c>
      <c r="H13" s="70" t="s">
        <v>2080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2079</v>
      </c>
      <c r="H14" s="70" t="s">
        <v>2080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10.477</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10.477</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10.477</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10.477</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2086</v>
      </c>
      <c r="B15" s="70">
        <v>7</v>
      </c>
      <c r="C15" s="70">
        <v>7</v>
      </c>
      <c r="D15" s="70">
        <v>1</v>
      </c>
      <c r="E15" s="70">
        <v>2010</v>
      </c>
      <c r="F15" s="70" t="s">
        <v>177</v>
      </c>
      <c r="G15" s="1073" t="s">
        <v>2079</v>
      </c>
      <c r="H15" s="70" t="s">
        <v>2080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2.8279999999999998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12.05</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2.8279999999999998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12.05</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2.8279999999999998</v>
      </c>
      <c r="HL15" s="73">
        <v>0</v>
      </c>
      <c r="HM15" s="73">
        <v>0</v>
      </c>
      <c r="HN15" s="73">
        <v>0</v>
      </c>
      <c r="HO15" s="73">
        <v>0</v>
      </c>
      <c r="HP15" s="73">
        <v>0</v>
      </c>
      <c r="HQ15" s="73">
        <v>0</v>
      </c>
      <c r="HR15" s="73">
        <v>0</v>
      </c>
      <c r="HS15" s="73">
        <v>0</v>
      </c>
      <c r="HT15" s="73">
        <v>0</v>
      </c>
      <c r="HU15" s="73">
        <v>12.05</v>
      </c>
      <c r="HV15" s="73">
        <v>0</v>
      </c>
      <c r="HW15" s="73">
        <v>0</v>
      </c>
      <c r="HX15" s="73">
        <v>0</v>
      </c>
      <c r="HY15" s="73">
        <v>0</v>
      </c>
      <c r="HZ15" s="73">
        <v>0</v>
      </c>
      <c r="IA15" s="73">
        <v>0</v>
      </c>
      <c r="IB15" s="73">
        <v>0</v>
      </c>
      <c r="IC15" s="73">
        <v>0</v>
      </c>
      <c r="ID15" s="73">
        <v>0</v>
      </c>
      <c r="IE15" s="73">
        <v>0</v>
      </c>
      <c r="IF15" s="73">
        <v>2.8279999999999998</v>
      </c>
      <c r="IG15" s="73">
        <v>0</v>
      </c>
      <c r="IH15" s="73">
        <v>0</v>
      </c>
      <c r="II15" s="73">
        <v>0</v>
      </c>
      <c r="IJ15" s="73">
        <v>0</v>
      </c>
      <c r="IK15" s="73">
        <v>0</v>
      </c>
      <c r="IL15" s="73">
        <v>0</v>
      </c>
      <c r="IM15" s="73">
        <v>0</v>
      </c>
      <c r="IN15" s="73">
        <v>0</v>
      </c>
      <c r="IO15" s="73">
        <v>0</v>
      </c>
      <c r="IP15" s="73">
        <v>12.05</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2087</v>
      </c>
      <c r="B16" s="70">
        <v>8</v>
      </c>
      <c r="C16" s="70">
        <v>8</v>
      </c>
      <c r="D16" s="70">
        <v>1</v>
      </c>
      <c r="E16" s="70">
        <v>2011</v>
      </c>
      <c r="F16" s="70" t="s">
        <v>178</v>
      </c>
      <c r="G16" s="1073" t="s">
        <v>2079</v>
      </c>
      <c r="H16" s="70" t="s">
        <v>2080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2.871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10.371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2.871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10.371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2.871</v>
      </c>
      <c r="HL16" s="73">
        <v>0</v>
      </c>
      <c r="HM16" s="73">
        <v>0</v>
      </c>
      <c r="HN16" s="73">
        <v>0</v>
      </c>
      <c r="HO16" s="73">
        <v>0</v>
      </c>
      <c r="HP16" s="73">
        <v>0</v>
      </c>
      <c r="HQ16" s="73">
        <v>0</v>
      </c>
      <c r="HR16" s="73">
        <v>0</v>
      </c>
      <c r="HS16" s="73">
        <v>0</v>
      </c>
      <c r="HT16" s="73">
        <v>0</v>
      </c>
      <c r="HU16" s="73">
        <v>10.371</v>
      </c>
      <c r="HV16" s="73">
        <v>0</v>
      </c>
      <c r="HW16" s="73">
        <v>0</v>
      </c>
      <c r="HX16" s="73">
        <v>0</v>
      </c>
      <c r="HY16" s="73">
        <v>0</v>
      </c>
      <c r="HZ16" s="73">
        <v>0</v>
      </c>
      <c r="IA16" s="73">
        <v>0</v>
      </c>
      <c r="IB16" s="73">
        <v>0</v>
      </c>
      <c r="IC16" s="73">
        <v>0</v>
      </c>
      <c r="ID16" s="73">
        <v>0</v>
      </c>
      <c r="IE16" s="73">
        <v>0</v>
      </c>
      <c r="IF16" s="73">
        <v>2.871</v>
      </c>
      <c r="IG16" s="73">
        <v>0</v>
      </c>
      <c r="IH16" s="73">
        <v>0</v>
      </c>
      <c r="II16" s="73">
        <v>0</v>
      </c>
      <c r="IJ16" s="73">
        <v>0</v>
      </c>
      <c r="IK16" s="73">
        <v>0</v>
      </c>
      <c r="IL16" s="73">
        <v>0</v>
      </c>
      <c r="IM16" s="73">
        <v>0</v>
      </c>
      <c r="IN16" s="73">
        <v>0</v>
      </c>
      <c r="IO16" s="73">
        <v>0</v>
      </c>
      <c r="IP16" s="73">
        <v>10.371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2088</v>
      </c>
      <c r="B17" s="70">
        <v>9</v>
      </c>
      <c r="C17" s="70">
        <v>9</v>
      </c>
      <c r="D17" s="70">
        <v>1</v>
      </c>
      <c r="E17" s="70">
        <v>2012</v>
      </c>
      <c r="F17" s="70" t="s">
        <v>179</v>
      </c>
      <c r="G17" s="1073" t="s">
        <v>2079</v>
      </c>
      <c r="H17" s="70" t="s">
        <v>2080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5.17</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14.871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5.17</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14.871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5.17</v>
      </c>
      <c r="HL17" s="73">
        <v>0</v>
      </c>
      <c r="HM17" s="73">
        <v>0</v>
      </c>
      <c r="HN17" s="73">
        <v>0</v>
      </c>
      <c r="HO17" s="73">
        <v>0</v>
      </c>
      <c r="HP17" s="73">
        <v>0</v>
      </c>
      <c r="HQ17" s="73">
        <v>0</v>
      </c>
      <c r="HR17" s="73">
        <v>0</v>
      </c>
      <c r="HS17" s="73">
        <v>0</v>
      </c>
      <c r="HT17" s="73">
        <v>0</v>
      </c>
      <c r="HU17" s="73">
        <v>14.871</v>
      </c>
      <c r="HV17" s="73">
        <v>0</v>
      </c>
      <c r="HW17" s="73">
        <v>0</v>
      </c>
      <c r="HX17" s="73">
        <v>0</v>
      </c>
      <c r="HY17" s="73">
        <v>0</v>
      </c>
      <c r="HZ17" s="73">
        <v>0</v>
      </c>
      <c r="IA17" s="73">
        <v>0</v>
      </c>
      <c r="IB17" s="73">
        <v>0</v>
      </c>
      <c r="IC17" s="73">
        <v>0</v>
      </c>
      <c r="ID17" s="73">
        <v>0</v>
      </c>
      <c r="IE17" s="73">
        <v>0</v>
      </c>
      <c r="IF17" s="73">
        <v>5.17</v>
      </c>
      <c r="IG17" s="73">
        <v>0</v>
      </c>
      <c r="IH17" s="73">
        <v>0</v>
      </c>
      <c r="II17" s="73">
        <v>0</v>
      </c>
      <c r="IJ17" s="73">
        <v>0</v>
      </c>
      <c r="IK17" s="73">
        <v>0</v>
      </c>
      <c r="IL17" s="73">
        <v>0</v>
      </c>
      <c r="IM17" s="73">
        <v>0</v>
      </c>
      <c r="IN17" s="73">
        <v>0</v>
      </c>
      <c r="IO17" s="73">
        <v>0</v>
      </c>
      <c r="IP17" s="73">
        <v>14.871</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2089</v>
      </c>
      <c r="B18" s="70">
        <v>10</v>
      </c>
      <c r="C18" s="70">
        <v>10</v>
      </c>
      <c r="D18" s="70">
        <v>1</v>
      </c>
      <c r="E18" s="70">
        <v>2013</v>
      </c>
      <c r="F18" s="70" t="s">
        <v>180</v>
      </c>
      <c r="G18" s="1073" t="s">
        <v>2079</v>
      </c>
      <c r="H18" s="70" t="s">
        <v>2080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6.8239999999999998</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18.763999999999999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6.8239999999999998</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18.763999999999999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6.8239999999999998</v>
      </c>
      <c r="HL18" s="73">
        <v>0</v>
      </c>
      <c r="HM18" s="73">
        <v>0</v>
      </c>
      <c r="HN18" s="73">
        <v>0</v>
      </c>
      <c r="HO18" s="73">
        <v>0</v>
      </c>
      <c r="HP18" s="73">
        <v>0</v>
      </c>
      <c r="HQ18" s="73">
        <v>0</v>
      </c>
      <c r="HR18" s="73">
        <v>0</v>
      </c>
      <c r="HS18" s="73">
        <v>0</v>
      </c>
      <c r="HT18" s="73">
        <v>0</v>
      </c>
      <c r="HU18" s="73">
        <v>18.763999999999999</v>
      </c>
      <c r="HV18" s="73">
        <v>0</v>
      </c>
      <c r="HW18" s="73">
        <v>0</v>
      </c>
      <c r="HX18" s="73">
        <v>0</v>
      </c>
      <c r="HY18" s="73">
        <v>0</v>
      </c>
      <c r="HZ18" s="73">
        <v>0</v>
      </c>
      <c r="IA18" s="73">
        <v>0</v>
      </c>
      <c r="IB18" s="73">
        <v>0</v>
      </c>
      <c r="IC18" s="73">
        <v>0</v>
      </c>
      <c r="ID18" s="73">
        <v>0</v>
      </c>
      <c r="IE18" s="73">
        <v>0</v>
      </c>
      <c r="IF18" s="73">
        <v>6.8239999999999998</v>
      </c>
      <c r="IG18" s="73">
        <v>0</v>
      </c>
      <c r="IH18" s="73">
        <v>0</v>
      </c>
      <c r="II18" s="73">
        <v>0</v>
      </c>
      <c r="IJ18" s="73">
        <v>0</v>
      </c>
      <c r="IK18" s="73">
        <v>0</v>
      </c>
      <c r="IL18" s="73">
        <v>0</v>
      </c>
      <c r="IM18" s="73">
        <v>0</v>
      </c>
      <c r="IN18" s="73">
        <v>0</v>
      </c>
      <c r="IO18" s="73">
        <v>0</v>
      </c>
      <c r="IP18" s="73">
        <v>18.763999999999999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2090</v>
      </c>
      <c r="B19" s="70">
        <v>11</v>
      </c>
      <c r="C19" s="70">
        <v>11</v>
      </c>
      <c r="D19" s="70">
        <v>1</v>
      </c>
      <c r="E19" s="70">
        <v>2014</v>
      </c>
      <c r="F19" s="70" t="s">
        <v>181</v>
      </c>
      <c r="G19" s="1073" t="s">
        <v>2079</v>
      </c>
      <c r="H19" s="70" t="s">
        <v>2080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7.2380000000000004</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20.588000000000001</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7.2380000000000004</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20.588000000000001</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7.2380000000000004</v>
      </c>
      <c r="HL19" s="73">
        <v>0</v>
      </c>
      <c r="HM19" s="73">
        <v>0</v>
      </c>
      <c r="HN19" s="73">
        <v>0</v>
      </c>
      <c r="HO19" s="73">
        <v>0</v>
      </c>
      <c r="HP19" s="73">
        <v>0</v>
      </c>
      <c r="HQ19" s="73">
        <v>0</v>
      </c>
      <c r="HR19" s="73">
        <v>0</v>
      </c>
      <c r="HS19" s="73">
        <v>0</v>
      </c>
      <c r="HT19" s="73">
        <v>0</v>
      </c>
      <c r="HU19" s="73">
        <v>20.588000000000001</v>
      </c>
      <c r="HV19" s="73">
        <v>0</v>
      </c>
      <c r="HW19" s="73">
        <v>0</v>
      </c>
      <c r="HX19" s="73">
        <v>0</v>
      </c>
      <c r="HY19" s="73">
        <v>0</v>
      </c>
      <c r="HZ19" s="73">
        <v>0</v>
      </c>
      <c r="IA19" s="73">
        <v>0</v>
      </c>
      <c r="IB19" s="73">
        <v>0</v>
      </c>
      <c r="IC19" s="73">
        <v>0</v>
      </c>
      <c r="ID19" s="73">
        <v>0</v>
      </c>
      <c r="IE19" s="73">
        <v>0</v>
      </c>
      <c r="IF19" s="73">
        <v>7.2380000000000004</v>
      </c>
      <c r="IG19" s="73">
        <v>0</v>
      </c>
      <c r="IH19" s="73">
        <v>0</v>
      </c>
      <c r="II19" s="73">
        <v>0</v>
      </c>
      <c r="IJ19" s="73">
        <v>0</v>
      </c>
      <c r="IK19" s="73">
        <v>0</v>
      </c>
      <c r="IL19" s="73">
        <v>0</v>
      </c>
      <c r="IM19" s="73">
        <v>0</v>
      </c>
      <c r="IN19" s="73">
        <v>0</v>
      </c>
      <c r="IO19" s="73">
        <v>0</v>
      </c>
      <c r="IP19" s="73">
        <v>20.588000000000001</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2091</v>
      </c>
      <c r="B20" s="70">
        <v>12</v>
      </c>
      <c r="C20" s="70">
        <v>12</v>
      </c>
      <c r="D20" s="70">
        <v>1</v>
      </c>
      <c r="E20" s="70">
        <v>2015</v>
      </c>
      <c r="F20" s="70" t="s">
        <v>182</v>
      </c>
      <c r="G20" s="1073" t="s">
        <v>2079</v>
      </c>
      <c r="H20" s="70" t="s">
        <v>2080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7.44</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19.280999999999999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7.44</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19.280999999999999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7.44</v>
      </c>
      <c r="HL20" s="73">
        <v>0</v>
      </c>
      <c r="HM20" s="73">
        <v>0</v>
      </c>
      <c r="HN20" s="73">
        <v>0</v>
      </c>
      <c r="HO20" s="73">
        <v>0</v>
      </c>
      <c r="HP20" s="73">
        <v>0</v>
      </c>
      <c r="HQ20" s="73">
        <v>0</v>
      </c>
      <c r="HR20" s="73">
        <v>0</v>
      </c>
      <c r="HS20" s="73">
        <v>0</v>
      </c>
      <c r="HT20" s="73">
        <v>0</v>
      </c>
      <c r="HU20" s="73">
        <v>19.280999999999999</v>
      </c>
      <c r="HV20" s="73">
        <v>0</v>
      </c>
      <c r="HW20" s="73">
        <v>0</v>
      </c>
      <c r="HX20" s="73">
        <v>0</v>
      </c>
      <c r="HY20" s="73">
        <v>0</v>
      </c>
      <c r="HZ20" s="73">
        <v>0</v>
      </c>
      <c r="IA20" s="73">
        <v>0</v>
      </c>
      <c r="IB20" s="73">
        <v>0</v>
      </c>
      <c r="IC20" s="73">
        <v>0</v>
      </c>
      <c r="ID20" s="73">
        <v>0</v>
      </c>
      <c r="IE20" s="73">
        <v>0</v>
      </c>
      <c r="IF20" s="73">
        <v>7.44</v>
      </c>
      <c r="IG20" s="73">
        <v>0</v>
      </c>
      <c r="IH20" s="73">
        <v>0</v>
      </c>
      <c r="II20" s="73">
        <v>0</v>
      </c>
      <c r="IJ20" s="73">
        <v>0</v>
      </c>
      <c r="IK20" s="73">
        <v>0</v>
      </c>
      <c r="IL20" s="73">
        <v>0</v>
      </c>
      <c r="IM20" s="73">
        <v>0</v>
      </c>
      <c r="IN20" s="73">
        <v>0</v>
      </c>
      <c r="IO20" s="73">
        <v>0</v>
      </c>
      <c r="IP20" s="73">
        <v>19.280999999999999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2092</v>
      </c>
      <c r="B21" s="70">
        <v>13</v>
      </c>
      <c r="C21" s="70">
        <v>13</v>
      </c>
      <c r="D21" s="70">
        <v>1</v>
      </c>
      <c r="E21" s="70">
        <v>2016</v>
      </c>
      <c r="F21" s="70" t="s">
        <v>155</v>
      </c>
      <c r="G21" s="1073" t="s">
        <v>2079</v>
      </c>
      <c r="H21" s="70" t="s">
        <v>2080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7.1349999999999998</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19.504000000000001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7.1349999999999998</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19.504000000000001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7.1349999999999998</v>
      </c>
      <c r="HL21" s="73">
        <v>0</v>
      </c>
      <c r="HM21" s="73">
        <v>0</v>
      </c>
      <c r="HN21" s="73">
        <v>0</v>
      </c>
      <c r="HO21" s="73">
        <v>0</v>
      </c>
      <c r="HP21" s="73">
        <v>0</v>
      </c>
      <c r="HQ21" s="73">
        <v>0</v>
      </c>
      <c r="HR21" s="73">
        <v>0</v>
      </c>
      <c r="HS21" s="73">
        <v>0</v>
      </c>
      <c r="HT21" s="73">
        <v>0</v>
      </c>
      <c r="HU21" s="73">
        <v>19.504000000000001</v>
      </c>
      <c r="HV21" s="73">
        <v>0</v>
      </c>
      <c r="HW21" s="73">
        <v>0</v>
      </c>
      <c r="HX21" s="73">
        <v>0</v>
      </c>
      <c r="HY21" s="73">
        <v>0</v>
      </c>
      <c r="HZ21" s="73">
        <v>0</v>
      </c>
      <c r="IA21" s="73">
        <v>0</v>
      </c>
      <c r="IB21" s="73">
        <v>0</v>
      </c>
      <c r="IC21" s="73">
        <v>0</v>
      </c>
      <c r="ID21" s="73">
        <v>0</v>
      </c>
      <c r="IE21" s="73">
        <v>0</v>
      </c>
      <c r="IF21" s="73">
        <v>7.1349999999999998</v>
      </c>
      <c r="IG21" s="73">
        <v>0</v>
      </c>
      <c r="IH21" s="73">
        <v>0</v>
      </c>
      <c r="II21" s="73">
        <v>0</v>
      </c>
      <c r="IJ21" s="73">
        <v>0</v>
      </c>
      <c r="IK21" s="73">
        <v>0</v>
      </c>
      <c r="IL21" s="73">
        <v>0</v>
      </c>
      <c r="IM21" s="73">
        <v>0</v>
      </c>
      <c r="IN21" s="73">
        <v>0</v>
      </c>
      <c r="IO21" s="73">
        <v>0</v>
      </c>
      <c r="IP21" s="73">
        <v>19.504000000000001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2093</v>
      </c>
      <c r="B22" s="70">
        <v>14</v>
      </c>
      <c r="C22" s="70">
        <v>14</v>
      </c>
      <c r="D22" s="70">
        <v>1</v>
      </c>
      <c r="E22" s="70">
        <v>2017</v>
      </c>
      <c r="F22" s="70" t="s">
        <v>156</v>
      </c>
      <c r="G22" s="1073" t="s">
        <v>2079</v>
      </c>
      <c r="H22" s="70" t="s">
        <v>2080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5.5419999999999998</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15.067</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5.5419999999999998</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15.067</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5.5419999999999998</v>
      </c>
      <c r="HL22" s="73">
        <v>0</v>
      </c>
      <c r="HM22" s="73">
        <v>0</v>
      </c>
      <c r="HN22" s="73">
        <v>0</v>
      </c>
      <c r="HO22" s="73">
        <v>0</v>
      </c>
      <c r="HP22" s="73">
        <v>0</v>
      </c>
      <c r="HQ22" s="73">
        <v>0</v>
      </c>
      <c r="HR22" s="73">
        <v>0</v>
      </c>
      <c r="HS22" s="73">
        <v>0</v>
      </c>
      <c r="HT22" s="73">
        <v>0</v>
      </c>
      <c r="HU22" s="73">
        <v>15.067</v>
      </c>
      <c r="HV22" s="73">
        <v>0</v>
      </c>
      <c r="HW22" s="73">
        <v>0</v>
      </c>
      <c r="HX22" s="73">
        <v>0</v>
      </c>
      <c r="HY22" s="73">
        <v>0</v>
      </c>
      <c r="HZ22" s="73">
        <v>0</v>
      </c>
      <c r="IA22" s="73">
        <v>0</v>
      </c>
      <c r="IB22" s="73">
        <v>0</v>
      </c>
      <c r="IC22" s="73">
        <v>0</v>
      </c>
      <c r="ID22" s="73">
        <v>0</v>
      </c>
      <c r="IE22" s="73">
        <v>0</v>
      </c>
      <c r="IF22" s="73">
        <v>5.5419999999999998</v>
      </c>
      <c r="IG22" s="73">
        <v>0</v>
      </c>
      <c r="IH22" s="73">
        <v>0</v>
      </c>
      <c r="II22" s="73">
        <v>0</v>
      </c>
      <c r="IJ22" s="73">
        <v>0</v>
      </c>
      <c r="IK22" s="73">
        <v>0</v>
      </c>
      <c r="IL22" s="73">
        <v>0</v>
      </c>
      <c r="IM22" s="73">
        <v>0</v>
      </c>
      <c r="IN22" s="73">
        <v>0</v>
      </c>
      <c r="IO22" s="73">
        <v>0</v>
      </c>
      <c r="IP22" s="73">
        <v>15.067</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2094</v>
      </c>
      <c r="B23" s="70">
        <v>15</v>
      </c>
      <c r="C23" s="70">
        <v>15</v>
      </c>
      <c r="D23" s="70">
        <v>1</v>
      </c>
      <c r="E23" s="70">
        <v>2018</v>
      </c>
      <c r="F23" s="70" t="s">
        <v>183</v>
      </c>
      <c r="G23" s="1073" t="s">
        <v>2079</v>
      </c>
      <c r="H23" s="70" t="s">
        <v>2080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5.431</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14.481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5.431</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14.481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5.431</v>
      </c>
      <c r="HL23" s="73">
        <v>0</v>
      </c>
      <c r="HM23" s="73">
        <v>0</v>
      </c>
      <c r="HN23" s="73">
        <v>0</v>
      </c>
      <c r="HO23" s="73">
        <v>0</v>
      </c>
      <c r="HP23" s="73">
        <v>0</v>
      </c>
      <c r="HQ23" s="73">
        <v>0</v>
      </c>
      <c r="HR23" s="73">
        <v>0</v>
      </c>
      <c r="HS23" s="73">
        <v>0</v>
      </c>
      <c r="HT23" s="73">
        <v>0</v>
      </c>
      <c r="HU23" s="73">
        <v>14.481</v>
      </c>
      <c r="HV23" s="73">
        <v>0</v>
      </c>
      <c r="HW23" s="73">
        <v>0</v>
      </c>
      <c r="HX23" s="73">
        <v>0</v>
      </c>
      <c r="HY23" s="73">
        <v>0</v>
      </c>
      <c r="HZ23" s="73">
        <v>0</v>
      </c>
      <c r="IA23" s="73">
        <v>0</v>
      </c>
      <c r="IB23" s="73">
        <v>0</v>
      </c>
      <c r="IC23" s="73">
        <v>0</v>
      </c>
      <c r="ID23" s="73">
        <v>0</v>
      </c>
      <c r="IE23" s="73">
        <v>0</v>
      </c>
      <c r="IF23" s="73">
        <v>5.431</v>
      </c>
      <c r="IG23" s="73">
        <v>0</v>
      </c>
      <c r="IH23" s="73">
        <v>0</v>
      </c>
      <c r="II23" s="73">
        <v>0</v>
      </c>
      <c r="IJ23" s="73">
        <v>0</v>
      </c>
      <c r="IK23" s="73">
        <v>0</v>
      </c>
      <c r="IL23" s="73">
        <v>0</v>
      </c>
      <c r="IM23" s="73">
        <v>0</v>
      </c>
      <c r="IN23" s="73">
        <v>0</v>
      </c>
      <c r="IO23" s="73">
        <v>0</v>
      </c>
      <c r="IP23" s="73">
        <v>14.481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2095</v>
      </c>
      <c r="B24" s="70">
        <v>16</v>
      </c>
      <c r="C24" s="70">
        <v>16</v>
      </c>
      <c r="D24" s="70">
        <v>1</v>
      </c>
      <c r="E24" s="70">
        <v>2019</v>
      </c>
      <c r="F24" s="70" t="s">
        <v>158</v>
      </c>
      <c r="G24" s="1073" t="s">
        <v>2079</v>
      </c>
      <c r="H24" s="70" t="s">
        <v>2080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5.3689999999999998</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14.151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5.3689999999999998</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14.151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5.3689999999999998</v>
      </c>
      <c r="HL24" s="73">
        <v>0</v>
      </c>
      <c r="HM24" s="73">
        <v>0</v>
      </c>
      <c r="HN24" s="73">
        <v>0</v>
      </c>
      <c r="HO24" s="73">
        <v>0</v>
      </c>
      <c r="HP24" s="73">
        <v>0</v>
      </c>
      <c r="HQ24" s="73">
        <v>0</v>
      </c>
      <c r="HR24" s="73">
        <v>0</v>
      </c>
      <c r="HS24" s="73">
        <v>0</v>
      </c>
      <c r="HT24" s="73">
        <v>0</v>
      </c>
      <c r="HU24" s="73">
        <v>14.151</v>
      </c>
      <c r="HV24" s="73">
        <v>0</v>
      </c>
      <c r="HW24" s="73">
        <v>0</v>
      </c>
      <c r="HX24" s="73">
        <v>0</v>
      </c>
      <c r="HY24" s="73">
        <v>0</v>
      </c>
      <c r="HZ24" s="73">
        <v>0</v>
      </c>
      <c r="IA24" s="73">
        <v>0</v>
      </c>
      <c r="IB24" s="73">
        <v>0</v>
      </c>
      <c r="IC24" s="73">
        <v>0</v>
      </c>
      <c r="ID24" s="73">
        <v>0</v>
      </c>
      <c r="IE24" s="73">
        <v>0</v>
      </c>
      <c r="IF24" s="73">
        <v>5.3689999999999998</v>
      </c>
      <c r="IG24" s="73">
        <v>0</v>
      </c>
      <c r="IH24" s="73">
        <v>0</v>
      </c>
      <c r="II24" s="73">
        <v>0</v>
      </c>
      <c r="IJ24" s="73">
        <v>0</v>
      </c>
      <c r="IK24" s="73">
        <v>0</v>
      </c>
      <c r="IL24" s="73">
        <v>0</v>
      </c>
      <c r="IM24" s="73">
        <v>0</v>
      </c>
      <c r="IN24" s="73">
        <v>0</v>
      </c>
      <c r="IO24" s="73">
        <v>0</v>
      </c>
      <c r="IP24" s="73">
        <v>14.151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2096</v>
      </c>
      <c r="B25" s="70">
        <v>17</v>
      </c>
      <c r="C25" s="70">
        <v>17</v>
      </c>
      <c r="D25" s="70">
        <v>1</v>
      </c>
      <c r="E25" s="70">
        <v>2020</v>
      </c>
      <c r="F25" s="70" t="s">
        <v>159</v>
      </c>
      <c r="G25" s="1073" t="s">
        <v>2079</v>
      </c>
      <c r="H25" s="70" t="s">
        <v>2080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4.1070000000000002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13.975</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4.1070000000000002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13.975</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4.1070000000000002</v>
      </c>
      <c r="HL25" s="73">
        <v>0</v>
      </c>
      <c r="HM25" s="73">
        <v>0</v>
      </c>
      <c r="HN25" s="73">
        <v>0</v>
      </c>
      <c r="HO25" s="73">
        <v>0</v>
      </c>
      <c r="HP25" s="73">
        <v>0</v>
      </c>
      <c r="HQ25" s="73">
        <v>0</v>
      </c>
      <c r="HR25" s="73">
        <v>0</v>
      </c>
      <c r="HS25" s="73">
        <v>0</v>
      </c>
      <c r="HT25" s="73">
        <v>0</v>
      </c>
      <c r="HU25" s="73">
        <v>13.975</v>
      </c>
      <c r="HV25" s="73">
        <v>0</v>
      </c>
      <c r="HW25" s="73">
        <v>0</v>
      </c>
      <c r="HX25" s="73">
        <v>0</v>
      </c>
      <c r="HY25" s="73">
        <v>0</v>
      </c>
      <c r="HZ25" s="73">
        <v>0</v>
      </c>
      <c r="IA25" s="73">
        <v>0</v>
      </c>
      <c r="IB25" s="73">
        <v>0</v>
      </c>
      <c r="IC25" s="73">
        <v>0</v>
      </c>
      <c r="ID25" s="73">
        <v>0</v>
      </c>
      <c r="IE25" s="73">
        <v>0</v>
      </c>
      <c r="IF25" s="73">
        <v>4.1070000000000002</v>
      </c>
      <c r="IG25" s="73">
        <v>0</v>
      </c>
      <c r="IH25" s="73">
        <v>0</v>
      </c>
      <c r="II25" s="73">
        <v>0</v>
      </c>
      <c r="IJ25" s="73">
        <v>0</v>
      </c>
      <c r="IK25" s="73">
        <v>0</v>
      </c>
      <c r="IL25" s="73">
        <v>0</v>
      </c>
      <c r="IM25" s="73">
        <v>0</v>
      </c>
      <c r="IN25" s="73">
        <v>0</v>
      </c>
      <c r="IO25" s="73">
        <v>0</v>
      </c>
      <c r="IP25" s="73">
        <v>13.975</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2097</v>
      </c>
      <c r="B26" s="70">
        <v>18</v>
      </c>
      <c r="C26" s="70">
        <v>18</v>
      </c>
      <c r="D26" s="70">
        <v>1</v>
      </c>
      <c r="E26" s="70">
        <v>2021</v>
      </c>
      <c r="F26" s="70" t="s">
        <v>160</v>
      </c>
      <c r="G26" s="1073" t="s">
        <v>2079</v>
      </c>
      <c r="H26" s="70" t="s">
        <v>2080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6.1210000000000004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13.103999999999999</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6.1210000000000004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13.103999999999999</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6.1210000000000004</v>
      </c>
      <c r="HL26" s="73">
        <v>0</v>
      </c>
      <c r="HM26" s="73">
        <v>0</v>
      </c>
      <c r="HN26" s="73">
        <v>0</v>
      </c>
      <c r="HO26" s="73">
        <v>0</v>
      </c>
      <c r="HP26" s="73">
        <v>0</v>
      </c>
      <c r="HQ26" s="73">
        <v>0</v>
      </c>
      <c r="HR26" s="73">
        <v>0</v>
      </c>
      <c r="HS26" s="73">
        <v>0</v>
      </c>
      <c r="HT26" s="73">
        <v>0</v>
      </c>
      <c r="HU26" s="73">
        <v>13.103999999999999</v>
      </c>
      <c r="HV26" s="73">
        <v>0</v>
      </c>
      <c r="HW26" s="73">
        <v>0</v>
      </c>
      <c r="HX26" s="73">
        <v>0</v>
      </c>
      <c r="HY26" s="73">
        <v>0</v>
      </c>
      <c r="HZ26" s="73">
        <v>0</v>
      </c>
      <c r="IA26" s="73">
        <v>0</v>
      </c>
      <c r="IB26" s="73">
        <v>0</v>
      </c>
      <c r="IC26" s="73">
        <v>0</v>
      </c>
      <c r="ID26" s="73">
        <v>0</v>
      </c>
      <c r="IE26" s="73">
        <v>0</v>
      </c>
      <c r="IF26" s="73">
        <v>6.1210000000000004</v>
      </c>
      <c r="IG26" s="73">
        <v>0</v>
      </c>
      <c r="IH26" s="73">
        <v>0</v>
      </c>
      <c r="II26" s="73">
        <v>0</v>
      </c>
      <c r="IJ26" s="73">
        <v>0</v>
      </c>
      <c r="IK26" s="73">
        <v>0</v>
      </c>
      <c r="IL26" s="73">
        <v>0</v>
      </c>
      <c r="IM26" s="73">
        <v>0</v>
      </c>
      <c r="IN26" s="73">
        <v>0</v>
      </c>
      <c r="IO26" s="73">
        <v>0</v>
      </c>
      <c r="IP26" s="73">
        <v>13.103999999999999</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2098</v>
      </c>
      <c r="B27" s="70">
        <v>19</v>
      </c>
      <c r="C27" s="70">
        <v>19</v>
      </c>
      <c r="D27" s="70">
        <v>1</v>
      </c>
      <c r="E27" s="70">
        <v>2022</v>
      </c>
      <c r="F27" s="70" t="s">
        <v>161</v>
      </c>
      <c r="G27" s="1073" t="s">
        <v>2079</v>
      </c>
      <c r="H27" s="70" t="s">
        <v>2080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2099</v>
      </c>
      <c r="B28" s="70">
        <v>20</v>
      </c>
      <c r="C28" s="70">
        <v>20</v>
      </c>
      <c r="D28" s="70">
        <v>1</v>
      </c>
      <c r="E28" s="70">
        <v>2023</v>
      </c>
      <c r="F28" s="70" t="s">
        <v>1539</v>
      </c>
      <c r="G28" s="1073" t="s">
        <v>2079</v>
      </c>
      <c r="H28" s="70" t="s">
        <v>2080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2100</v>
      </c>
      <c r="B29" s="70">
        <v>21</v>
      </c>
      <c r="C29" s="70">
        <v>21</v>
      </c>
      <c r="D29" s="70">
        <v>1</v>
      </c>
      <c r="E29" s="70">
        <v>2024</v>
      </c>
      <c r="F29" s="70" t="s">
        <v>1554</v>
      </c>
      <c r="G29" s="1073" t="s">
        <v>2079</v>
      </c>
      <c r="H29" s="70" t="s">
        <v>2080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2079</v>
      </c>
      <c r="H30" s="70" t="s">
        <v>2080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2079</v>
      </c>
      <c r="H31" s="70" t="s">
        <v>2080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2079</v>
      </c>
      <c r="H32" s="70" t="s">
        <v>2080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2079</v>
      </c>
      <c r="H33" s="70" t="s">
        <v>2080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2079</v>
      </c>
      <c r="H34" s="70" t="s">
        <v>2080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2079</v>
      </c>
      <c r="H35" s="70" t="s">
        <v>2080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1805</v>
      </c>
      <c r="B22" s="70">
        <v>14</v>
      </c>
      <c r="C22" s="70">
        <v>18</v>
      </c>
      <c r="D22" s="70">
        <v>14</v>
      </c>
      <c r="E22" s="70">
        <v>2024</v>
      </c>
      <c r="F22" s="70" t="s">
        <v>1554</v>
      </c>
      <c r="G22" s="1073" t="s">
        <v>1784</v>
      </c>
      <c r="H22" s="70" t="s">
        <v>1785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2100</v>
      </c>
      <c r="B25" s="70">
        <v>17</v>
      </c>
      <c r="C25" s="70">
        <v>18</v>
      </c>
      <c r="D25" s="70">
        <v>17</v>
      </c>
      <c r="E25" s="70">
        <v>2024</v>
      </c>
      <c r="F25" s="70" t="s">
        <v>1554</v>
      </c>
      <c r="G25" s="1073" t="s">
        <v>2079</v>
      </c>
      <c r="H25" s="70" t="s">
        <v>2080</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1803</v>
      </c>
      <c r="B202" s="70">
        <v>194</v>
      </c>
      <c r="C202" s="70">
        <v>16</v>
      </c>
      <c r="D202" s="70">
        <v>14</v>
      </c>
      <c r="E202" s="70">
        <v>2022</v>
      </c>
      <c r="F202" s="70" t="s">
        <v>161</v>
      </c>
      <c r="G202" s="1073" t="s">
        <v>1784</v>
      </c>
      <c r="H202" s="70" t="s">
        <v>1785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2098</v>
      </c>
      <c r="B205" s="70">
        <v>197</v>
      </c>
      <c r="C205" s="70">
        <v>16</v>
      </c>
      <c r="D205" s="70">
        <v>17</v>
      </c>
      <c r="E205" s="70">
        <v>2022</v>
      </c>
      <c r="F205" s="70" t="s">
        <v>161</v>
      </c>
      <c r="G205" s="1073" t="s">
        <v>2079</v>
      </c>
      <c r="H205" s="70" t="s">
        <v>2080</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2079</v>
      </c>
      <c r="H6" s="77" t="s">
        <v>2080</v>
      </c>
      <c r="I6" s="77" t="s">
        <v>2356</v>
      </c>
      <c r="J6" s="77" t="s">
        <v>2357</v>
      </c>
      <c r="K6" s="1080">
        <v>28</v>
      </c>
      <c r="L6" s="1081">
        <v>40</v>
      </c>
      <c r="M6" s="1044"/>
      <c r="N6" s="988">
        <v>1</v>
      </c>
      <c r="O6" s="77" t="s">
        <v>1669</v>
      </c>
      <c r="P6" s="77" t="s">
        <v>1670</v>
      </c>
      <c r="Q6" s="77" t="s">
        <v>1501</v>
      </c>
      <c r="R6" s="16"/>
      <c r="S6" s="77">
        <v>1</v>
      </c>
      <c r="T6" s="77" t="s">
        <v>2079</v>
      </c>
      <c r="U6" s="77" t="s">
        <v>2080</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1660</v>
      </c>
      <c r="AE9" s="77" t="s">
        <v>1661</v>
      </c>
      <c r="AF9" s="77" t="s">
        <v>1501</v>
      </c>
    </row>
    <row r="10" spans="1:32" ht="12">
      <c r="A10" s="16"/>
      <c r="B10" s="16"/>
      <c r="C10" s="16"/>
      <c r="D10" s="16"/>
      <c r="F10" s="75" t="s">
        <v>1501</v>
      </c>
      <c r="G10" s="76" t="s">
        <v>2079</v>
      </c>
      <c r="H10" s="77" t="s">
        <v>2080</v>
      </c>
      <c r="I10" s="77" t="s">
        <v>2356</v>
      </c>
      <c r="J10" s="77" t="s">
        <v>2357</v>
      </c>
      <c r="K10" s="1079">
        <v>28</v>
      </c>
      <c r="L10" s="1045">
        <v>40</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2339</v>
      </c>
      <c r="AE11" s="77" t="s">
        <v>2340</v>
      </c>
      <c r="AF11" s="77" t="s">
        <v>1501</v>
      </c>
    </row>
    <row r="12" spans="1:32" ht="12">
      <c r="A12" s="16"/>
      <c r="B12" s="16"/>
      <c r="C12" s="16"/>
      <c r="D12" s="16"/>
      <c r="F12" s="75" t="s">
        <v>1505</v>
      </c>
      <c r="G12" s="76" t="s">
        <v>2079</v>
      </c>
      <c r="H12" s="77"/>
      <c r="I12" s="77" t="s">
        <v>2079</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1784</v>
      </c>
      <c r="AE19" s="77" t="s">
        <v>1785</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2079</v>
      </c>
      <c r="AE22" s="77" t="s">
        <v>2080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三木町</v>
      </c>
      <c r="K4" s="70" t="str">
        <f>HLOOKUP(K3,比較地域マスタ!$E$5:$L$6,2,0)</f>
        <v>37341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45.964896157913401</v>
      </c>
      <c r="BB5" s="29"/>
      <c r="BC5" s="17"/>
      <c r="BD5" s="1005">
        <f>SUM(BC6:BC8)</f>
        <v>64.061373915708032</v>
      </c>
      <c r="BE5" s="29"/>
      <c r="BF5" s="17"/>
      <c r="BG5" s="1005">
        <f>AK35</f>
        <v>36.013824696257117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38.310472665881861</v>
      </c>
      <c r="BA6" s="17"/>
      <c r="BB6" s="29"/>
      <c r="BC6" s="1005">
        <f>O32</f>
        <v>55.543506939820901</v>
      </c>
      <c r="BD6" s="17"/>
      <c r="BE6" s="29"/>
      <c r="BF6" s="1005">
        <f>AK36</f>
        <v>24.39769169088169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1.31167845026703</v>
      </c>
      <c r="BA7" s="17"/>
      <c r="BB7" s="29"/>
      <c r="BC7" s="1005">
        <f>O33</f>
        <v>1.911160144016258</v>
      </c>
      <c r="BD7" s="17"/>
      <c r="BE7" s="29"/>
      <c r="BF7" s="1005">
        <f t="shared" ref="BF7:BF8" si="0">AK37</f>
        <v>1.6348394890021016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6.3427450417645108</v>
      </c>
      <c r="BA8" s="17"/>
      <c r="BB8" s="29"/>
      <c r="BC8" s="1005">
        <f>O34</f>
        <v>6.6067068318708753</v>
      </c>
      <c r="BD8" s="17"/>
      <c r="BE8" s="29"/>
      <c r="BF8" s="1005">
        <f t="shared" si="0"/>
        <v>9.981293516373329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164.49175636941999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17.504018880073811</v>
      </c>
      <c r="BA9" s="1005">
        <f>AZ9</f>
        <v>17.504018880073811</v>
      </c>
      <c r="BB9" s="29"/>
      <c r="BC9" s="1005">
        <f>O35</f>
        <v>46.572941921816494</v>
      </c>
      <c r="BD9" s="1005">
        <f>BC9</f>
        <v>46.572941921816494</v>
      </c>
      <c r="BE9" s="29"/>
      <c r="BF9" s="1005">
        <f>AK39</f>
        <v>21.76684555742337</v>
      </c>
      <c r="BG9" s="1005">
        <f>AK39</f>
        <v>21.76684555742337</v>
      </c>
      <c r="BH9" s="29"/>
    </row>
    <row r="10" spans="1:62" ht="17.100000000000001" customHeight="1" thickBot="1">
      <c r="B10" s="323"/>
      <c r="C10" s="324"/>
      <c r="D10" s="326"/>
      <c r="E10" s="326"/>
      <c r="F10" s="326"/>
      <c r="G10" s="325"/>
      <c r="H10" s="325"/>
      <c r="I10" s="326"/>
      <c r="J10" s="327"/>
      <c r="K10" s="334"/>
      <c r="L10" s="246" t="s">
        <v>114</v>
      </c>
      <c r="M10" s="246"/>
      <c r="N10" s="563"/>
      <c r="O10" s="906">
        <f>SUM(O11:O13)</f>
        <v>45.964896157913401</v>
      </c>
      <c r="P10" s="453">
        <f t="shared" ref="P10:P22" si="1">O10/$O$9</f>
        <v>0.27943586458329384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35.274503748878281</v>
      </c>
      <c r="BA10" s="1005">
        <f>AZ10</f>
        <v>35.274503748878281</v>
      </c>
      <c r="BB10" s="29"/>
      <c r="BC10" s="1005">
        <f>O36</f>
        <v>66.196969715748438</v>
      </c>
      <c r="BD10" s="1005">
        <f>BC10</f>
        <v>66.196969715748438</v>
      </c>
      <c r="BE10" s="29"/>
      <c r="BF10" s="1005">
        <f>AK40</f>
        <v>29.808132632052459</v>
      </c>
      <c r="BG10" s="1005">
        <f>AK40</f>
        <v>29.808132632052459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38.310472665881861</v>
      </c>
      <c r="P11" s="454">
        <f t="shared" si="1"/>
        <v>0.23290208282440109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63.505113957136373</v>
      </c>
      <c r="BB11" s="29"/>
      <c r="BC11" s="1005"/>
      <c r="BD11" s="1005">
        <f>SUM(BC12:BC14)</f>
        <v>58.77229935684268</v>
      </c>
      <c r="BE11" s="29"/>
      <c r="BF11" s="17"/>
      <c r="BG11" s="1005">
        <f>AK41</f>
        <v>50.252145439094434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1.31167845026703</v>
      </c>
      <c r="P12" s="454">
        <f t="shared" si="1"/>
        <v>7.9741287905104943E-3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61.7690268655344</v>
      </c>
      <c r="BA12" s="17"/>
      <c r="BB12" s="29"/>
      <c r="BC12" s="1005">
        <f>O38</f>
        <v>56.52970363074482</v>
      </c>
      <c r="BD12" s="17"/>
      <c r="BE12" s="29"/>
      <c r="BF12" s="1005">
        <f>AK42</f>
        <v>48.644410040225964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6.3427450417645108</v>
      </c>
      <c r="P13" s="454">
        <f t="shared" si="1"/>
        <v>3.8559652968382221E-2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1.7360870916019699</v>
      </c>
      <c r="BA13" s="17"/>
      <c r="BB13" s="29"/>
      <c r="BC13" s="1005">
        <f>O41</f>
        <v>2.2425957260978602</v>
      </c>
      <c r="BD13" s="17"/>
      <c r="BE13" s="29"/>
      <c r="BF13" s="1005">
        <f>AK45</f>
        <v>1.6077353988684713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17.504018880073811</v>
      </c>
      <c r="P14" s="453">
        <f t="shared" si="1"/>
        <v>0.10641274229428749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35.274503748878281</v>
      </c>
      <c r="P15" s="453">
        <f t="shared" si="1"/>
        <v>0.21444541980363963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2.2432236254181182</v>
      </c>
      <c r="BA15" s="1005">
        <f>AZ15</f>
        <v>2.2432236254181182</v>
      </c>
      <c r="BB15" s="29"/>
      <c r="BC15" s="1005">
        <f>O43</f>
        <v>1.919931321535286</v>
      </c>
      <c r="BD15" s="1005">
        <f>BC15</f>
        <v>1.919931321535286</v>
      </c>
      <c r="BE15" s="29"/>
      <c r="BF15" s="1005">
        <f>AK47</f>
        <v>2.744334867940577</v>
      </c>
      <c r="BG15" s="1005">
        <f>AK47</f>
        <v>2.744334867940577</v>
      </c>
      <c r="BH15" s="29"/>
    </row>
    <row r="16" spans="1:62" ht="17.100000000000001" customHeight="1" thickBot="1">
      <c r="B16" s="323"/>
      <c r="C16" s="324"/>
      <c r="D16" s="326"/>
      <c r="E16" s="326"/>
      <c r="F16" s="326"/>
      <c r="G16" s="325"/>
      <c r="H16" s="325"/>
      <c r="I16" s="326"/>
      <c r="J16" s="327"/>
      <c r="K16" s="335"/>
      <c r="L16" s="246" t="s">
        <v>128</v>
      </c>
      <c r="M16" s="344"/>
      <c r="N16" s="345"/>
      <c r="O16" s="906">
        <f>SUM(O18:O21)</f>
        <v>63.505113957136373</v>
      </c>
      <c r="P16" s="453">
        <f t="shared" si="1"/>
        <v>0.3860686721255191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61.7690268655344</v>
      </c>
      <c r="P17" s="454">
        <f t="shared" si="1"/>
        <v>0.37551442229610504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33.231361457440187</v>
      </c>
      <c r="P18" s="454">
        <f t="shared" si="1"/>
        <v>0.20202447946879665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28.53766540809421</v>
      </c>
      <c r="P19" s="454">
        <f t="shared" si="1"/>
        <v>0.17348994282730837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1.7360870916019699</v>
      </c>
      <c r="P20" s="454">
        <f t="shared" si="1"/>
        <v>1.055424982941406E-2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2.2432236254181182</v>
      </c>
      <c r="P22" s="612">
        <f t="shared" si="1"/>
        <v>1.3637301193259961E-2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40.714742890626638</v>
      </c>
      <c r="AZ22" s="1005">
        <f t="shared" si="3"/>
        <v>41.390563996485469</v>
      </c>
      <c r="BA22" s="1005">
        <f t="shared" si="3"/>
        <v>41.708943797620002</v>
      </c>
      <c r="BB22" s="1005">
        <f t="shared" si="3"/>
        <v>49.697718335693231</v>
      </c>
      <c r="BC22" s="1005">
        <f t="shared" si="3"/>
        <v>64.061373915708032</v>
      </c>
      <c r="BD22" s="1005">
        <f t="shared" si="3"/>
        <v>59.618408194170691</v>
      </c>
      <c r="BE22" s="1005">
        <f t="shared" si="3"/>
        <v>57.051581311075282</v>
      </c>
      <c r="BF22" s="1005">
        <f t="shared" si="3"/>
        <v>54.687379142987943</v>
      </c>
      <c r="BG22" s="1005">
        <f t="shared" si="3"/>
        <v>57.353012546067397</v>
      </c>
      <c r="BH22" s="1005">
        <f t="shared" si="3"/>
        <v>54.145441369342223</v>
      </c>
      <c r="BI22" s="1005">
        <f t="shared" si="3"/>
        <v>48.522582210070986</v>
      </c>
      <c r="BJ22" s="1005">
        <f t="shared" si="3"/>
        <v>55.63241998303306</v>
      </c>
      <c r="BK22" s="1005">
        <f t="shared" si="3"/>
        <v>49.697315254692143</v>
      </c>
      <c r="BL22" s="1005">
        <f t="shared" si="3"/>
        <v>36.013824696257117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33.616922266526949</v>
      </c>
      <c r="AZ23" s="1005">
        <f t="shared" ref="AZ23:BL23" si="4">Y39</f>
        <v>32.143972114601723</v>
      </c>
      <c r="BA23" s="1005">
        <f t="shared" si="4"/>
        <v>42.539119770527513</v>
      </c>
      <c r="BB23" s="1005">
        <f t="shared" si="4"/>
        <v>46.553871325294168</v>
      </c>
      <c r="BC23" s="1005">
        <f t="shared" si="4"/>
        <v>46.572941921816494</v>
      </c>
      <c r="BD23" s="1005">
        <f t="shared" si="4"/>
        <v>46.689652328606847</v>
      </c>
      <c r="BE23" s="1005">
        <f t="shared" si="4"/>
        <v>48.740579475624422</v>
      </c>
      <c r="BF23" s="1005">
        <f t="shared" si="4"/>
        <v>36.532207509903046</v>
      </c>
      <c r="BG23" s="1005">
        <f t="shared" si="4"/>
        <v>30.995041939584294</v>
      </c>
      <c r="BH23" s="1005">
        <f t="shared" si="4"/>
        <v>32.05646375324708</v>
      </c>
      <c r="BI23" s="1005">
        <f t="shared" si="4"/>
        <v>24.97702320739263</v>
      </c>
      <c r="BJ23" s="1005">
        <f t="shared" si="4"/>
        <v>27.713677388797262</v>
      </c>
      <c r="BK23" s="1005">
        <f t="shared" si="4"/>
        <v>27.703780774342817</v>
      </c>
      <c r="BL23" s="1005">
        <f t="shared" si="4"/>
        <v>21.76684555742337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35.278347700564993</v>
      </c>
      <c r="AZ24" s="1005">
        <f t="shared" ref="AZ24:BL24" si="5">Y40</f>
        <v>33.361448362351283</v>
      </c>
      <c r="BA24" s="1005">
        <f t="shared" si="5"/>
        <v>45.990427934570228</v>
      </c>
      <c r="BB24" s="1005">
        <f t="shared" si="5"/>
        <v>60.378646725639811</v>
      </c>
      <c r="BC24" s="1005">
        <f t="shared" si="5"/>
        <v>66.196969715748438</v>
      </c>
      <c r="BD24" s="1005">
        <f t="shared" si="5"/>
        <v>56.412210131808877</v>
      </c>
      <c r="BE24" s="1005">
        <f t="shared" si="5"/>
        <v>47.848806557682138</v>
      </c>
      <c r="BF24" s="1005">
        <f t="shared" si="5"/>
        <v>41.75711699591956</v>
      </c>
      <c r="BG24" s="1005">
        <f t="shared" si="5"/>
        <v>44.279042970883545</v>
      </c>
      <c r="BH24" s="1005">
        <f t="shared" si="5"/>
        <v>39.817445915042526</v>
      </c>
      <c r="BI24" s="1005">
        <f t="shared" si="5"/>
        <v>29.771825487985335</v>
      </c>
      <c r="BJ24" s="1005">
        <f t="shared" si="5"/>
        <v>42.087493501424476</v>
      </c>
      <c r="BK24" s="1005">
        <f t="shared" si="5"/>
        <v>40.249084362769409</v>
      </c>
      <c r="BL24" s="1005">
        <f t="shared" si="5"/>
        <v>29.808132632052459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60.170361084713704</v>
      </c>
      <c r="AZ25" s="1005">
        <f t="shared" ref="AZ25:BL25" si="6">Y41</f>
        <v>60.788973309495759</v>
      </c>
      <c r="BA25" s="1005">
        <f t="shared" si="6"/>
        <v>59.598903899339348</v>
      </c>
      <c r="BB25" s="1005">
        <f t="shared" si="6"/>
        <v>59.73910921279797</v>
      </c>
      <c r="BC25" s="1005">
        <f t="shared" si="6"/>
        <v>58.77229935684268</v>
      </c>
      <c r="BD25" s="1005">
        <f t="shared" si="6"/>
        <v>57.06806563102667</v>
      </c>
      <c r="BE25" s="1005">
        <f t="shared" si="6"/>
        <v>56.849497766904463</v>
      </c>
      <c r="BF25" s="1005">
        <f t="shared" si="6"/>
        <v>55.764757286641185</v>
      </c>
      <c r="BG25" s="1005">
        <f t="shared" si="6"/>
        <v>55.08521074661369</v>
      </c>
      <c r="BH25" s="1005">
        <f t="shared" si="6"/>
        <v>54.415428717449515</v>
      </c>
      <c r="BI25" s="1005">
        <f t="shared" si="6"/>
        <v>53.570796666432635</v>
      </c>
      <c r="BJ25" s="1005">
        <f t="shared" si="6"/>
        <v>49.05225413394038</v>
      </c>
      <c r="BK25" s="1005">
        <f t="shared" si="6"/>
        <v>49.251840195606853</v>
      </c>
      <c r="BL25" s="1005">
        <f t="shared" si="6"/>
        <v>50.252145439094434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3.0146215441035258</v>
      </c>
      <c r="AZ26" s="1005">
        <f t="shared" si="7"/>
        <v>2.6169058563763561</v>
      </c>
      <c r="BA26" s="1005">
        <f t="shared" si="7"/>
        <v>4.4067672950786161</v>
      </c>
      <c r="BB26" s="1005">
        <f t="shared" si="7"/>
        <v>3.1459852004556401</v>
      </c>
      <c r="BC26" s="1005">
        <f t="shared" si="7"/>
        <v>1.919931321535286</v>
      </c>
      <c r="BD26" s="1005">
        <f t="shared" si="7"/>
        <v>3.5695052396032509</v>
      </c>
      <c r="BE26" s="1005">
        <f t="shared" si="7"/>
        <v>2.6884233825967598</v>
      </c>
      <c r="BF26" s="1005">
        <f t="shared" si="7"/>
        <v>1.393668487989612</v>
      </c>
      <c r="BG26" s="1005">
        <f t="shared" si="7"/>
        <v>2.1805853224086169</v>
      </c>
      <c r="BH26" s="1005">
        <f t="shared" si="7"/>
        <v>3.5499648202409597</v>
      </c>
      <c r="BI26" s="1005">
        <f t="shared" si="7"/>
        <v>3.5770032340964235</v>
      </c>
      <c r="BJ26" s="1005">
        <f t="shared" si="7"/>
        <v>3.2957200712163361</v>
      </c>
      <c r="BK26" s="1005">
        <f t="shared" si="7"/>
        <v>3.3798492954201711</v>
      </c>
      <c r="BL26" s="1005">
        <f t="shared" si="7"/>
        <v>2.744334867940577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172.79499548653581</v>
      </c>
      <c r="AZ27" s="1005">
        <f t="shared" si="8"/>
        <v>170.3018636393106</v>
      </c>
      <c r="BA27" s="1005">
        <f t="shared" si="8"/>
        <v>194.24416269713572</v>
      </c>
      <c r="BB27" s="1005">
        <f t="shared" si="8"/>
        <v>219.51533079988081</v>
      </c>
      <c r="BC27" s="1005">
        <f t="shared" si="8"/>
        <v>237.52351623165089</v>
      </c>
      <c r="BD27" s="1005">
        <f t="shared" si="8"/>
        <v>223.35784152521632</v>
      </c>
      <c r="BE27" s="1005">
        <f t="shared" si="8"/>
        <v>213.17888849388308</v>
      </c>
      <c r="BF27" s="1005">
        <f t="shared" si="8"/>
        <v>190.13512942344133</v>
      </c>
      <c r="BG27" s="1005">
        <f t="shared" si="8"/>
        <v>189.89289352555753</v>
      </c>
      <c r="BH27" s="1005">
        <f t="shared" si="8"/>
        <v>183.98474457532231</v>
      </c>
      <c r="BI27" s="1005">
        <f t="shared" si="8"/>
        <v>160.419230805978</v>
      </c>
      <c r="BJ27" s="1005">
        <f t="shared" si="8"/>
        <v>177.78156507841149</v>
      </c>
      <c r="BK27" s="1005">
        <f t="shared" si="8"/>
        <v>170.28186988283139</v>
      </c>
      <c r="BL27" s="1005">
        <f t="shared" si="8"/>
        <v>140.58528319276795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237.52351623165089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64.061373915708032</v>
      </c>
      <c r="P31" s="453">
        <f t="shared" ref="P31:P43" si="9">O31/$O$30</f>
        <v>0.26970539562588208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55.543506939820901</v>
      </c>
      <c r="P32" s="454">
        <f t="shared" si="9"/>
        <v>0.23384424338704499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1.911160144016258</v>
      </c>
      <c r="P33" s="454">
        <f t="shared" si="9"/>
        <v>8.0461933805002703E-3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6.6067068318708753</v>
      </c>
      <c r="P34" s="454">
        <f t="shared" si="9"/>
        <v>2.7814958858336854E-2</v>
      </c>
      <c r="Q34" s="328"/>
      <c r="R34" s="13"/>
      <c r="S34" s="323"/>
      <c r="T34" s="563" t="s">
        <v>112</v>
      </c>
      <c r="U34" s="332"/>
      <c r="V34" s="332"/>
      <c r="W34" s="332"/>
      <c r="X34" s="893">
        <f>X35+X39+X40+X41+X47</f>
        <v>172.79499548653581</v>
      </c>
      <c r="Y34" s="894">
        <f t="shared" ref="Y34:AK34" si="10">Y35+Y39+Y40+Y41+Y47</f>
        <v>170.3018636393106</v>
      </c>
      <c r="Z34" s="894">
        <f t="shared" si="10"/>
        <v>194.24416269713572</v>
      </c>
      <c r="AA34" s="894">
        <f t="shared" si="10"/>
        <v>219.51533079988081</v>
      </c>
      <c r="AB34" s="894">
        <f t="shared" si="10"/>
        <v>237.52351623165089</v>
      </c>
      <c r="AC34" s="894">
        <f t="shared" si="10"/>
        <v>223.35784152521632</v>
      </c>
      <c r="AD34" s="894">
        <f t="shared" si="10"/>
        <v>213.17888849388308</v>
      </c>
      <c r="AE34" s="894">
        <f t="shared" si="10"/>
        <v>190.13512942344133</v>
      </c>
      <c r="AF34" s="894">
        <f t="shared" si="10"/>
        <v>189.89289352555753</v>
      </c>
      <c r="AG34" s="894">
        <f t="shared" si="10"/>
        <v>183.98474457532231</v>
      </c>
      <c r="AH34" s="894">
        <f t="shared" si="10"/>
        <v>160.419230805978</v>
      </c>
      <c r="AI34" s="894">
        <f t="shared" si="10"/>
        <v>177.78156507841149</v>
      </c>
      <c r="AJ34" s="894">
        <f t="shared" si="10"/>
        <v>170.28186988283139</v>
      </c>
      <c r="AK34" s="895">
        <f t="shared" si="10"/>
        <v>140.58528319276795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46.572941921816494</v>
      </c>
      <c r="P35" s="453">
        <f t="shared" si="9"/>
        <v>0.1960771828436349</v>
      </c>
      <c r="Q35" s="328"/>
      <c r="R35" s="13"/>
      <c r="S35" s="323"/>
      <c r="T35" s="334"/>
      <c r="U35" s="246" t="s">
        <v>114</v>
      </c>
      <c r="V35" s="344"/>
      <c r="W35" s="344"/>
      <c r="X35" s="896">
        <f>SUM(X36:X38)</f>
        <v>40.714742890626638</v>
      </c>
      <c r="Y35" s="897">
        <f t="shared" ref="Y35:AK35" si="11">SUM(Y36:Y38)</f>
        <v>41.390563996485469</v>
      </c>
      <c r="Z35" s="897">
        <f t="shared" si="11"/>
        <v>41.708943797620002</v>
      </c>
      <c r="AA35" s="897">
        <f t="shared" si="11"/>
        <v>49.697718335693231</v>
      </c>
      <c r="AB35" s="897">
        <f t="shared" si="11"/>
        <v>64.061373915708032</v>
      </c>
      <c r="AC35" s="897">
        <f t="shared" si="11"/>
        <v>59.618408194170691</v>
      </c>
      <c r="AD35" s="897">
        <f t="shared" si="11"/>
        <v>57.051581311075282</v>
      </c>
      <c r="AE35" s="897">
        <f t="shared" si="11"/>
        <v>54.687379142987943</v>
      </c>
      <c r="AF35" s="897">
        <f t="shared" si="11"/>
        <v>57.353012546067397</v>
      </c>
      <c r="AG35" s="897">
        <f t="shared" si="11"/>
        <v>54.145441369342223</v>
      </c>
      <c r="AH35" s="897">
        <f t="shared" si="11"/>
        <v>48.522582210070986</v>
      </c>
      <c r="AI35" s="897">
        <f t="shared" si="11"/>
        <v>55.63241998303306</v>
      </c>
      <c r="AJ35" s="897">
        <f t="shared" si="11"/>
        <v>49.697315254692143</v>
      </c>
      <c r="AK35" s="898">
        <f t="shared" si="11"/>
        <v>36.013824696257117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66.196969715748438</v>
      </c>
      <c r="P36" s="453">
        <f t="shared" si="9"/>
        <v>0.27869648768245814</v>
      </c>
      <c r="Q36" s="328"/>
      <c r="R36" s="13"/>
      <c r="S36" s="356" t="s">
        <v>184</v>
      </c>
      <c r="T36" s="335"/>
      <c r="U36" s="346"/>
      <c r="V36" s="336" t="s">
        <v>184</v>
      </c>
      <c r="W36" s="357"/>
      <c r="X36" s="899">
        <f>VLOOKUP(年度マスタ!$K$4&amp;"_"&amp;X$33,データシート1!$A:$BT,MATCH("aa_"&amp;$S36,データシート1!$A$1:$BT$1,0),0)</f>
        <v>33.475323455832743</v>
      </c>
      <c r="Y36" s="900">
        <f>VLOOKUP(年度マスタ!$K$4&amp;"_"&amp;Y$33,データシート1!$A:$BT,MATCH("aa_"&amp;$S36,データシート1!$A$1:$BT$1,0),0)</f>
        <v>34.502184750337193</v>
      </c>
      <c r="Z36" s="900">
        <f>VLOOKUP(年度マスタ!$K$4&amp;"_"&amp;Z$33,データシート1!$A:$BT,MATCH("aa_"&amp;$S36,データシート1!$A$1:$BT$1,0),0)</f>
        <v>32.321711657127352</v>
      </c>
      <c r="AA36" s="900">
        <f>VLOOKUP(年度マスタ!$K$4&amp;"_"&amp;AA$33,データシート1!$A:$BT,MATCH("aa_"&amp;$S36,データシート1!$A$1:$BT$1,0),0)</f>
        <v>39.953492135759063</v>
      </c>
      <c r="AB36" s="900">
        <f>VLOOKUP(年度マスタ!$K$4&amp;"_"&amp;AB$33,データシート1!$A:$BT,MATCH("aa_"&amp;$S36,データシート1!$A$1:$BT$1,0),0)</f>
        <v>55.543506939820901</v>
      </c>
      <c r="AC36" s="900">
        <f>VLOOKUP(年度マスタ!$K$4&amp;"_"&amp;AC$33,データシート1!$A:$BT,MATCH("aa_"&amp;$S36,データシート1!$A$1:$BT$1,0),0)</f>
        <v>49.703388916357653</v>
      </c>
      <c r="AD36" s="900">
        <f>VLOOKUP(年度マスタ!$K$4&amp;"_"&amp;AD$33,データシート1!$A:$BT,MATCH("aa_"&amp;$S36,データシート1!$A$1:$BT$1,0),0)</f>
        <v>45.865711186126632</v>
      </c>
      <c r="AE36" s="900">
        <f>VLOOKUP(年度マスタ!$K$4&amp;"_"&amp;AE$33,データシート1!$A:$BT,MATCH("aa_"&amp;$S36,データシート1!$A$1:$BT$1,0),0)</f>
        <v>42.887386262487048</v>
      </c>
      <c r="AF36" s="900">
        <f>VLOOKUP(年度マスタ!$K$4&amp;"_"&amp;AF$33,データシート1!$A:$BT,MATCH("aa_"&amp;$S36,データシート1!$A$1:$BT$1,0),0)</f>
        <v>46.13280134030682</v>
      </c>
      <c r="AG36" s="900">
        <f>VLOOKUP(年度マスタ!$K$4&amp;"_"&amp;AG$33,データシート1!$A:$BT,MATCH("aa_"&amp;$S36,データシート1!$A$1:$BT$1,0),0)</f>
        <v>43.65976800510709</v>
      </c>
      <c r="AH36" s="900">
        <f>VLOOKUP(年度マスタ!$K$4&amp;"_"&amp;AH$33,データシート1!$A:$BT,MATCH("aa_"&amp;$S36,データシート1!$A$1:$BT$1,0),0)</f>
        <v>38.478988363760081</v>
      </c>
      <c r="AI36" s="900">
        <f>VLOOKUP(年度マスタ!$K$4&amp;"_"&amp;AI$33,データシート1!$A:$BT,MATCH("aa_"&amp;$S36,データシート1!$A$1:$BT$1,0),0)</f>
        <v>35.190214466673048</v>
      </c>
      <c r="AJ36" s="900">
        <f>VLOOKUP(年度マスタ!$K$4&amp;"_"&amp;AJ$33,データシート1!$A:$BT,MATCH("aa_"&amp;$S36,データシート1!$A$1:$BT$1,0),0)</f>
        <v>33.049426865354242</v>
      </c>
      <c r="AK36" s="901">
        <f>VLOOKUP(年度マスタ!$K$4&amp;"_"&amp;AK$33,データシート1!$A:$BT,MATCH("aa_"&amp;$S36,データシート1!$A$1:$BT$1,0),0)</f>
        <v>24.39769169088169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58.77229935684268</v>
      </c>
      <c r="P37" s="453">
        <f t="shared" si="9"/>
        <v>0.24743781285017477</v>
      </c>
      <c r="Q37" s="328"/>
      <c r="R37" s="13"/>
      <c r="S37" s="356" t="s">
        <v>187</v>
      </c>
      <c r="T37" s="335"/>
      <c r="U37" s="346"/>
      <c r="V37" s="336" t="s">
        <v>194</v>
      </c>
      <c r="W37" s="357"/>
      <c r="X37" s="899">
        <f>VLOOKUP(年度マスタ!$K$4&amp;"_"&amp;X$33,データシート1!$A:$BT,MATCH("aa_"&amp;$S37,データシート1!$A$1:$BT$1,0),0)</f>
        <v>1.518546221673593</v>
      </c>
      <c r="Y37" s="900">
        <f>VLOOKUP(年度マスタ!$K$4&amp;"_"&amp;Y$33,データシート1!$A:$BT,MATCH("aa_"&amp;$S37,データシート1!$A$1:$BT$1,0),0)</f>
        <v>1.464173450157416</v>
      </c>
      <c r="Z37" s="900">
        <f>VLOOKUP(年度マスタ!$K$4&amp;"_"&amp;Z$33,データシート1!$A:$BT,MATCH("aa_"&amp;$S37,データシート1!$A$1:$BT$1,0),0)</f>
        <v>2.333368248259525</v>
      </c>
      <c r="AA37" s="900">
        <f>VLOOKUP(年度マスタ!$K$4&amp;"_"&amp;AA$33,データシート1!$A:$BT,MATCH("aa_"&amp;$S37,データシート1!$A$1:$BT$1,0),0)</f>
        <v>2.339984923325531</v>
      </c>
      <c r="AB37" s="900">
        <f>VLOOKUP(年度マスタ!$K$4&amp;"_"&amp;AB$33,データシート1!$A:$BT,MATCH("aa_"&amp;$S37,データシート1!$A$1:$BT$1,0),0)</f>
        <v>1.911160144016258</v>
      </c>
      <c r="AC37" s="900">
        <f>VLOOKUP(年度マスタ!$K$4&amp;"_"&amp;AC$33,データシート1!$A:$BT,MATCH("aa_"&amp;$S37,データシート1!$A$1:$BT$1,0),0)</f>
        <v>2.307602066102886</v>
      </c>
      <c r="AD37" s="900">
        <f>VLOOKUP(年度マスタ!$K$4&amp;"_"&amp;AD$33,データシート1!$A:$BT,MATCH("aa_"&amp;$S37,データシート1!$A$1:$BT$1,0),0)</f>
        <v>2.2090905602531579</v>
      </c>
      <c r="AE37" s="900">
        <f>VLOOKUP(年度マスタ!$K$4&amp;"_"&amp;AE$33,データシート1!$A:$BT,MATCH("aa_"&amp;$S37,データシート1!$A$1:$BT$1,0),0)</f>
        <v>2.049916814791263</v>
      </c>
      <c r="AF37" s="900">
        <f>VLOOKUP(年度マスタ!$K$4&amp;"_"&amp;AF$33,データシート1!$A:$BT,MATCH("aa_"&amp;$S37,データシート1!$A$1:$BT$1,0),0)</f>
        <v>2.0099150711147011</v>
      </c>
      <c r="AG37" s="900">
        <f>VLOOKUP(年度マスタ!$K$4&amp;"_"&amp;AG$33,データシート1!$A:$BT,MATCH("aa_"&amp;$S37,データシート1!$A$1:$BT$1,0),0)</f>
        <v>1.8921481571336309</v>
      </c>
      <c r="AH37" s="900">
        <f>VLOOKUP(年度マスタ!$K$4&amp;"_"&amp;AH$33,データシート1!$A:$BT,MATCH("aa_"&amp;$S37,データシート1!$A$1:$BT$1,0),0)</f>
        <v>1.5947535719879944</v>
      </c>
      <c r="AI37" s="900">
        <f>VLOOKUP(年度マスタ!$K$4&amp;"_"&amp;AI$33,データシート1!$A:$BT,MATCH("aa_"&amp;$S37,データシート1!$A$1:$BT$1,0),0)</f>
        <v>1.9140985910379507</v>
      </c>
      <c r="AJ37" s="900">
        <f>VLOOKUP(年度マスタ!$K$4&amp;"_"&amp;AJ$33,データシート1!$A:$BT,MATCH("aa_"&amp;$S37,データシート1!$A$1:$BT$1,0),0)</f>
        <v>1.9019065493507807</v>
      </c>
      <c r="AK37" s="901">
        <f>VLOOKUP(年度マスタ!$K$4&amp;"_"&amp;AK$33,データシート1!$A:$BT,MATCH("aa_"&amp;$S37,データシート1!$A$1:$BT$1,0),0)</f>
        <v>1.6348394890021016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56.52970363074482</v>
      </c>
      <c r="P38" s="454">
        <f t="shared" si="9"/>
        <v>0.23799623939388292</v>
      </c>
      <c r="Q38" s="328"/>
      <c r="R38" s="13"/>
      <c r="S38" s="356" t="s">
        <v>188</v>
      </c>
      <c r="T38" s="335"/>
      <c r="U38" s="348"/>
      <c r="V38" s="358" t="s">
        <v>197</v>
      </c>
      <c r="W38" s="358"/>
      <c r="X38" s="899">
        <f>VLOOKUP(年度マスタ!$K$4&amp;"_"&amp;X$33,データシート1!$A:$BT,MATCH("aa_"&amp;$S38,データシート1!$A$1:$BT$1,0),0)</f>
        <v>5.7208732131203011</v>
      </c>
      <c r="Y38" s="900">
        <f>VLOOKUP(年度マスタ!$K$4&amp;"_"&amp;Y$33,データシート1!$A:$BT,MATCH("aa_"&amp;$S38,データシート1!$A$1:$BT$1,0),0)</f>
        <v>5.4242057959908596</v>
      </c>
      <c r="Z38" s="900">
        <f>VLOOKUP(年度マスタ!$K$4&amp;"_"&amp;Z$33,データシート1!$A:$BT,MATCH("aa_"&amp;$S38,データシート1!$A$1:$BT$1,0),0)</f>
        <v>7.0538638922331263</v>
      </c>
      <c r="AA38" s="900">
        <f>VLOOKUP(年度マスタ!$K$4&amp;"_"&amp;AA$33,データシート1!$A:$BT,MATCH("aa_"&amp;$S38,データシート1!$A$1:$BT$1,0),0)</f>
        <v>7.4042412766086381</v>
      </c>
      <c r="AB38" s="900">
        <f>VLOOKUP(年度マスタ!$K$4&amp;"_"&amp;AB$33,データシート1!$A:$BT,MATCH("aa_"&amp;$S38,データシート1!$A$1:$BT$1,0),0)</f>
        <v>6.6067068318708753</v>
      </c>
      <c r="AC38" s="900">
        <f>VLOOKUP(年度マスタ!$K$4&amp;"_"&amp;AC$33,データシート1!$A:$BT,MATCH("aa_"&amp;$S38,データシート1!$A$1:$BT$1,0),0)</f>
        <v>7.6074172117101488</v>
      </c>
      <c r="AD38" s="900">
        <f>VLOOKUP(年度マスタ!$K$4&amp;"_"&amp;AD$33,データシート1!$A:$BT,MATCH("aa_"&amp;$S38,データシート1!$A$1:$BT$1,0),0)</f>
        <v>8.9767795646954944</v>
      </c>
      <c r="AE38" s="900">
        <f>VLOOKUP(年度マスタ!$K$4&amp;"_"&amp;AE$33,データシート1!$A:$BT,MATCH("aa_"&amp;$S38,データシート1!$A$1:$BT$1,0),0)</f>
        <v>9.7500760657096333</v>
      </c>
      <c r="AF38" s="900">
        <f>VLOOKUP(年度マスタ!$K$4&amp;"_"&amp;AF$33,データシート1!$A:$BT,MATCH("aa_"&amp;$S38,データシート1!$A$1:$BT$1,0),0)</f>
        <v>9.2102961346458798</v>
      </c>
      <c r="AG38" s="900">
        <f>VLOOKUP(年度マスタ!$K$4&amp;"_"&amp;AG$33,データシート1!$A:$BT,MATCH("aa_"&amp;$S38,データシート1!$A$1:$BT$1,0),0)</f>
        <v>8.5935252071015</v>
      </c>
      <c r="AH38" s="900">
        <f>VLOOKUP(年度マスタ!$K$4&amp;"_"&amp;AH$33,データシート1!$A:$BT,MATCH("aa_"&amp;$S38,データシート1!$A$1:$BT$1,0),0)</f>
        <v>8.4488402743229134</v>
      </c>
      <c r="AI38" s="900">
        <f>VLOOKUP(年度マスタ!$K$4&amp;"_"&amp;AI$33,データシート1!$A:$BT,MATCH("aa_"&amp;$S38,データシート1!$A$1:$BT$1,0),0)</f>
        <v>18.52810692532206</v>
      </c>
      <c r="AJ38" s="900">
        <f>VLOOKUP(年度マスタ!$K$4&amp;"_"&amp;AJ$33,データシート1!$A:$BT,MATCH("aa_"&amp;$S38,データシート1!$A$1:$BT$1,0),0)</f>
        <v>14.745981839987117</v>
      </c>
      <c r="AK38" s="901">
        <f>VLOOKUP(年度マスタ!$K$4&amp;"_"&amp;AK$33,データシート1!$A:$BT,MATCH("aa_"&amp;$S38,データシート1!$A$1:$BT$1,0),0)</f>
        <v>9.981293516373329</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31.178231737316619</v>
      </c>
      <c r="P39" s="454">
        <f t="shared" si="9"/>
        <v>0.13126376803427434</v>
      </c>
      <c r="Q39" s="328"/>
      <c r="R39" s="13"/>
      <c r="S39" s="356" t="s">
        <v>189</v>
      </c>
      <c r="T39" s="335"/>
      <c r="U39" s="343" t="s">
        <v>199</v>
      </c>
      <c r="V39" s="344"/>
      <c r="W39" s="344"/>
      <c r="X39" s="896">
        <f>VLOOKUP(年度マスタ!$K$4&amp;"_"&amp;X$33,データシート1!$A:$BT,MATCH("aa_"&amp;$S39,データシート1!$A$1:$BT$1,0),0)</f>
        <v>33.616922266526949</v>
      </c>
      <c r="Y39" s="897">
        <f>VLOOKUP(年度マスタ!$K$4&amp;"_"&amp;Y$33,データシート1!$A:$BT,MATCH("aa_"&amp;$S39,データシート1!$A$1:$BT$1,0),0)</f>
        <v>32.143972114601723</v>
      </c>
      <c r="Z39" s="897">
        <f>VLOOKUP(年度マスタ!$K$4&amp;"_"&amp;Z$33,データシート1!$A:$BT,MATCH("aa_"&amp;$S39,データシート1!$A$1:$BT$1,0),0)</f>
        <v>42.539119770527513</v>
      </c>
      <c r="AA39" s="897">
        <f>VLOOKUP(年度マスタ!$K$4&amp;"_"&amp;AA$33,データシート1!$A:$BT,MATCH("aa_"&amp;$S39,データシート1!$A$1:$BT$1,0),0)</f>
        <v>46.553871325294168</v>
      </c>
      <c r="AB39" s="897">
        <f>VLOOKUP(年度マスタ!$K$4&amp;"_"&amp;AB$33,データシート1!$A:$BT,MATCH("aa_"&amp;$S39,データシート1!$A$1:$BT$1,0),0)</f>
        <v>46.572941921816494</v>
      </c>
      <c r="AC39" s="897">
        <f>VLOOKUP(年度マスタ!$K$4&amp;"_"&amp;AC$33,データシート1!$A:$BT,MATCH("aa_"&amp;$S39,データシート1!$A$1:$BT$1,0),0)</f>
        <v>46.689652328606847</v>
      </c>
      <c r="AD39" s="897">
        <f>VLOOKUP(年度マスタ!$K$4&amp;"_"&amp;AD$33,データシート1!$A:$BT,MATCH("aa_"&amp;$S39,データシート1!$A$1:$BT$1,0),0)</f>
        <v>48.740579475624422</v>
      </c>
      <c r="AE39" s="897">
        <f>VLOOKUP(年度マスタ!$K$4&amp;"_"&amp;AE$33,データシート1!$A:$BT,MATCH("aa_"&amp;$S39,データシート1!$A$1:$BT$1,0),0)</f>
        <v>36.532207509903046</v>
      </c>
      <c r="AF39" s="897">
        <f>VLOOKUP(年度マスタ!$K$4&amp;"_"&amp;AF$33,データシート1!$A:$BT,MATCH("aa_"&amp;$S39,データシート1!$A$1:$BT$1,0),0)</f>
        <v>30.995041939584294</v>
      </c>
      <c r="AG39" s="897">
        <f>VLOOKUP(年度マスタ!$K$4&amp;"_"&amp;AG$33,データシート1!$A:$BT,MATCH("aa_"&amp;$S39,データシート1!$A$1:$BT$1,0),0)</f>
        <v>32.05646375324708</v>
      </c>
      <c r="AH39" s="897">
        <f>VLOOKUP(年度マスタ!$K$4&amp;"_"&amp;AH$33,データシート1!$A:$BT,MATCH("aa_"&amp;$S39,データシート1!$A$1:$BT$1,0),0)</f>
        <v>24.97702320739263</v>
      </c>
      <c r="AI39" s="897">
        <f>VLOOKUP(年度マスタ!$K$4&amp;"_"&amp;AI$33,データシート1!$A:$BT,MATCH("aa_"&amp;$S39,データシート1!$A$1:$BT$1,0),0)</f>
        <v>27.713677388797262</v>
      </c>
      <c r="AJ39" s="897">
        <f>VLOOKUP(年度マスタ!$K$4&amp;"_"&amp;AJ$33,データシート1!$A:$BT,MATCH("aa_"&amp;$S39,データシート1!$A$1:$BT$1,0),0)</f>
        <v>27.703780774342817</v>
      </c>
      <c r="AK39" s="898">
        <f>VLOOKUP(年度マスタ!$K$4&amp;"_"&amp;AK$33,データシート1!$A:$BT,MATCH("aa_"&amp;$S39,データシート1!$A$1:$BT$1,0),0)</f>
        <v>21.76684555742337</v>
      </c>
      <c r="AL39" s="330"/>
      <c r="AW39" s="17" t="str">
        <f>年度マスタ!K4</f>
        <v>37341</v>
      </c>
      <c r="AX39" s="17" t="s">
        <v>200</v>
      </c>
      <c r="AY39" s="17">
        <f>VLOOKUP($AW39&amp;"_"&amp;$AY$34,データシート1!$A:$BT,MATCH($AY$31&amp;"_"&amp;AY$36,データシート1!$A$1:$BT$1,0),0)</f>
        <v>24.39769169088169</v>
      </c>
      <c r="AZ39" s="17">
        <f>VLOOKUP($AW39&amp;"_"&amp;$AY$34,データシート1!$A:$BT,MATCH($AY$31&amp;"_"&amp;AZ$36,データシート1!$A$1:$BT$1,0),0)</f>
        <v>1.6348394890021016</v>
      </c>
      <c r="BA39" s="17">
        <f>VLOOKUP($AW39&amp;"_"&amp;$AY$34,データシート1!$A:$BT,MATCH($AY$31&amp;"_"&amp;BA$36,データシート1!$A$1:$BT$1,0),0)</f>
        <v>9.981293516373329</v>
      </c>
      <c r="BB39" s="17">
        <f>VLOOKUP($AW39&amp;"_"&amp;$AY$34,データシート1!$A:$BT,MATCH($AY$31&amp;"_"&amp;BB$36,データシート1!$A$1:$BT$1,0),0)</f>
        <v>21.76684555742337</v>
      </c>
      <c r="BC39" s="17">
        <f>VLOOKUP($AW39&amp;"_"&amp;$AY$34,データシート1!$A:$BT,MATCH($AY$31&amp;"_"&amp;BC$36,データシート1!$A$1:$BT$1,0),0)</f>
        <v>29.808132632052459</v>
      </c>
      <c r="BD39" s="17">
        <f>VLOOKUP($AW39&amp;"_"&amp;$AY$34,データシート1!$A:$BT,MATCH($AY$31&amp;"_"&amp;BD$36,データシート1!$A$1:$BT$1,0),0)</f>
        <v>25.398646560305583</v>
      </c>
      <c r="BE39" s="17">
        <f>VLOOKUP($AW39&amp;"_"&amp;$AY$34,データシート1!$A:$BT,MATCH($AY$31&amp;"_"&amp;BE$36,データシート1!$A$1:$BT$1,0),0)</f>
        <v>23.245763479920377</v>
      </c>
      <c r="BF39" s="17">
        <f>VLOOKUP($AW39&amp;"_"&amp;$AY$34,データシート1!$A:$BT,MATCH($AY$31&amp;"_"&amp;BF$36,データシート1!$A$1:$BT$1,0),0)</f>
        <v>1.6077353988684713</v>
      </c>
      <c r="BG39" s="17">
        <f>VLOOKUP($AW39&amp;"_"&amp;$AY$34,データシート1!$A:$BT,MATCH($AY$31&amp;"_"&amp;BG$36,データシート1!$A$1:$BT$1,0),0)</f>
        <v>0</v>
      </c>
      <c r="BH39" s="17">
        <f>VLOOKUP($AW39&amp;"_"&amp;$AY$34,データシート1!$A:$BT,MATCH($AY$31&amp;"_"&amp;BH$36,データシート1!$A$1:$BT$1,0),0)</f>
        <v>2.744334867940577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25.351471893428204</v>
      </c>
      <c r="P40" s="454">
        <f t="shared" si="9"/>
        <v>0.10673247135960859</v>
      </c>
      <c r="Q40" s="328"/>
      <c r="R40" s="13"/>
      <c r="S40" s="356" t="s">
        <v>165</v>
      </c>
      <c r="T40" s="335"/>
      <c r="U40" s="343" t="s">
        <v>165</v>
      </c>
      <c r="V40" s="344"/>
      <c r="W40" s="344"/>
      <c r="X40" s="896">
        <f>VLOOKUP(年度マスタ!$K$4&amp;"_"&amp;X$33,データシート1!$A:$BT,MATCH("aa_"&amp;$S40,データシート1!$A$1:$BT$1,0),0)</f>
        <v>35.278347700564993</v>
      </c>
      <c r="Y40" s="897">
        <f>VLOOKUP(年度マスタ!$K$4&amp;"_"&amp;Y$33,データシート1!$A:$BT,MATCH("aa_"&amp;$S40,データシート1!$A$1:$BT$1,0),0)</f>
        <v>33.361448362351283</v>
      </c>
      <c r="Z40" s="897">
        <f>VLOOKUP(年度マスタ!$K$4&amp;"_"&amp;Z$33,データシート1!$A:$BT,MATCH("aa_"&amp;$S40,データシート1!$A$1:$BT$1,0),0)</f>
        <v>45.990427934570228</v>
      </c>
      <c r="AA40" s="897">
        <f>VLOOKUP(年度マスタ!$K$4&amp;"_"&amp;AA$33,データシート1!$A:$BT,MATCH("aa_"&amp;$S40,データシート1!$A$1:$BT$1,0),0)</f>
        <v>60.378646725639811</v>
      </c>
      <c r="AB40" s="897">
        <f>VLOOKUP(年度マスタ!$K$4&amp;"_"&amp;AB$33,データシート1!$A:$BT,MATCH("aa_"&amp;$S40,データシート1!$A$1:$BT$1,0),0)</f>
        <v>66.196969715748438</v>
      </c>
      <c r="AC40" s="897">
        <f>VLOOKUP(年度マスタ!$K$4&amp;"_"&amp;AC$33,データシート1!$A:$BT,MATCH("aa_"&amp;$S40,データシート1!$A$1:$BT$1,0),0)</f>
        <v>56.412210131808877</v>
      </c>
      <c r="AD40" s="897">
        <f>VLOOKUP(年度マスタ!$K$4&amp;"_"&amp;AD$33,データシート1!$A:$BT,MATCH("aa_"&amp;$S40,データシート1!$A$1:$BT$1,0),0)</f>
        <v>47.848806557682138</v>
      </c>
      <c r="AE40" s="897">
        <f>VLOOKUP(年度マスタ!$K$4&amp;"_"&amp;AE$33,データシート1!$A:$BT,MATCH("aa_"&amp;$S40,データシート1!$A$1:$BT$1,0),0)</f>
        <v>41.75711699591956</v>
      </c>
      <c r="AF40" s="897">
        <f>VLOOKUP(年度マスタ!$K$4&amp;"_"&amp;AF$33,データシート1!$A:$BT,MATCH("aa_"&amp;$S40,データシート1!$A$1:$BT$1,0),0)</f>
        <v>44.279042970883545</v>
      </c>
      <c r="AG40" s="897">
        <f>VLOOKUP(年度マスタ!$K$4&amp;"_"&amp;AG$33,データシート1!$A:$BT,MATCH("aa_"&amp;$S40,データシート1!$A$1:$BT$1,0),0)</f>
        <v>39.817445915042526</v>
      </c>
      <c r="AH40" s="897">
        <f>VLOOKUP(年度マスタ!$K$4&amp;"_"&amp;AH$33,データシート1!$A:$BT,MATCH("aa_"&amp;$S40,データシート1!$A$1:$BT$1,0),0)</f>
        <v>29.771825487985335</v>
      </c>
      <c r="AI40" s="897">
        <f>VLOOKUP(年度マスタ!$K$4&amp;"_"&amp;AI$33,データシート1!$A:$BT,MATCH("aa_"&amp;$S40,データシート1!$A$1:$BT$1,0),0)</f>
        <v>42.087493501424476</v>
      </c>
      <c r="AJ40" s="897">
        <f>VLOOKUP(年度マスタ!$K$4&amp;"_"&amp;AJ$33,データシート1!$A:$BT,MATCH("aa_"&amp;$S40,データシート1!$A$1:$BT$1,0),0)</f>
        <v>40.249084362769409</v>
      </c>
      <c r="AK40" s="898">
        <f>VLOOKUP(年度マスタ!$K$4&amp;"_"&amp;AK$33,データシート1!$A:$BT,MATCH("aa_"&amp;$S40,データシート1!$A$1:$BT$1,0),0)</f>
        <v>29.808132632052459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2.2425957260978602</v>
      </c>
      <c r="P41" s="454">
        <f t="shared" si="9"/>
        <v>9.4415734562918446E-3</v>
      </c>
      <c r="Q41" s="328"/>
      <c r="R41" s="13"/>
      <c r="S41" s="356" t="s">
        <v>201</v>
      </c>
      <c r="T41" s="335"/>
      <c r="U41" s="246" t="s">
        <v>128</v>
      </c>
      <c r="V41" s="344"/>
      <c r="W41" s="344"/>
      <c r="X41" s="896">
        <f>X42+X45+X46</f>
        <v>60.170361084713704</v>
      </c>
      <c r="Y41" s="897">
        <f t="shared" ref="Y41:AH41" si="12">Y42+Y45+Y46</f>
        <v>60.788973309495759</v>
      </c>
      <c r="Z41" s="897">
        <f t="shared" si="12"/>
        <v>59.598903899339348</v>
      </c>
      <c r="AA41" s="897">
        <f t="shared" si="12"/>
        <v>59.73910921279797</v>
      </c>
      <c r="AB41" s="897">
        <f t="shared" si="12"/>
        <v>58.77229935684268</v>
      </c>
      <c r="AC41" s="897">
        <f t="shared" si="12"/>
        <v>57.06806563102667</v>
      </c>
      <c r="AD41" s="897">
        <f t="shared" si="12"/>
        <v>56.849497766904463</v>
      </c>
      <c r="AE41" s="897">
        <f t="shared" si="12"/>
        <v>55.764757286641185</v>
      </c>
      <c r="AF41" s="897">
        <f t="shared" si="12"/>
        <v>55.08521074661369</v>
      </c>
      <c r="AG41" s="897">
        <f t="shared" si="12"/>
        <v>54.415428717449515</v>
      </c>
      <c r="AH41" s="897">
        <f t="shared" si="12"/>
        <v>53.570796666432635</v>
      </c>
      <c r="AI41" s="897">
        <f>AI42+AI45+AI46</f>
        <v>49.05225413394038</v>
      </c>
      <c r="AJ41" s="897">
        <f>AJ42+AJ45+AJ46</f>
        <v>49.251840195606853</v>
      </c>
      <c r="AK41" s="898">
        <f>AK42+AK45+AK46</f>
        <v>50.252145439094434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58.474432632762017</v>
      </c>
      <c r="Y42" s="900">
        <f t="shared" ref="Y42:AK42" si="13">SUM(Y43:Y44)</f>
        <v>59.025616713124862</v>
      </c>
      <c r="Z42" s="900">
        <f t="shared" si="13"/>
        <v>57.577173502018141</v>
      </c>
      <c r="AA42" s="900">
        <f t="shared" si="13"/>
        <v>57.53453405006006</v>
      </c>
      <c r="AB42" s="900">
        <f t="shared" si="13"/>
        <v>56.52970363074482</v>
      </c>
      <c r="AC42" s="900">
        <f t="shared" si="13"/>
        <v>54.930233047081899</v>
      </c>
      <c r="AD42" s="900">
        <f t="shared" si="13"/>
        <v>54.769266601125594</v>
      </c>
      <c r="AE42" s="900">
        <f t="shared" si="13"/>
        <v>53.744398761982424</v>
      </c>
      <c r="AF42" s="900">
        <f t="shared" si="13"/>
        <v>53.140699952439348</v>
      </c>
      <c r="AG42" s="900">
        <f t="shared" si="13"/>
        <v>52.619786326955094</v>
      </c>
      <c r="AH42" s="900">
        <f t="shared" si="13"/>
        <v>51.837973701637836</v>
      </c>
      <c r="AI42" s="900">
        <f t="shared" si="13"/>
        <v>47.418157684939317</v>
      </c>
      <c r="AJ42" s="900">
        <f t="shared" si="13"/>
        <v>47.650165065480394</v>
      </c>
      <c r="AK42" s="901">
        <f t="shared" si="13"/>
        <v>48.644410040225964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1.919931321535286</v>
      </c>
      <c r="P43" s="612">
        <f t="shared" si="9"/>
        <v>8.0831209978502669E-3</v>
      </c>
      <c r="Q43" s="328"/>
      <c r="R43" s="13"/>
      <c r="S43" s="356" t="s">
        <v>190</v>
      </c>
      <c r="T43" s="359"/>
      <c r="U43" s="346"/>
      <c r="V43" s="360"/>
      <c r="W43" s="347" t="s">
        <v>190</v>
      </c>
      <c r="X43" s="899">
        <f>VLOOKUP(年度マスタ!$K$4&amp;"_"&amp;X$33,データシート1!$A:$BT,MATCH("aa_"&amp;$S43,データシート1!$A$1:$BT$1,0),0)</f>
        <v>32.409907848785927</v>
      </c>
      <c r="Y43" s="900">
        <f>VLOOKUP(年度マスタ!$K$4&amp;"_"&amp;Y$33,データシート1!$A:$BT,MATCH("aa_"&amp;$S43,データシート1!$A$1:$BT$1,0),0)</f>
        <v>32.466746484294028</v>
      </c>
      <c r="Z43" s="900">
        <f>VLOOKUP(年度マスタ!$K$4&amp;"_"&amp;Z$33,データシート1!$A:$BT,MATCH("aa_"&amp;$S43,データシート1!$A$1:$BT$1,0),0)</f>
        <v>32.013440826512124</v>
      </c>
      <c r="AA43" s="900">
        <f>VLOOKUP(年度マスタ!$K$4&amp;"_"&amp;AA$33,データシート1!$A:$BT,MATCH("aa_"&amp;$S43,データシート1!$A$1:$BT$1,0),0)</f>
        <v>32.193625696442211</v>
      </c>
      <c r="AB43" s="900">
        <f>VLOOKUP(年度マスタ!$K$4&amp;"_"&amp;AB$33,データシート1!$A:$BT,MATCH("aa_"&amp;$S43,データシート1!$A$1:$BT$1,0),0)</f>
        <v>31.178231737316619</v>
      </c>
      <c r="AC43" s="900">
        <f>VLOOKUP(年度マスタ!$K$4&amp;"_"&amp;AC$33,データシート1!$A:$BT,MATCH("aa_"&amp;$S43,データシート1!$A$1:$BT$1,0),0)</f>
        <v>29.828609083111946</v>
      </c>
      <c r="AD43" s="900">
        <f>VLOOKUP(年度マスタ!$K$4&amp;"_"&amp;AD$33,データシート1!$A:$BT,MATCH("aa_"&amp;$S43,データシート1!$A$1:$BT$1,0),0)</f>
        <v>29.532229074735358</v>
      </c>
      <c r="AE43" s="900">
        <f>VLOOKUP(年度マスタ!$K$4&amp;"_"&amp;AE$33,データシート1!$A:$BT,MATCH("aa_"&amp;$S43,データシート1!$A$1:$BT$1,0),0)</f>
        <v>29.212711716909851</v>
      </c>
      <c r="AF43" s="900">
        <f>VLOOKUP(年度マスタ!$K$4&amp;"_"&amp;AF$33,データシート1!$A:$BT,MATCH("aa_"&amp;$S43,データシート1!$A$1:$BT$1,0),0)</f>
        <v>28.933390413144288</v>
      </c>
      <c r="AG43" s="900">
        <f>VLOOKUP(年度マスタ!$K$4&amp;"_"&amp;AG$33,データシート1!$A:$BT,MATCH("aa_"&amp;$S43,データシート1!$A$1:$BT$1,0),0)</f>
        <v>28.634322551912447</v>
      </c>
      <c r="AH43" s="900">
        <f>VLOOKUP(年度マスタ!$K$4&amp;"_"&amp;AH$33,データシート1!$A:$BT,MATCH("aa_"&amp;$S43,データシート1!$A$1:$BT$1,0),0)</f>
        <v>27.897971938515482</v>
      </c>
      <c r="AI43" s="900">
        <f>VLOOKUP(年度マスタ!$K$4&amp;"_"&amp;AI$33,データシート1!$A:$BT,MATCH("aa_"&amp;$S43,データシート1!$A$1:$BT$1,0),0)</f>
        <v>24.663678772444634</v>
      </c>
      <c r="AJ43" s="900">
        <f>VLOOKUP(年度マスタ!$K$4&amp;"_"&amp;AJ$33,データシート1!$A:$BT,MATCH("aa_"&amp;$S43,データシート1!$A$1:$BT$1,0),0)</f>
        <v>24.026800325603915</v>
      </c>
      <c r="AK43" s="901">
        <f>VLOOKUP(年度マスタ!$K$4&amp;"_"&amp;AK$33,データシート1!$A:$BT,MATCH("aa_"&amp;$S43,データシート1!$A$1:$BT$1,0),0)</f>
        <v>25.398646560305583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26.06452478397609</v>
      </c>
      <c r="Y44" s="900">
        <f>VLOOKUP(年度マスタ!$K$4&amp;"_"&amp;Y$33,データシート1!$A:$BT,MATCH("aa_"&amp;$S44,データシート1!$A$1:$BT$1,0),0)</f>
        <v>26.55887022883083</v>
      </c>
      <c r="Z44" s="900">
        <f>VLOOKUP(年度マスタ!$K$4&amp;"_"&amp;Z$33,データシート1!$A:$BT,MATCH("aa_"&amp;$S44,データシート1!$A$1:$BT$1,0),0)</f>
        <v>25.563732675506014</v>
      </c>
      <c r="AA44" s="900">
        <f>VLOOKUP(年度マスタ!$K$4&amp;"_"&amp;AA$33,データシート1!$A:$BT,MATCH("aa_"&amp;$S44,データシート1!$A$1:$BT$1,0),0)</f>
        <v>25.340908353617849</v>
      </c>
      <c r="AB44" s="900">
        <f>VLOOKUP(年度マスタ!$K$4&amp;"_"&amp;AB$33,データシート1!$A:$BT,MATCH("aa_"&amp;$S44,データシート1!$A$1:$BT$1,0),0)</f>
        <v>25.351471893428204</v>
      </c>
      <c r="AC44" s="900">
        <f>VLOOKUP(年度マスタ!$K$4&amp;"_"&amp;AC$33,データシート1!$A:$BT,MATCH("aa_"&amp;$S44,データシート1!$A$1:$BT$1,0),0)</f>
        <v>25.101623963969949</v>
      </c>
      <c r="AD44" s="900">
        <f>VLOOKUP(年度マスタ!$K$4&amp;"_"&amp;AD$33,データシート1!$A:$BT,MATCH("aa_"&amp;$S44,データシート1!$A$1:$BT$1,0),0)</f>
        <v>25.237037526390232</v>
      </c>
      <c r="AE44" s="900">
        <f>VLOOKUP(年度マスタ!$K$4&amp;"_"&amp;AE$33,データシート1!$A:$BT,MATCH("aa_"&amp;$S44,データシート1!$A$1:$BT$1,0),0)</f>
        <v>24.531687045072569</v>
      </c>
      <c r="AF44" s="900">
        <f>VLOOKUP(年度マスタ!$K$4&amp;"_"&amp;AF$33,データシート1!$A:$BT,MATCH("aa_"&amp;$S44,データシート1!$A$1:$BT$1,0),0)</f>
        <v>24.207309539295064</v>
      </c>
      <c r="AG44" s="900">
        <f>VLOOKUP(年度マスタ!$K$4&amp;"_"&amp;AG$33,データシート1!$A:$BT,MATCH("aa_"&amp;$S44,データシート1!$A$1:$BT$1,0),0)</f>
        <v>23.985463775042646</v>
      </c>
      <c r="AH44" s="900">
        <f>VLOOKUP(年度マスタ!$K$4&amp;"_"&amp;AH$33,データシート1!$A:$BT,MATCH("aa_"&amp;$S44,データシート1!$A$1:$BT$1,0),0)</f>
        <v>23.940001763122353</v>
      </c>
      <c r="AI44" s="900">
        <f>VLOOKUP(年度マスタ!$K$4&amp;"_"&amp;AI$33,データシート1!$A:$BT,MATCH("aa_"&amp;$S44,データシート1!$A$1:$BT$1,0),0)</f>
        <v>22.75447891249468</v>
      </c>
      <c r="AJ44" s="900">
        <f>VLOOKUP(年度マスタ!$K$4&amp;"_"&amp;AJ$33,データシート1!$A:$BT,MATCH("aa_"&amp;$S44,データシート1!$A$1:$BT$1,0),0)</f>
        <v>23.623364739876479</v>
      </c>
      <c r="AK44" s="901">
        <f>VLOOKUP(年度マスタ!$K$4&amp;"_"&amp;AK$33,データシート1!$A:$BT,MATCH("aa_"&amp;$S44,データシート1!$A$1:$BT$1,0),0)</f>
        <v>23.245763479920377</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1.69592845195169</v>
      </c>
      <c r="Y45" s="900">
        <f>VLOOKUP(年度マスタ!$K$4&amp;"_"&amp;Y$33,データシート1!$A:$BT,MATCH("aa_"&amp;$S45,データシート1!$A$1:$BT$1,0),0)</f>
        <v>1.7633565963708999</v>
      </c>
      <c r="Z45" s="900">
        <f>VLOOKUP(年度マスタ!$K$4&amp;"_"&amp;Z$33,データシート1!$A:$BT,MATCH("aa_"&amp;$S45,データシート1!$A$1:$BT$1,0),0)</f>
        <v>2.02173039732121</v>
      </c>
      <c r="AA45" s="900">
        <f>VLOOKUP(年度マスタ!$K$4&amp;"_"&amp;AA$33,データシート1!$A:$BT,MATCH("aa_"&amp;$S45,データシート1!$A$1:$BT$1,0),0)</f>
        <v>2.20457516273791</v>
      </c>
      <c r="AB45" s="900">
        <f>VLOOKUP(年度マスタ!$K$4&amp;"_"&amp;AB$33,データシート1!$A:$BT,MATCH("aa_"&amp;$S45,データシート1!$A$1:$BT$1,0),0)</f>
        <v>2.2425957260978602</v>
      </c>
      <c r="AC45" s="900">
        <f>VLOOKUP(年度マスタ!$K$4&amp;"_"&amp;AC$33,データシート1!$A:$BT,MATCH("aa_"&amp;$S45,データシート1!$A$1:$BT$1,0),0)</f>
        <v>2.1378325839447698</v>
      </c>
      <c r="AD45" s="900">
        <f>VLOOKUP(年度マスタ!$K$4&amp;"_"&amp;AD$33,データシート1!$A:$BT,MATCH("aa_"&amp;$S45,データシート1!$A$1:$BT$1,0),0)</f>
        <v>2.0802311657788701</v>
      </c>
      <c r="AE45" s="900">
        <f>VLOOKUP(年度マスタ!$K$4&amp;"_"&amp;AE$33,データシート1!$A:$BT,MATCH("aa_"&amp;$S45,データシート1!$A$1:$BT$1,0),0)</f>
        <v>2.020358524658759</v>
      </c>
      <c r="AF45" s="900">
        <f>VLOOKUP(年度マスタ!$K$4&amp;"_"&amp;AF$33,データシート1!$A:$BT,MATCH("aa_"&amp;$S45,データシート1!$A$1:$BT$1,0),0)</f>
        <v>1.94451079417434</v>
      </c>
      <c r="AG45" s="900">
        <f>VLOOKUP(年度マスタ!$K$4&amp;"_"&amp;AG$33,データシート1!$A:$BT,MATCH("aa_"&amp;$S45,データシート1!$A$1:$BT$1,0),0)</f>
        <v>1.7956423904944201</v>
      </c>
      <c r="AH45" s="900">
        <f>VLOOKUP(年度マスタ!$K$4&amp;"_"&amp;AH$33,データシート1!$A:$BT,MATCH("aa_"&amp;$S45,データシート1!$A$1:$BT$1,0),0)</f>
        <v>1.7328229647947999</v>
      </c>
      <c r="AI45" s="900">
        <f>VLOOKUP(年度マスタ!$K$4&amp;"_"&amp;AI$33,データシート1!$A:$BT,MATCH("aa_"&amp;$S45,データシート1!$A$1:$BT$1,0),0)</f>
        <v>1.6340964490010601</v>
      </c>
      <c r="AJ45" s="900">
        <f>VLOOKUP(年度マスタ!$K$4&amp;"_"&amp;AJ$33,データシート1!$A:$BT,MATCH("aa_"&amp;$S45,データシート1!$A$1:$BT$1,0),0)</f>
        <v>1.60167513012646</v>
      </c>
      <c r="AK45" s="901">
        <f>VLOOKUP(年度マスタ!$K$4&amp;"_"&amp;AK$33,データシート1!$A:$BT,MATCH("aa_"&amp;$S45,データシート1!$A$1:$BT$1,0),0)</f>
        <v>1.6077353988684713</v>
      </c>
      <c r="AL45" s="330"/>
      <c r="AW45" s="17" t="str">
        <f>AW48</f>
        <v>三木町</v>
      </c>
      <c r="AX45" s="1010">
        <f t="shared" ref="AX45:BB45" si="15">AX48/$BC48</f>
        <v>0.25617065939167777</v>
      </c>
      <c r="AY45" s="1010">
        <f t="shared" si="15"/>
        <v>0.15483018608410862</v>
      </c>
      <c r="AZ45" s="1010">
        <f t="shared" si="15"/>
        <v>0.21202882659616723</v>
      </c>
      <c r="BA45" s="1010">
        <f t="shared" si="15"/>
        <v>0.35744954448887528</v>
      </c>
      <c r="BB45" s="1010">
        <f t="shared" si="15"/>
        <v>1.9520783439171196E-2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3.0146215441035258</v>
      </c>
      <c r="Y47" s="903">
        <f>VLOOKUP(年度マスタ!$K$4&amp;"_"&amp;Y$33,データシート1!$A:$BT,MATCH("aa_"&amp;$S47,データシート1!$A$1:$BT$1,0),0)</f>
        <v>2.6169058563763561</v>
      </c>
      <c r="Z47" s="903">
        <f>VLOOKUP(年度マスタ!$K$4&amp;"_"&amp;Z$33,データシート1!$A:$BT,MATCH("aa_"&amp;$S47,データシート1!$A$1:$BT$1,0),0)</f>
        <v>4.4067672950786161</v>
      </c>
      <c r="AA47" s="903">
        <f>VLOOKUP(年度マスタ!$K$4&amp;"_"&amp;AA$33,データシート1!$A:$BT,MATCH("aa_"&amp;$S47,データシート1!$A$1:$BT$1,0),0)</f>
        <v>3.1459852004556401</v>
      </c>
      <c r="AB47" s="903">
        <f>VLOOKUP(年度マスタ!$K$4&amp;"_"&amp;AB$33,データシート1!$A:$BT,MATCH("aa_"&amp;$S47,データシート1!$A$1:$BT$1,0),0)</f>
        <v>1.919931321535286</v>
      </c>
      <c r="AC47" s="903">
        <f>VLOOKUP(年度マスタ!$K$4&amp;"_"&amp;AC$33,データシート1!$A:$BT,MATCH("aa_"&amp;$S47,データシート1!$A$1:$BT$1,0),0)</f>
        <v>3.5695052396032509</v>
      </c>
      <c r="AD47" s="903">
        <f>VLOOKUP(年度マスタ!$K$4&amp;"_"&amp;AD$33,データシート1!$A:$BT,MATCH("aa_"&amp;$S47,データシート1!$A$1:$BT$1,0),0)</f>
        <v>2.6884233825967598</v>
      </c>
      <c r="AE47" s="903">
        <f>VLOOKUP(年度マスタ!$K$4&amp;"_"&amp;AE$33,データシート1!$A:$BT,MATCH("aa_"&amp;$S47,データシート1!$A$1:$BT$1,0),0)</f>
        <v>1.393668487989612</v>
      </c>
      <c r="AF47" s="903">
        <f>VLOOKUP(年度マスタ!$K$4&amp;"_"&amp;AF$33,データシート1!$A:$BT,MATCH("aa_"&amp;$S47,データシート1!$A$1:$BT$1,0),0)</f>
        <v>2.1805853224086169</v>
      </c>
      <c r="AG47" s="903">
        <f>VLOOKUP(年度マスタ!$K$4&amp;"_"&amp;AG$33,データシート1!$A:$BT,MATCH("aa_"&amp;$S47,データシート1!$A$1:$BT$1,0),0)</f>
        <v>3.5499648202409597</v>
      </c>
      <c r="AH47" s="903">
        <f>VLOOKUP(年度マスタ!$K$4&amp;"_"&amp;AH$33,データシート1!$A:$BT,MATCH("aa_"&amp;$S47,データシート1!$A$1:$BT$1,0),0)</f>
        <v>3.5770032340964235</v>
      </c>
      <c r="AI47" s="903">
        <f>VLOOKUP(年度マスタ!$K$4&amp;"_"&amp;AI$33,データシート1!$A:$BT,MATCH("aa_"&amp;$S47,データシート1!$A$1:$BT$1,0),0)</f>
        <v>3.2957200712163361</v>
      </c>
      <c r="AJ47" s="903">
        <f>VLOOKUP(年度マスタ!$K$4&amp;"_"&amp;AJ$33,データシート1!$A:$BT,MATCH("aa_"&amp;$S47,データシート1!$A$1:$BT$1,0),0)</f>
        <v>3.3798492954201711</v>
      </c>
      <c r="AK47" s="904">
        <f>VLOOKUP(年度マスタ!$K$4&amp;"_"&amp;AK$33,データシート1!$A:$BT,MATCH("aa_"&amp;$S47,データシート1!$A$1:$BT$1,0),0)</f>
        <v>2.744334867940577</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三木町</v>
      </c>
      <c r="AX48" s="1011">
        <f>SUM(AY39:BA39)</f>
        <v>36.013824696257117</v>
      </c>
      <c r="AY48" s="1011">
        <f>BB39</f>
        <v>21.76684555742337</v>
      </c>
      <c r="AZ48" s="1011">
        <f>BC39</f>
        <v>29.808132632052459</v>
      </c>
      <c r="BA48" s="1011">
        <f>SUM(BD39:BG39)</f>
        <v>50.252145439094434</v>
      </c>
      <c r="BB48" s="1011">
        <f>BH39</f>
        <v>2.744334867940577</v>
      </c>
      <c r="BC48" s="1011">
        <f>SUM(AX48:BB48)</f>
        <v>140.58528319276795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140.58528319276795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36.013824696257117</v>
      </c>
      <c r="P52" s="453">
        <f t="shared" ref="P52:P64" si="18">O52/$O$51</f>
        <v>0.25617065939167777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24.39769169088169</v>
      </c>
      <c r="P53" s="454">
        <f t="shared" si="18"/>
        <v>0.17354371052785109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1.6348394890021016</v>
      </c>
      <c r="P54" s="454">
        <f t="shared" si="18"/>
        <v>1.1628809587134664E-2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9.981293516373329</v>
      </c>
      <c r="P55" s="454">
        <f t="shared" si="18"/>
        <v>7.0998139276692018E-2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21.76684555742337</v>
      </c>
      <c r="P56" s="453">
        <f t="shared" si="18"/>
        <v>0.15483018608410862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29.808132632052459</v>
      </c>
      <c r="P57" s="453">
        <f t="shared" si="18"/>
        <v>0.21202882659616723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50.252145439094434</v>
      </c>
      <c r="P58" s="453">
        <f t="shared" si="18"/>
        <v>0.35744954448887528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48.644410040225964</v>
      </c>
      <c r="P59" s="454">
        <f t="shared" si="18"/>
        <v>0.34601352954936004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25.398646560305583</v>
      </c>
      <c r="P60" s="454">
        <f t="shared" si="18"/>
        <v>0.18066362270280756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23.245763479920377</v>
      </c>
      <c r="P61" s="454">
        <f t="shared" si="18"/>
        <v>0.16534990684655246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1.6077353988684713</v>
      </c>
      <c r="P62" s="454">
        <f t="shared" si="18"/>
        <v>1.1436014939515213E-2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2.744334867940577</v>
      </c>
      <c r="P64" s="612">
        <f t="shared" si="18"/>
        <v>1.9520783439171196E-2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247.34970000000001</v>
      </c>
      <c r="AI7" s="78">
        <f>VLOOKUP(年度マスタ!$K$4&amp;"_"&amp;$AG7,データシート1!$A:$BT,MATCH("ab_"&amp;AI$2,データシート1!$A$1:$BT$1,0),0)</f>
        <v>820</v>
      </c>
      <c r="AJ7" s="78">
        <f>VLOOKUP(年度マスタ!$K$4&amp;"_"&amp;$AG7,データシート1!$A:$BT,MATCH("ab_"&amp;AJ$2,データシート1!$A$1:$BT$1,0),0)</f>
        <v>158</v>
      </c>
      <c r="AK7" s="78">
        <f>VLOOKUP(年度マスタ!$K$4&amp;"_"&amp;$AG7,データシート1!$A:$BT,MATCH("ab_"&amp;AK$2,データシート1!$A$1:$BT$1,0),0)</f>
        <v>7214</v>
      </c>
      <c r="AL7" s="78">
        <f>VLOOKUP(年度マスタ!$K$4&amp;"_"&amp;$AG7,データシート1!$A:$BT,MATCH("ab_"&amp;AL$2,データシート1!$A$1:$BT$1,0),0)</f>
        <v>11105</v>
      </c>
      <c r="AM7" s="78">
        <f>VLOOKUP(年度マスタ!$K$4&amp;"_"&amp;$AG7,データシート1!$A:$BT,MATCH("ab_"&amp;AM$2,データシート1!$A$1:$BT$1,0),0)</f>
        <v>16384</v>
      </c>
      <c r="AN7" s="78">
        <f>VLOOKUP(年度マスタ!$K$4&amp;"_"&amp;$AG7,データシート1!$A:$BT,MATCH("ab_"&amp;AN$2,データシート1!$A$1:$BT$1,0),0)</f>
        <v>5246</v>
      </c>
      <c r="AO7" s="78">
        <f>VLOOKUP(年度マスタ!$K$4&amp;"_"&amp;$AG7,データシート1!$A:$BT,MATCH("ab_"&amp;AO$2,データシート1!$A$1:$BT$1,0),0)</f>
        <v>29091</v>
      </c>
      <c r="AP7" s="78">
        <f>VLOOKUP(年度マスタ!$K$4&amp;"_"&amp;$AG7,データシート1!$A:$BT,MATCH("ab_"&amp;AP$2,データシート1!$A$1:$BT$1,0),0)</f>
        <v>0</v>
      </c>
      <c r="AQ7" s="954">
        <f>VLOOKUP(年度マスタ!$K$4&amp;"_"&amp;$AG7,データシート1!$A:$BT,MATCH("ab_"&amp;AQ$2,データシート1!$A$1:$BT$1,0),0)</f>
        <v>3.0146215441035258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253.46369999999999</v>
      </c>
      <c r="AI8" s="78">
        <f>VLOOKUP(年度マスタ!$K$4&amp;"_"&amp;$AG8,データシート1!$A:$BT,MATCH("ab_"&amp;AI$2,データシート1!$A$1:$BT$1,0),0)</f>
        <v>820</v>
      </c>
      <c r="AJ8" s="78">
        <f>VLOOKUP(年度マスタ!$K$4&amp;"_"&amp;$AG8,データシート1!$A:$BT,MATCH("ab_"&amp;AJ$2,データシート1!$A$1:$BT$1,0),0)</f>
        <v>158</v>
      </c>
      <c r="AK8" s="78">
        <f>VLOOKUP(年度マスタ!$K$4&amp;"_"&amp;$AG8,データシート1!$A:$BT,MATCH("ab_"&amp;AK$2,データシート1!$A$1:$BT$1,0),0)</f>
        <v>7214</v>
      </c>
      <c r="AL8" s="78">
        <f>VLOOKUP(年度マスタ!$K$4&amp;"_"&amp;$AG8,データシート1!$A:$BT,MATCH("ab_"&amp;AL$2,データシート1!$A$1:$BT$1,0),0)</f>
        <v>11184</v>
      </c>
      <c r="AM8" s="78">
        <f>VLOOKUP(年度マスタ!$K$4&amp;"_"&amp;$AG8,データシート1!$A:$BT,MATCH("ab_"&amp;AM$2,データシート1!$A$1:$BT$1,0),0)</f>
        <v>16489</v>
      </c>
      <c r="AN8" s="78">
        <f>VLOOKUP(年度マスタ!$K$4&amp;"_"&amp;$AG8,データシート1!$A:$BT,MATCH("ab_"&amp;AN$2,データシート1!$A$1:$BT$1,0),0)</f>
        <v>5212</v>
      </c>
      <c r="AO8" s="78">
        <f>VLOOKUP(年度マスタ!$K$4&amp;"_"&amp;$AG8,データシート1!$A:$BT,MATCH("ab_"&amp;AO$2,データシート1!$A$1:$BT$1,0),0)</f>
        <v>28984</v>
      </c>
      <c r="AP8" s="78">
        <f>VLOOKUP(年度マスタ!$K$4&amp;"_"&amp;$AG8,データシート1!$A:$BT,MATCH("ab_"&amp;AP$2,データシート1!$A$1:$BT$1,0),0)</f>
        <v>0</v>
      </c>
      <c r="AQ8" s="954">
        <f>VLOOKUP(年度マスタ!$K$4&amp;"_"&amp;$AG8,データシート1!$A:$BT,MATCH("ab_"&amp;AQ$2,データシート1!$A$1:$BT$1,0),0)</f>
        <v>2.6169058563763561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218.17930000000001</v>
      </c>
      <c r="AI9" s="78">
        <f>VLOOKUP(年度マスタ!$K$4&amp;"_"&amp;$AG9,データシート1!$A:$BT,MATCH("ab_"&amp;AI$2,データシート1!$A$1:$BT$1,0),0)</f>
        <v>820</v>
      </c>
      <c r="AJ9" s="78">
        <f>VLOOKUP(年度マスタ!$K$4&amp;"_"&amp;$AG9,データシート1!$A:$BT,MATCH("ab_"&amp;AJ$2,データシート1!$A$1:$BT$1,0),0)</f>
        <v>158</v>
      </c>
      <c r="AK9" s="78">
        <f>VLOOKUP(年度マスタ!$K$4&amp;"_"&amp;$AG9,データシート1!$A:$BT,MATCH("ab_"&amp;AK$2,データシート1!$A$1:$BT$1,0),0)</f>
        <v>7214</v>
      </c>
      <c r="AL9" s="78">
        <f>VLOOKUP(年度マスタ!$K$4&amp;"_"&amp;$AG9,データシート1!$A:$BT,MATCH("ab_"&amp;AL$2,データシート1!$A$1:$BT$1,0),0)</f>
        <v>11251</v>
      </c>
      <c r="AM9" s="78">
        <f>VLOOKUP(年度マスタ!$K$4&amp;"_"&amp;$AG9,データシート1!$A:$BT,MATCH("ab_"&amp;AM$2,データシート1!$A$1:$BT$1,0),0)</f>
        <v>16612</v>
      </c>
      <c r="AN9" s="78">
        <f>VLOOKUP(年度マスタ!$K$4&amp;"_"&amp;$AG9,データシート1!$A:$BT,MATCH("ab_"&amp;AN$2,データシート1!$A$1:$BT$1,0),0)</f>
        <v>5166</v>
      </c>
      <c r="AO9" s="78">
        <f>VLOOKUP(年度マスタ!$K$4&amp;"_"&amp;$AG9,データシート1!$A:$BT,MATCH("ab_"&amp;AO$2,データシート1!$A$1:$BT$1,0),0)</f>
        <v>28809</v>
      </c>
      <c r="AP9" s="78">
        <f>VLOOKUP(年度マスタ!$K$4&amp;"_"&amp;$AG9,データシート1!$A:$BT,MATCH("ab_"&amp;AP$2,データシート1!$A$1:$BT$1,0),0)</f>
        <v>0</v>
      </c>
      <c r="AQ9" s="954">
        <f>VLOOKUP(年度マスタ!$K$4&amp;"_"&amp;$AG9,データシート1!$A:$BT,MATCH("ab_"&amp;AQ$2,データシート1!$A$1:$BT$1,0),0)</f>
        <v>4.4067672950786161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274.483</v>
      </c>
      <c r="AI10" s="78">
        <f>VLOOKUP(年度マスタ!$K$4&amp;"_"&amp;$AG10,データシート1!$A:$BT,MATCH("ab_"&amp;AI$2,データシート1!$A$1:$BT$1,0),0)</f>
        <v>820</v>
      </c>
      <c r="AJ10" s="78">
        <f>VLOOKUP(年度マスタ!$K$4&amp;"_"&amp;$AG10,データシート1!$A:$BT,MATCH("ab_"&amp;AJ$2,データシート1!$A$1:$BT$1,0),0)</f>
        <v>158</v>
      </c>
      <c r="AK10" s="78">
        <f>VLOOKUP(年度マスタ!$K$4&amp;"_"&amp;$AG10,データシート1!$A:$BT,MATCH("ab_"&amp;AK$2,データシート1!$A$1:$BT$1,0),0)</f>
        <v>7214</v>
      </c>
      <c r="AL10" s="78">
        <f>VLOOKUP(年度マスタ!$K$4&amp;"_"&amp;$AG10,データシート1!$A:$BT,MATCH("ab_"&amp;AL$2,データシート1!$A$1:$BT$1,0),0)</f>
        <v>11481</v>
      </c>
      <c r="AM10" s="78">
        <f>VLOOKUP(年度マスタ!$K$4&amp;"_"&amp;$AG10,データシート1!$A:$BT,MATCH("ab_"&amp;AM$2,データシート1!$A$1:$BT$1,0),0)</f>
        <v>16838</v>
      </c>
      <c r="AN10" s="78">
        <f>VLOOKUP(年度マスタ!$K$4&amp;"_"&amp;$AG10,データシート1!$A:$BT,MATCH("ab_"&amp;AN$2,データシート1!$A$1:$BT$1,0),0)</f>
        <v>5092</v>
      </c>
      <c r="AO10" s="78">
        <f>VLOOKUP(年度マスタ!$K$4&amp;"_"&amp;$AG10,データシート1!$A:$BT,MATCH("ab_"&amp;AO$2,データシート1!$A$1:$BT$1,0),0)</f>
        <v>28914</v>
      </c>
      <c r="AP10" s="78">
        <f>VLOOKUP(年度マスタ!$K$4&amp;"_"&amp;$AG10,データシート1!$A:$BT,MATCH("ab_"&amp;AP$2,データシート1!$A$1:$BT$1,0),0)</f>
        <v>0</v>
      </c>
      <c r="AQ10" s="954">
        <f>VLOOKUP(年度マスタ!$K$4&amp;"_"&amp;$AG10,データシート1!$A:$BT,MATCH("ab_"&amp;AQ$2,データシート1!$A$1:$BT$1,0),0)</f>
        <v>3.1459852004556401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293.589</v>
      </c>
      <c r="AI11" s="78">
        <f>VLOOKUP(年度マスタ!$K$4&amp;"_"&amp;$AG11,データシート1!$A:$BT,MATCH("ab_"&amp;AI$2,データシート1!$A$1:$BT$1,0),0)</f>
        <v>820</v>
      </c>
      <c r="AJ11" s="78">
        <f>VLOOKUP(年度マスタ!$K$4&amp;"_"&amp;$AG11,データシート1!$A:$BT,MATCH("ab_"&amp;AJ$2,データシート1!$A$1:$BT$1,0),0)</f>
        <v>158</v>
      </c>
      <c r="AK11" s="78">
        <f>VLOOKUP(年度マスタ!$K$4&amp;"_"&amp;$AG11,データシート1!$A:$BT,MATCH("ab_"&amp;AK$2,データシート1!$A$1:$BT$1,0),0)</f>
        <v>7214</v>
      </c>
      <c r="AL11" s="78">
        <f>VLOOKUP(年度マスタ!$K$4&amp;"_"&amp;$AG11,データシート1!$A:$BT,MATCH("ab_"&amp;AL$2,データシート1!$A$1:$BT$1,0),0)</f>
        <v>11636</v>
      </c>
      <c r="AM11" s="78">
        <f>VLOOKUP(年度マスタ!$K$4&amp;"_"&amp;$AG11,データシート1!$A:$BT,MATCH("ab_"&amp;AM$2,データシート1!$A$1:$BT$1,0),0)</f>
        <v>17035</v>
      </c>
      <c r="AN11" s="78">
        <f>VLOOKUP(年度マスタ!$K$4&amp;"_"&amp;$AG11,データシート1!$A:$BT,MATCH("ab_"&amp;AN$2,データシート1!$A$1:$BT$1,0),0)</f>
        <v>5075</v>
      </c>
      <c r="AO11" s="78">
        <f>VLOOKUP(年度マスタ!$K$4&amp;"_"&amp;$AG11,データシート1!$A:$BT,MATCH("ab_"&amp;AO$2,データシート1!$A$1:$BT$1,0),0)</f>
        <v>28991</v>
      </c>
      <c r="AP11" s="78">
        <f>VLOOKUP(年度マスタ!$K$4&amp;"_"&amp;$AG11,データシート1!$A:$BT,MATCH("ab_"&amp;AP$2,データシート1!$A$1:$BT$1,0),0)</f>
        <v>0</v>
      </c>
      <c r="AQ11" s="954">
        <f>VLOOKUP(年度マスタ!$K$4&amp;"_"&amp;$AG11,データシート1!$A:$BT,MATCH("ab_"&amp;AQ$2,データシート1!$A$1:$BT$1,0),0)</f>
        <v>1.919931321535286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290.45839999999998</v>
      </c>
      <c r="AI12" s="78">
        <f>VLOOKUP(年度マスタ!$K$4&amp;"_"&amp;$AG12,データシート1!$A:$BT,MATCH("ab_"&amp;AI$2,データシート1!$A$1:$BT$1,0),0)</f>
        <v>868</v>
      </c>
      <c r="AJ12" s="78">
        <f>VLOOKUP(年度マスタ!$K$4&amp;"_"&amp;$AG12,データシート1!$A:$BT,MATCH("ab_"&amp;AJ$2,データシート1!$A$1:$BT$1,0),0)</f>
        <v>153</v>
      </c>
      <c r="AK12" s="78">
        <f>VLOOKUP(年度マスタ!$K$4&amp;"_"&amp;$AG12,データシート1!$A:$BT,MATCH("ab_"&amp;AK$2,データシート1!$A$1:$BT$1,0),0)</f>
        <v>7932</v>
      </c>
      <c r="AL12" s="78">
        <f>VLOOKUP(年度マスタ!$K$4&amp;"_"&amp;$AG12,データシート1!$A:$BT,MATCH("ab_"&amp;AL$2,データシート1!$A$1:$BT$1,0),0)</f>
        <v>11704</v>
      </c>
      <c r="AM12" s="78">
        <f>VLOOKUP(年度マスタ!$K$4&amp;"_"&amp;$AG12,データシート1!$A:$BT,MATCH("ab_"&amp;AM$2,データシート1!$A$1:$BT$1,0),0)</f>
        <v>17165</v>
      </c>
      <c r="AN12" s="78">
        <f>VLOOKUP(年度マスタ!$K$4&amp;"_"&amp;$AG12,データシート1!$A:$BT,MATCH("ab_"&amp;AN$2,データシート1!$A$1:$BT$1,0),0)</f>
        <v>4999</v>
      </c>
      <c r="AO12" s="78">
        <f>VLOOKUP(年度マスタ!$K$4&amp;"_"&amp;$AG12,データシート1!$A:$BT,MATCH("ab_"&amp;AO$2,データシート1!$A$1:$BT$1,0),0)</f>
        <v>28805</v>
      </c>
      <c r="AP12" s="78">
        <f>VLOOKUP(年度マスタ!$K$4&amp;"_"&amp;$AG12,データシート1!$A:$BT,MATCH("ab_"&amp;AP$2,データシート1!$A$1:$BT$1,0),0)</f>
        <v>0</v>
      </c>
      <c r="AQ12" s="954">
        <f>VLOOKUP(年度マスタ!$K$4&amp;"_"&amp;$AG12,データシート1!$A:$BT,MATCH("ab_"&amp;AQ$2,データシート1!$A$1:$BT$1,0),0)</f>
        <v>3.5695052396032509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289.5659</v>
      </c>
      <c r="AI13" s="78">
        <f>VLOOKUP(年度マスタ!$K$4&amp;"_"&amp;$AG13,データシート1!$A:$BT,MATCH("ab_"&amp;AI$2,データシート1!$A$1:$BT$1,0),0)</f>
        <v>868</v>
      </c>
      <c r="AJ13" s="78">
        <f>VLOOKUP(年度マスタ!$K$4&amp;"_"&amp;$AG13,データシート1!$A:$BT,MATCH("ab_"&amp;AJ$2,データシート1!$A$1:$BT$1,0),0)</f>
        <v>153</v>
      </c>
      <c r="AK13" s="78">
        <f>VLOOKUP(年度マスタ!$K$4&amp;"_"&amp;$AG13,データシート1!$A:$BT,MATCH("ab_"&amp;AK$2,データシート1!$A$1:$BT$1,0),0)</f>
        <v>7932</v>
      </c>
      <c r="AL13" s="78">
        <f>VLOOKUP(年度マスタ!$K$4&amp;"_"&amp;$AG13,データシート1!$A:$BT,MATCH("ab_"&amp;AL$2,データシート1!$A$1:$BT$1,0),0)</f>
        <v>11760</v>
      </c>
      <c r="AM13" s="78">
        <f>VLOOKUP(年度マスタ!$K$4&amp;"_"&amp;$AG13,データシート1!$A:$BT,MATCH("ab_"&amp;AM$2,データシート1!$A$1:$BT$1,0),0)</f>
        <v>17158</v>
      </c>
      <c r="AN13" s="78">
        <f>VLOOKUP(年度マスタ!$K$4&amp;"_"&amp;$AG13,データシート1!$A:$BT,MATCH("ab_"&amp;AN$2,データシート1!$A$1:$BT$1,0),0)</f>
        <v>5022</v>
      </c>
      <c r="AO13" s="78">
        <f>VLOOKUP(年度マスタ!$K$4&amp;"_"&amp;$AG13,データシート1!$A:$BT,MATCH("ab_"&amp;AO$2,データシート1!$A$1:$BT$1,0),0)</f>
        <v>28632</v>
      </c>
      <c r="AP13" s="78">
        <f>VLOOKUP(年度マスタ!$K$4&amp;"_"&amp;$AG13,データシート1!$A:$BT,MATCH("ab_"&amp;AP$2,データシート1!$A$1:$BT$1,0),0)</f>
        <v>0</v>
      </c>
      <c r="AQ13" s="954">
        <f>VLOOKUP(年度マスタ!$K$4&amp;"_"&amp;$AG13,データシート1!$A:$BT,MATCH("ab_"&amp;AQ$2,データシート1!$A$1:$BT$1,0),0)</f>
        <v>2.6884233825967598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290.89400000000001</v>
      </c>
      <c r="AI14" s="78">
        <f>VLOOKUP(年度マスタ!$K$4&amp;"_"&amp;$AG14,データシート1!$A:$BT,MATCH("ab_"&amp;AI$2,データシート1!$A$1:$BT$1,0),0)</f>
        <v>868</v>
      </c>
      <c r="AJ14" s="78">
        <f>VLOOKUP(年度マスタ!$K$4&amp;"_"&amp;$AG14,データシート1!$A:$BT,MATCH("ab_"&amp;AJ$2,データシート1!$A$1:$BT$1,0),0)</f>
        <v>153</v>
      </c>
      <c r="AK14" s="78">
        <f>VLOOKUP(年度マスタ!$K$4&amp;"_"&amp;$AG14,データシート1!$A:$BT,MATCH("ab_"&amp;AK$2,データシート1!$A$1:$BT$1,0),0)</f>
        <v>7932</v>
      </c>
      <c r="AL14" s="78">
        <f>VLOOKUP(年度マスタ!$K$4&amp;"_"&amp;$AG14,データシート1!$A:$BT,MATCH("ab_"&amp;AL$2,データシート1!$A$1:$BT$1,0),0)</f>
        <v>11856</v>
      </c>
      <c r="AM14" s="78">
        <f>VLOOKUP(年度マスタ!$K$4&amp;"_"&amp;$AG14,データシート1!$A:$BT,MATCH("ab_"&amp;AM$2,データシート1!$A$1:$BT$1,0),0)</f>
        <v>17181</v>
      </c>
      <c r="AN14" s="78">
        <f>VLOOKUP(年度マスタ!$K$4&amp;"_"&amp;$AG14,データシート1!$A:$BT,MATCH("ab_"&amp;AN$2,データシート1!$A$1:$BT$1,0),0)</f>
        <v>5049</v>
      </c>
      <c r="AO14" s="78">
        <f>VLOOKUP(年度マスタ!$K$4&amp;"_"&amp;$AG14,データシート1!$A:$BT,MATCH("ab_"&amp;AO$2,データシート1!$A$1:$BT$1,0),0)</f>
        <v>28604</v>
      </c>
      <c r="AP14" s="78">
        <f>VLOOKUP(年度マスタ!$K$4&amp;"_"&amp;$AG14,データシート1!$A:$BT,MATCH("ab_"&amp;AP$2,データシート1!$A$1:$BT$1,0),0)</f>
        <v>0</v>
      </c>
      <c r="AQ14" s="954">
        <f>VLOOKUP(年度マスタ!$K$4&amp;"_"&amp;$AG14,データシート1!$A:$BT,MATCH("ab_"&amp;AQ$2,データシート1!$A$1:$BT$1,0),0)</f>
        <v>1.393668487989612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325.57209999999998</v>
      </c>
      <c r="AI15" s="78">
        <f>VLOOKUP(年度マスタ!$K$4&amp;"_"&amp;$AG15,データシート1!$A:$BT,MATCH("ab_"&amp;AI$2,データシート1!$A$1:$BT$1,0),0)</f>
        <v>868</v>
      </c>
      <c r="AJ15" s="78">
        <f>VLOOKUP(年度マスタ!$K$4&amp;"_"&amp;$AG15,データシート1!$A:$BT,MATCH("ab_"&amp;AJ$2,データシート1!$A$1:$BT$1,0),0)</f>
        <v>153</v>
      </c>
      <c r="AK15" s="78">
        <f>VLOOKUP(年度マスタ!$K$4&amp;"_"&amp;$AG15,データシート1!$A:$BT,MATCH("ab_"&amp;AK$2,データシート1!$A$1:$BT$1,0),0)</f>
        <v>7932</v>
      </c>
      <c r="AL15" s="78">
        <f>VLOOKUP(年度マスタ!$K$4&amp;"_"&amp;$AG15,データシート1!$A:$BT,MATCH("ab_"&amp;AL$2,データシート1!$A$1:$BT$1,0),0)</f>
        <v>11905</v>
      </c>
      <c r="AM15" s="78">
        <f>VLOOKUP(年度マスタ!$K$4&amp;"_"&amp;$AG15,データシート1!$A:$BT,MATCH("ab_"&amp;AM$2,データシート1!$A$1:$BT$1,0),0)</f>
        <v>17299</v>
      </c>
      <c r="AN15" s="78">
        <f>VLOOKUP(年度マスタ!$K$4&amp;"_"&amp;$AG15,データシート1!$A:$BT,MATCH("ab_"&amp;AN$2,データシート1!$A$1:$BT$1,0),0)</f>
        <v>5014</v>
      </c>
      <c r="AO15" s="78">
        <f>VLOOKUP(年度マスタ!$K$4&amp;"_"&amp;$AG15,データシート1!$A:$BT,MATCH("ab_"&amp;AO$2,データシート1!$A$1:$BT$1,0),0)</f>
        <v>28469</v>
      </c>
      <c r="AP15" s="78">
        <f>VLOOKUP(年度マスタ!$K$4&amp;"_"&amp;$AG15,データシート1!$A:$BT,MATCH("ab_"&amp;AP$2,データシート1!$A$1:$BT$1,0),0)</f>
        <v>0</v>
      </c>
      <c r="AQ15" s="954">
        <f>VLOOKUP(年度マスタ!$K$4&amp;"_"&amp;$AG15,データシート1!$A:$BT,MATCH("ab_"&amp;AQ$2,データシート1!$A$1:$BT$1,0),0)</f>
        <v>2.1805853224086169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340.19639999999998</v>
      </c>
      <c r="AI16" s="78">
        <f>VLOOKUP(年度マスタ!$K$4&amp;"_"&amp;$AG16,データシート1!$A:$BT,MATCH("ab_"&amp;AI$2,データシート1!$A$1:$BT$1,0),0)</f>
        <v>868</v>
      </c>
      <c r="AJ16" s="78">
        <f>VLOOKUP(年度マスタ!$K$4&amp;"_"&amp;$AG16,データシート1!$A:$BT,MATCH("ab_"&amp;AJ$2,データシート1!$A$1:$BT$1,0),0)</f>
        <v>153</v>
      </c>
      <c r="AK16" s="78">
        <f>VLOOKUP(年度マスタ!$K$4&amp;"_"&amp;$AG16,データシート1!$A:$BT,MATCH("ab_"&amp;AK$2,データシート1!$A$1:$BT$1,0),0)</f>
        <v>7932</v>
      </c>
      <c r="AL16" s="78">
        <f>VLOOKUP(年度マスタ!$K$4&amp;"_"&amp;$AG16,データシート1!$A:$BT,MATCH("ab_"&amp;AL$2,データシート1!$A$1:$BT$1,0),0)</f>
        <v>11928</v>
      </c>
      <c r="AM16" s="78">
        <f>VLOOKUP(年度マスタ!$K$4&amp;"_"&amp;$AG16,データシート1!$A:$BT,MATCH("ab_"&amp;AM$2,データシート1!$A$1:$BT$1,0),0)</f>
        <v>17448</v>
      </c>
      <c r="AN16" s="78">
        <f>VLOOKUP(年度マスタ!$K$4&amp;"_"&amp;$AG16,データシート1!$A:$BT,MATCH("ab_"&amp;AN$2,データシート1!$A$1:$BT$1,0),0)</f>
        <v>5018</v>
      </c>
      <c r="AO16" s="78">
        <f>VLOOKUP(年度マスタ!$K$4&amp;"_"&amp;$AG16,データシート1!$A:$BT,MATCH("ab_"&amp;AO$2,データシート1!$A$1:$BT$1,0),0)</f>
        <v>28331</v>
      </c>
      <c r="AP16" s="78">
        <f>VLOOKUP(年度マスタ!$K$4&amp;"_"&amp;$AG16,データシート1!$A:$BT,MATCH("ab_"&amp;AP$2,データシート1!$A$1:$BT$1,0),0)</f>
        <v>0</v>
      </c>
      <c r="AQ16" s="954">
        <f>VLOOKUP(年度マスタ!$K$4&amp;"_"&amp;$AG16,データシート1!$A:$BT,MATCH("ab_"&amp;AQ$2,データシート1!$A$1:$BT$1,0),0)</f>
        <v>3.5499648202409602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337.76280000000003</v>
      </c>
      <c r="AI17" s="151">
        <f>VLOOKUP(年度マスタ!$K$4&amp;"_"&amp;$AG17,データシート1!$A:$BT,MATCH("ab_"&amp;AI$2,データシート1!$A$1:$BT$1,0),0)</f>
        <v>868</v>
      </c>
      <c r="AJ17" s="151">
        <f>VLOOKUP(年度マスタ!$K$4&amp;"_"&amp;$AG17,データシート1!$A:$BT,MATCH("ab_"&amp;AJ$2,データシート1!$A$1:$BT$1,0),0)</f>
        <v>153</v>
      </c>
      <c r="AK17" s="151">
        <f>VLOOKUP(年度マスタ!$K$4&amp;"_"&amp;$AG17,データシート1!$A:$BT,MATCH("ab_"&amp;AK$2,データシート1!$A$1:$BT$1,0),0)</f>
        <v>7932</v>
      </c>
      <c r="AL17" s="151">
        <f>VLOOKUP(年度マスタ!$K$4&amp;"_"&amp;$AG17,データシート1!$A:$BT,MATCH("ab_"&amp;AL$2,データシート1!$A$1:$BT$1,0),0)</f>
        <v>11865</v>
      </c>
      <c r="AM17" s="151">
        <f>VLOOKUP(年度マスタ!$K$4&amp;"_"&amp;$AG17,データシート1!$A:$BT,MATCH("ab_"&amp;AM$2,データシート1!$A$1:$BT$1,0),0)</f>
        <v>17466</v>
      </c>
      <c r="AN17" s="151">
        <f>VLOOKUP(年度マスタ!$K$4&amp;"_"&amp;$AG17,データシート1!$A:$BT,MATCH("ab_"&amp;AN$2,データシート1!$A$1:$BT$1,0),0)</f>
        <v>4971</v>
      </c>
      <c r="AO17" s="151">
        <f>VLOOKUP(年度マスタ!$K$4&amp;"_"&amp;$AG17,データシート1!$A:$BT,MATCH("ab_"&amp;AO$2,データシート1!$A$1:$BT$1,0),0)</f>
        <v>28080</v>
      </c>
      <c r="AP17" s="151">
        <f>VLOOKUP(年度マスタ!$K$4&amp;"_"&amp;$AG17,データシート1!$A:$BT,MATCH("ab_"&amp;AP$2,データシート1!$A$1:$BT$1,0),0)</f>
        <v>0</v>
      </c>
      <c r="AQ17" s="955">
        <f>VLOOKUP(年度マスタ!$K$4&amp;"_"&amp;$AG17,データシート1!$A:$BT,MATCH("ab_"&amp;AQ$2,データシート1!$A$1:$BT$1,0),0)</f>
        <v>3.577003234096424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281.96069999999997</v>
      </c>
      <c r="AI18" s="78">
        <f>VLOOKUP(年度マスタ!$K$4&amp;"_"&amp;$AG18,データシート1!$A:$BT,MATCH("ab_"&amp;AI$2,データシート1!$A$1:$BT$1,0),0)</f>
        <v>852</v>
      </c>
      <c r="AJ18" s="78">
        <f>VLOOKUP(年度マスタ!$K$4&amp;"_"&amp;$AG18,データシート1!$A:$BT,MATCH("ab_"&amp;AJ$2,データシート1!$A$1:$BT$1,0),0)</f>
        <v>334</v>
      </c>
      <c r="AK18" s="78">
        <f>VLOOKUP(年度マスタ!$K$4&amp;"_"&amp;$AG18,データシート1!$A:$BT,MATCH("ab_"&amp;AK$2,データシート1!$A$1:$BT$1,0),0)</f>
        <v>6832</v>
      </c>
      <c r="AL18" s="78">
        <f>VLOOKUP(年度マスタ!$K$4&amp;"_"&amp;$AG18,データシート1!$A:$BT,MATCH("ab_"&amp;AL$2,データシート1!$A$1:$BT$1,0),0)</f>
        <v>11840</v>
      </c>
      <c r="AM18" s="78">
        <f>VLOOKUP(年度マスタ!$K$4&amp;"_"&amp;$AG18,データシート1!$A:$BT,MATCH("ab_"&amp;AM$2,データシート1!$A$1:$BT$1,0),0)</f>
        <v>17624</v>
      </c>
      <c r="AN18" s="78">
        <f>VLOOKUP(年度マスタ!$K$4&amp;"_"&amp;$AG18,データシート1!$A:$BT,MATCH("ab_"&amp;AN$2,データシート1!$A$1:$BT$1,0),0)</f>
        <v>5022</v>
      </c>
      <c r="AO18" s="78">
        <f>VLOOKUP(年度マスタ!$K$4&amp;"_"&amp;$AG18,データシート1!$A:$BT,MATCH("ab_"&amp;AO$2,データシート1!$A$1:$BT$1,0),0)</f>
        <v>27715</v>
      </c>
      <c r="AP18" s="78">
        <f>VLOOKUP(年度マスタ!$K$4&amp;"_"&amp;$AG18,データシート1!$A:$BT,MATCH("ab_"&amp;AP$2,データシート1!$A$1:$BT$1,0),0)</f>
        <v>0</v>
      </c>
      <c r="AQ18" s="954">
        <f>VLOOKUP(年度マスタ!$K$4&amp;"_"&amp;$AG18,データシート1!$A:$BT,MATCH("ab_"&amp;AQ$2,データシート1!$A$1:$BT$1,0),0)</f>
        <v>3.2957200712163361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331.41160000000002</v>
      </c>
      <c r="AI19" s="78">
        <f>VLOOKUP(年度マスタ!$K$4&amp;"_"&amp;$AG19,データシート1!$A:$BT,MATCH("ab_"&amp;AI$2,データシート1!$A$1:$BT$1,0),0)</f>
        <v>852</v>
      </c>
      <c r="AJ19" s="78">
        <f>VLOOKUP(年度マスタ!$K$4&amp;"_"&amp;$AG19,データシート1!$A:$BT,MATCH("ab_"&amp;AJ$2,データシート1!$A$1:$BT$1,0),0)</f>
        <v>334</v>
      </c>
      <c r="AK19" s="78">
        <f>VLOOKUP(年度マスタ!$K$4&amp;"_"&amp;$AG19,データシート1!$A:$BT,MATCH("ab_"&amp;AK$2,データシート1!$A$1:$BT$1,0),0)</f>
        <v>6832</v>
      </c>
      <c r="AL19" s="78">
        <f>VLOOKUP(年度マスタ!$K$4&amp;"_"&amp;$AG19,データシート1!$A:$BT,MATCH("ab_"&amp;AL$2,データシート1!$A$1:$BT$1,0),0)</f>
        <v>11827</v>
      </c>
      <c r="AM19" s="78">
        <f>VLOOKUP(年度マスタ!$K$4&amp;"_"&amp;$AG19,データシート1!$A:$BT,MATCH("ab_"&amp;AM$2,データシート1!$A$1:$BT$1,0),0)</f>
        <v>17678</v>
      </c>
      <c r="AN19" s="78">
        <f>VLOOKUP(年度マスタ!$K$4&amp;"_"&amp;$AG19,データシート1!$A:$BT,MATCH("ab_"&amp;AN$2,データシート1!$A$1:$BT$1,0),0)</f>
        <v>5084</v>
      </c>
      <c r="AO19" s="78">
        <f>VLOOKUP(年度マスタ!$K$4&amp;"_"&amp;$AG19,データシート1!$A:$BT,MATCH("ab_"&amp;AO$2,データシート1!$A$1:$BT$1,0),0)</f>
        <v>27432</v>
      </c>
      <c r="AP19" s="78">
        <f>VLOOKUP(年度マスタ!$K$4&amp;"_"&amp;$AG19,データシート1!$A:$BT,MATCH("ab_"&amp;AP$2,データシート1!$A$1:$BT$1,0),0)</f>
        <v>0</v>
      </c>
      <c r="AQ19" s="954">
        <f>VLOOKUP(年度マスタ!$K$4&amp;"_"&amp;$AG19,データシート1!$A:$BT,MATCH("ab_"&amp;AQ$2,データシート1!$A$1:$BT$1,0),0)</f>
        <v>3.3798492954201711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309.80399999999997</v>
      </c>
      <c r="AI20" s="78">
        <f>VLOOKUP(年度マスタ!$K$4&amp;"_"&amp;$AG20,データシート1!$A:$BT,MATCH("ab_"&amp;AI$2,データシート1!$A$1:$BT$1,0),0)</f>
        <v>852</v>
      </c>
      <c r="AJ20" s="78">
        <f>VLOOKUP(年度マスタ!$K$4&amp;"_"&amp;$AG20,データシート1!$A:$BT,MATCH("ab_"&amp;AJ$2,データシート1!$A$1:$BT$1,0),0)</f>
        <v>334</v>
      </c>
      <c r="AK20" s="78">
        <f>VLOOKUP(年度マスタ!$K$4&amp;"_"&amp;$AG20,データシート1!$A:$BT,MATCH("ab_"&amp;AK$2,データシート1!$A$1:$BT$1,0),0)</f>
        <v>6832</v>
      </c>
      <c r="AL20" s="78">
        <f>VLOOKUP(年度マスタ!$K$4&amp;"_"&amp;$AG20,データシート1!$A:$BT,MATCH("ab_"&amp;AL$2,データシート1!$A$1:$BT$1,0),0)</f>
        <v>11931</v>
      </c>
      <c r="AM20" s="78">
        <f>VLOOKUP(年度マスタ!$K$4&amp;"_"&amp;$AG20,データシート1!$A:$BT,MATCH("ab_"&amp;AM$2,データシート1!$A$1:$BT$1,0),0)</f>
        <v>17755</v>
      </c>
      <c r="AN20" s="78">
        <f>VLOOKUP(年度マスタ!$K$4&amp;"_"&amp;$AG20,データシート1!$A:$BT,MATCH("ab_"&amp;AN$2,データシート1!$A$1:$BT$1,0),0)</f>
        <v>5079</v>
      </c>
      <c r="AO20" s="78">
        <f>VLOOKUP(年度マスタ!$K$4&amp;"_"&amp;$AG20,データシート1!$A:$BT,MATCH("ab_"&amp;AO$2,データシート1!$A$1:$BT$1,0),0)</f>
        <v>27310</v>
      </c>
      <c r="AP20" s="78">
        <f>VLOOKUP(年度マスタ!$K$4&amp;"_"&amp;$AG20,データシート1!$A:$BT,MATCH("ab_"&amp;AP$2,データシート1!$A$1:$BT$1,0),0)</f>
        <v>0</v>
      </c>
      <c r="AQ20" s="954">
        <f>VLOOKUP(年度マスタ!$K$4&amp;"_"&amp;$AG20,データシート1!$A:$BT,MATCH("ab_"&amp;AQ$2,データシート1!$A$1:$BT$1,0),0)</f>
        <v>2.744334867940577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6.1210000000000004</v>
      </c>
      <c r="BE13" s="70" t="str">
        <f>年度マスタ!K4</f>
        <v>37341</v>
      </c>
      <c r="BF13" s="70" t="str">
        <f>年度マスタ!K4</f>
        <v>37341</v>
      </c>
      <c r="BG13" s="70" t="str">
        <f>年度マスタ!K4</f>
        <v>37341</v>
      </c>
      <c r="BH13" s="278" t="s">
        <v>195</v>
      </c>
      <c r="BI13" s="278" t="s">
        <v>195</v>
      </c>
      <c r="BJ13" s="278" t="s">
        <v>195</v>
      </c>
      <c r="BK13" s="278" t="str">
        <f>年度マスタ!K4</f>
        <v>37341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6.1210000000000004</v>
      </c>
      <c r="AY14" s="70"/>
      <c r="BE14" s="70" t="str">
        <f>AP2</f>
        <v>三木町</v>
      </c>
      <c r="BF14" s="70" t="str">
        <f>AP2</f>
        <v>三木町</v>
      </c>
      <c r="BG14" s="70" t="str">
        <f>AP2</f>
        <v>三木町</v>
      </c>
      <c r="BH14" s="70" t="s">
        <v>205</v>
      </c>
      <c r="BI14" s="70" t="s">
        <v>205</v>
      </c>
      <c r="BJ14" s="70" t="s">
        <v>205</v>
      </c>
      <c r="BK14" s="70" t="str">
        <f>AP2</f>
        <v>三木町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13.103999999999999</v>
      </c>
      <c r="AY17" s="165">
        <f>AX17</f>
        <v>13.103999999999999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6.1210000000000004</v>
      </c>
      <c r="BG17" s="952">
        <f t="shared" ref="BG17:BG39" si="2">BF17/BE17</f>
        <v>6.1210000000000004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0.10580446964103805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13.242000000000001</v>
      </c>
      <c r="G21" s="877">
        <f t="shared" ref="G21:O21" si="5">SUM(G22,G26,G27,G28)</f>
        <v>20.041</v>
      </c>
      <c r="H21" s="877">
        <f t="shared" si="5"/>
        <v>25.588000000000001</v>
      </c>
      <c r="I21" s="877">
        <f t="shared" si="5"/>
        <v>27.826000000000001</v>
      </c>
      <c r="J21" s="877">
        <f t="shared" si="5"/>
        <v>26.721</v>
      </c>
      <c r="K21" s="877">
        <f t="shared" si="5"/>
        <v>26.639000000000003</v>
      </c>
      <c r="L21" s="877">
        <f t="shared" si="5"/>
        <v>20.609000000000002</v>
      </c>
      <c r="M21" s="877">
        <f t="shared" si="5"/>
        <v>19.911999999999999</v>
      </c>
      <c r="N21" s="877">
        <f t="shared" si="5"/>
        <v>19.52</v>
      </c>
      <c r="O21" s="877">
        <f t="shared" si="5"/>
        <v>18.082000000000001</v>
      </c>
      <c r="P21" s="878">
        <f>SUM(P22,P26,P27,P28)</f>
        <v>19.225000000000001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2.871</v>
      </c>
      <c r="G22" s="879">
        <f t="shared" ref="G22:P22" si="6">SUM(G23:G25)</f>
        <v>5.17</v>
      </c>
      <c r="H22" s="879">
        <f t="shared" si="6"/>
        <v>6.8239999999999998</v>
      </c>
      <c r="I22" s="879">
        <f t="shared" si="6"/>
        <v>7.2380000000000004</v>
      </c>
      <c r="J22" s="879">
        <f t="shared" si="6"/>
        <v>7.44</v>
      </c>
      <c r="K22" s="879">
        <f t="shared" si="6"/>
        <v>7.1349999999999998</v>
      </c>
      <c r="L22" s="879">
        <f t="shared" si="6"/>
        <v>5.5419999999999998</v>
      </c>
      <c r="M22" s="879">
        <f t="shared" si="6"/>
        <v>5.431</v>
      </c>
      <c r="N22" s="879">
        <f t="shared" si="6"/>
        <v>5.3689999999999998</v>
      </c>
      <c r="O22" s="879">
        <f t="shared" si="6"/>
        <v>4.1070000000000002</v>
      </c>
      <c r="P22" s="880">
        <f t="shared" si="6"/>
        <v>6.1210000000000004</v>
      </c>
      <c r="Z22" s="273"/>
      <c r="AB22" s="272"/>
      <c r="AC22" s="521" t="s">
        <v>286</v>
      </c>
      <c r="AP22" s="16" t="s">
        <v>287</v>
      </c>
      <c r="AQ22" s="273"/>
      <c r="AV22" s="70" t="str">
        <f>AW22</f>
        <v>エネルギー起源CO2</v>
      </c>
      <c r="AW22" s="70" t="str">
        <f>D56</f>
        <v>エネルギー起源CO2</v>
      </c>
      <c r="AX22" s="165">
        <f>P56</f>
        <v>19.225000000000001</v>
      </c>
      <c r="AY22" s="165">
        <f>AX22</f>
        <v>19.225000000000001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2.871</v>
      </c>
      <c r="G23" s="881">
        <f>IFERROR(VLOOKUP(年度マスタ!$K$4&amp;"_"&amp;G$20,データシート1!$A:$BU,MATCH("ba_"&amp;$E23,データシート1!$A$1:$BU$1,0),0),0)</f>
        <v>5.17</v>
      </c>
      <c r="H23" s="881">
        <f>IFERROR(VLOOKUP(年度マスタ!$K$4&amp;"_"&amp;H$20,データシート1!$A:$BU,MATCH("ba_"&amp;$E23,データシート1!$A$1:$BU$1,0),0),0)</f>
        <v>6.8239999999999998</v>
      </c>
      <c r="I23" s="881">
        <f>IFERROR(VLOOKUP(年度マスタ!$K$4&amp;"_"&amp;I$20,データシート1!$A:$BU,MATCH("ba_"&amp;$E23,データシート1!$A$1:$BU$1,0),0),0)</f>
        <v>7.2380000000000004</v>
      </c>
      <c r="J23" s="881">
        <f>IFERROR(VLOOKUP(年度マスタ!$K$4&amp;"_"&amp;J$20,データシート1!$A:$BU,MATCH("ba_"&amp;$E23,データシート1!$A$1:$BU$1,0),0),0)</f>
        <v>7.44</v>
      </c>
      <c r="K23" s="881">
        <f>IFERROR(VLOOKUP(年度マスタ!$K$4&amp;"_"&amp;K$20,データシート1!$A:$BU,MATCH("ba_"&amp;$E23,データシート1!$A$1:$BU$1,0),0),0)</f>
        <v>7.1349999999999998</v>
      </c>
      <c r="L23" s="881">
        <f>IFERROR(VLOOKUP(年度マスタ!$K$4&amp;"_"&amp;L$20,データシート1!$A:$BU,MATCH("ba_"&amp;$E23,データシート1!$A$1:$BU$1,0),0),0)</f>
        <v>5.5419999999999998</v>
      </c>
      <c r="M23" s="881">
        <f>IFERROR(VLOOKUP(年度マスタ!$K$4&amp;"_"&amp;M$20,データシート1!$A:$BU,MATCH("ba_"&amp;$E23,データシート1!$A$1:$BU$1,0),0),0)</f>
        <v>5.431</v>
      </c>
      <c r="N23" s="881">
        <f>IFERROR(VLOOKUP(年度マスタ!$K$4&amp;"_"&amp;N$20,データシート1!$A:$BU,MATCH("ba_"&amp;$E23,データシート1!$A$1:$BU$1,0),0),0)</f>
        <v>5.3689999999999998</v>
      </c>
      <c r="O23" s="881">
        <f>IFERROR(VLOOKUP(年度マスタ!$K$4&amp;"_"&amp;O$20,データシート1!$A:$BU,MATCH("ba_"&amp;$E23,データシート1!$A$1:$BU$1,0),0),0)</f>
        <v>4.1070000000000002</v>
      </c>
      <c r="P23" s="882">
        <f>IFERROR(VLOOKUP(年度マスタ!$K$4&amp;"_"&amp;P$20,データシート1!$A:$BU,MATCH("ba_"&amp;$E23,データシート1!$A$1:$BU$1,0),0),0)</f>
        <v>6.1210000000000004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84.248063568147515</v>
      </c>
      <c r="AG24" s="877">
        <f t="shared" ref="AG24:AP24" si="11">AG25+AG29</f>
        <v>96.251589660987406</v>
      </c>
      <c r="AH24" s="877">
        <f t="shared" si="11"/>
        <v>110.63431583752453</v>
      </c>
      <c r="AI24" s="877">
        <f t="shared" si="11"/>
        <v>106.30806052277754</v>
      </c>
      <c r="AJ24" s="877">
        <f t="shared" si="11"/>
        <v>105.7921607866997</v>
      </c>
      <c r="AK24" s="877">
        <f t="shared" si="11"/>
        <v>91.219586652890996</v>
      </c>
      <c r="AL24" s="877">
        <f t="shared" si="11"/>
        <v>88.348054485651687</v>
      </c>
      <c r="AM24" s="877">
        <f t="shared" si="11"/>
        <v>86.201905122589295</v>
      </c>
      <c r="AN24" s="877">
        <f t="shared" si="11"/>
        <v>73.499605417463613</v>
      </c>
      <c r="AO24" s="877">
        <f t="shared" si="11"/>
        <v>83.346097371830325</v>
      </c>
      <c r="AP24" s="878">
        <f t="shared" si="11"/>
        <v>77.40109602903496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41.708943797620002</v>
      </c>
      <c r="AG25" s="879">
        <f>①CO2排出量の現状把握!AA35</f>
        <v>49.697718335693231</v>
      </c>
      <c r="AH25" s="879">
        <f>①CO2排出量の現状把握!AB35</f>
        <v>64.061373915708032</v>
      </c>
      <c r="AI25" s="879">
        <f>①CO2排出量の現状把握!AC35</f>
        <v>59.618408194170691</v>
      </c>
      <c r="AJ25" s="879">
        <f>①CO2排出量の現状把握!AD35</f>
        <v>57.051581311075282</v>
      </c>
      <c r="AK25" s="879">
        <f>①CO2排出量の現状把握!AE35</f>
        <v>54.687379142987943</v>
      </c>
      <c r="AL25" s="879">
        <f>①CO2排出量の現状把握!AF35</f>
        <v>57.353012546067397</v>
      </c>
      <c r="AM25" s="879">
        <f>①CO2排出量の現状把握!AG35</f>
        <v>54.145441369342223</v>
      </c>
      <c r="AN25" s="879">
        <f>①CO2排出量の現状把握!AH35</f>
        <v>48.522582210070986</v>
      </c>
      <c r="AO25" s="879">
        <f>①CO2排出量の現状把握!AI35</f>
        <v>55.63241998303306</v>
      </c>
      <c r="AP25" s="880">
        <f>①CO2排出量の現状把握!AJ35</f>
        <v>49.697315254692143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10.371</v>
      </c>
      <c r="G26" s="879">
        <f>IFERROR(VLOOKUP(年度マスタ!$K$4&amp;"_"&amp;G$20,データシート1!$A:$BU,MATCH("ba_"&amp;$D26,データシート1!$A$1:$BU$1,0),0),0)</f>
        <v>14.871</v>
      </c>
      <c r="H26" s="879">
        <f>IFERROR(VLOOKUP(年度マスタ!$K$4&amp;"_"&amp;H$20,データシート1!$A:$BU,MATCH("ba_"&amp;$D26,データシート1!$A$1:$BU$1,0),0),0)</f>
        <v>18.763999999999999</v>
      </c>
      <c r="I26" s="879">
        <f>IFERROR(VLOOKUP(年度マスタ!$K$4&amp;"_"&amp;I$20,データシート1!$A:$BU,MATCH("ba_"&amp;$D26,データシート1!$A$1:$BU$1,0),0),0)</f>
        <v>20.588000000000001</v>
      </c>
      <c r="J26" s="879">
        <f>IFERROR(VLOOKUP(年度マスタ!$K$4&amp;"_"&amp;J$20,データシート1!$A:$BU,MATCH("ba_"&amp;$D26,データシート1!$A$1:$BU$1,0),0),0)</f>
        <v>19.280999999999999</v>
      </c>
      <c r="K26" s="879">
        <f>IFERROR(VLOOKUP(年度マスタ!$K$4&amp;"_"&amp;K$20,データシート1!$A:$BU,MATCH("ba_"&amp;$D26,データシート1!$A$1:$BU$1,0),0),0)</f>
        <v>19.504000000000001</v>
      </c>
      <c r="L26" s="879">
        <f>IFERROR(VLOOKUP(年度マスタ!$K$4&amp;"_"&amp;L$20,データシート1!$A:$BU,MATCH("ba_"&amp;$D26,データシート1!$A$1:$BU$1,0),0),0)</f>
        <v>15.067</v>
      </c>
      <c r="M26" s="879">
        <f>IFERROR(VLOOKUP(年度マスタ!$K$4&amp;"_"&amp;M$20,データシート1!$A:$BU,MATCH("ba_"&amp;$D26,データシート1!$A$1:$BU$1,0),0),0)</f>
        <v>14.481</v>
      </c>
      <c r="N26" s="879">
        <f>IFERROR(VLOOKUP(年度マスタ!$K$4&amp;"_"&amp;N$20,データシート1!$A:$BU,MATCH("ba_"&amp;$D26,データシート1!$A$1:$BU$1,0),0),0)</f>
        <v>14.151</v>
      </c>
      <c r="O26" s="879">
        <f>IFERROR(VLOOKUP(年度マスタ!$K$4&amp;"_"&amp;O$20,データシート1!$A:$BU,MATCH("ba_"&amp;$D26,データシート1!$A$1:$BU$1,0),0),0)</f>
        <v>13.975</v>
      </c>
      <c r="P26" s="880">
        <f>IFERROR(VLOOKUP(年度マスタ!$K$4&amp;"_"&amp;P$20,データシート1!$A:$BU,MATCH("ba_"&amp;$D26,データシート1!$A$1:$BU$1,0),0),0)</f>
        <v>13.103999999999999</v>
      </c>
      <c r="Z26" s="273"/>
      <c r="AB26" s="272"/>
      <c r="AC26" s="522"/>
      <c r="AD26" s="410"/>
      <c r="AE26" s="409" t="s">
        <v>184</v>
      </c>
      <c r="AF26" s="881">
        <f>①CO2排出量の現状把握!Z36</f>
        <v>32.321711657127352</v>
      </c>
      <c r="AG26" s="881">
        <f>①CO2排出量の現状把握!AA36</f>
        <v>39.953492135759063</v>
      </c>
      <c r="AH26" s="881">
        <f>①CO2排出量の現状把握!AB36</f>
        <v>55.543506939820901</v>
      </c>
      <c r="AI26" s="881">
        <f>①CO2排出量の現状把握!AC36</f>
        <v>49.703388916357653</v>
      </c>
      <c r="AJ26" s="881">
        <f>①CO2排出量の現状把握!AD36</f>
        <v>45.865711186126632</v>
      </c>
      <c r="AK26" s="881">
        <f>①CO2排出量の現状把握!AE36</f>
        <v>42.887386262487048</v>
      </c>
      <c r="AL26" s="881">
        <f>①CO2排出量の現状把握!AF36</f>
        <v>46.13280134030682</v>
      </c>
      <c r="AM26" s="881">
        <f>①CO2排出量の現状把握!AG36</f>
        <v>43.65976800510709</v>
      </c>
      <c r="AN26" s="881">
        <f>①CO2排出量の現状把握!AH36</f>
        <v>38.478988363760081</v>
      </c>
      <c r="AO26" s="881">
        <f>①CO2排出量の現状把握!AI36</f>
        <v>35.190214466673048</v>
      </c>
      <c r="AP26" s="882">
        <f>①CO2排出量の現状把握!AJ36</f>
        <v>33.049426865354242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2.333368248259525</v>
      </c>
      <c r="AG27" s="881">
        <f>①CO2排出量の現状把握!AA37</f>
        <v>2.339984923325531</v>
      </c>
      <c r="AH27" s="881">
        <f>①CO2排出量の現状把握!AB37</f>
        <v>1.911160144016258</v>
      </c>
      <c r="AI27" s="881">
        <f>①CO2排出量の現状把握!AC37</f>
        <v>2.307602066102886</v>
      </c>
      <c r="AJ27" s="881">
        <f>①CO2排出量の現状把握!AD37</f>
        <v>2.2090905602531579</v>
      </c>
      <c r="AK27" s="881">
        <f>①CO2排出量の現状把握!AE37</f>
        <v>2.049916814791263</v>
      </c>
      <c r="AL27" s="881">
        <f>①CO2排出量の現状把握!AF37</f>
        <v>2.0099150711147011</v>
      </c>
      <c r="AM27" s="881">
        <f>①CO2排出量の現状把握!AG37</f>
        <v>1.8921481571336309</v>
      </c>
      <c r="AN27" s="881">
        <f>①CO2排出量の現状把握!AH37</f>
        <v>1.5947535719879944</v>
      </c>
      <c r="AO27" s="881">
        <f>①CO2排出量の現状把握!AI37</f>
        <v>1.9140985910379507</v>
      </c>
      <c r="AP27" s="882">
        <f>①CO2排出量の現状把握!AJ37</f>
        <v>1.9019065493507807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7.0538638922331263</v>
      </c>
      <c r="AG28" s="881">
        <f>①CO2排出量の現状把握!AA38</f>
        <v>7.4042412766086381</v>
      </c>
      <c r="AH28" s="881">
        <f>①CO2排出量の現状把握!AB38</f>
        <v>6.6067068318708753</v>
      </c>
      <c r="AI28" s="881">
        <f>①CO2排出量の現状把握!AC38</f>
        <v>7.6074172117101488</v>
      </c>
      <c r="AJ28" s="881">
        <f>①CO2排出量の現状把握!AD38</f>
        <v>8.9767795646954944</v>
      </c>
      <c r="AK28" s="881">
        <f>①CO2排出量の現状把握!AE38</f>
        <v>9.7500760657096333</v>
      </c>
      <c r="AL28" s="881">
        <f>①CO2排出量の現状把握!AF38</f>
        <v>9.2102961346458798</v>
      </c>
      <c r="AM28" s="881">
        <f>①CO2排出量の現状把握!AG38</f>
        <v>8.5935252071015</v>
      </c>
      <c r="AN28" s="881">
        <f>①CO2排出量の現状把握!AH38</f>
        <v>8.4488402743229134</v>
      </c>
      <c r="AO28" s="881">
        <f>①CO2排出量の現状把握!AI38</f>
        <v>18.52810692532206</v>
      </c>
      <c r="AP28" s="882">
        <f>①CO2排出量の現状把握!AJ38</f>
        <v>14.745981839987117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42.539119770527513</v>
      </c>
      <c r="AG29" s="883">
        <f>①CO2排出量の現状把握!AA39</f>
        <v>46.553871325294168</v>
      </c>
      <c r="AH29" s="883">
        <f>①CO2排出量の現状把握!AB39</f>
        <v>46.572941921816494</v>
      </c>
      <c r="AI29" s="883">
        <f>①CO2排出量の現状把握!AC39</f>
        <v>46.689652328606847</v>
      </c>
      <c r="AJ29" s="883">
        <f>①CO2排出量の現状把握!AD39</f>
        <v>48.740579475624422</v>
      </c>
      <c r="AK29" s="883">
        <f>①CO2排出量の現状把握!AE39</f>
        <v>36.532207509903046</v>
      </c>
      <c r="AL29" s="883">
        <f>①CO2排出量の現状把握!AF39</f>
        <v>30.995041939584294</v>
      </c>
      <c r="AM29" s="883">
        <f>①CO2排出量の現状把握!AG39</f>
        <v>32.05646375324708</v>
      </c>
      <c r="AN29" s="883">
        <f>①CO2排出量の現状把握!AH39</f>
        <v>24.97702320739263</v>
      </c>
      <c r="AO29" s="883">
        <f>①CO2排出量の現状把握!AI39</f>
        <v>27.713677388797262</v>
      </c>
      <c r="AP29" s="884">
        <f>①CO2排出量の現状把握!AJ39</f>
        <v>27.703780774342817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0.15717868683460795</v>
      </c>
      <c r="AG32" s="461">
        <f t="shared" si="16"/>
        <v>0.20821474295216755</v>
      </c>
      <c r="AH32" s="461">
        <f t="shared" si="16"/>
        <v>0.231284478114169</v>
      </c>
      <c r="AI32" s="461">
        <f t="shared" si="16"/>
        <v>0.26174873159348072</v>
      </c>
      <c r="AJ32" s="461">
        <f t="shared" si="16"/>
        <v>0.25258015150929208</v>
      </c>
      <c r="AK32" s="461">
        <f t="shared" si="16"/>
        <v>0.29203157981154632</v>
      </c>
      <c r="AL32" s="461">
        <f t="shared" si="16"/>
        <v>0.23327055836127145</v>
      </c>
      <c r="AM32" s="461">
        <f t="shared" si="16"/>
        <v>0.23099257460357497</v>
      </c>
      <c r="AN32" s="461">
        <f t="shared" si="16"/>
        <v>0.26557965704890735</v>
      </c>
      <c r="AO32" s="461">
        <f t="shared" si="16"/>
        <v>0.21695076998423965</v>
      </c>
      <c r="AP32" s="461">
        <f t="shared" si="16"/>
        <v>0.2483814956933976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6.8834157343582156E-2</v>
      </c>
      <c r="AG33" s="458">
        <f t="shared" ref="AG33:AP33" si="17">IFERROR(IF(G22/AG25&gt;1,1,G22/AG25),0)</f>
        <v>0.10402892070573935</v>
      </c>
      <c r="AH33" s="458">
        <f t="shared" si="17"/>
        <v>0.10652284805784872</v>
      </c>
      <c r="AI33" s="458">
        <f t="shared" si="17"/>
        <v>0.12140545544970975</v>
      </c>
      <c r="AJ33" s="458">
        <f t="shared" si="17"/>
        <v>0.13040830471346973</v>
      </c>
      <c r="AK33" s="458">
        <f t="shared" si="17"/>
        <v>0.13046885975911418</v>
      </c>
      <c r="AL33" s="458">
        <f t="shared" si="17"/>
        <v>9.6629623344519605E-2</v>
      </c>
      <c r="AM33" s="458">
        <f t="shared" si="17"/>
        <v>0.10030391964031704</v>
      </c>
      <c r="AN33" s="458">
        <f>IFERROR(IF(N22/AN25&gt;1,1,N22/AN25),0)</f>
        <v>0.11064951112361968</v>
      </c>
      <c r="AO33" s="458">
        <f t="shared" si="17"/>
        <v>7.3823860282413833E-2</v>
      </c>
      <c r="AP33" s="458">
        <f t="shared" si="17"/>
        <v>0.12316560700775663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8.8825741360974847E-2</v>
      </c>
      <c r="AG34" s="459">
        <f t="shared" ref="AG34:AP36" si="18">IFERROR(IF(G23/AG26&gt;1,1,G23/AG26),0)</f>
        <v>0.1294004534680652</v>
      </c>
      <c r="AH34" s="459">
        <f t="shared" si="18"/>
        <v>0.12285864497885454</v>
      </c>
      <c r="AI34" s="459">
        <f t="shared" si="18"/>
        <v>0.14562387309606439</v>
      </c>
      <c r="AJ34" s="459">
        <f t="shared" si="18"/>
        <v>0.16221268149114487</v>
      </c>
      <c r="AK34" s="459">
        <f t="shared" si="18"/>
        <v>0.16636593231238428</v>
      </c>
      <c r="AL34" s="459">
        <f t="shared" si="18"/>
        <v>0.12013144311611278</v>
      </c>
      <c r="AM34" s="459">
        <f t="shared" si="18"/>
        <v>0.12439369809213623</v>
      </c>
      <c r="AN34" s="459">
        <f t="shared" si="18"/>
        <v>0.13953069527827247</v>
      </c>
      <c r="AO34" s="459">
        <f t="shared" si="18"/>
        <v>0.11670858112812986</v>
      </c>
      <c r="AP34" s="459">
        <f t="shared" si="18"/>
        <v>0.18520744777019577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0.24379912080798077</v>
      </c>
      <c r="AG37" s="460">
        <f t="shared" ref="AG37:AP37" si="21">IFERROR(IF(G26/AG29&gt;1,1,G26/AG29),0)</f>
        <v>0.31943637718309631</v>
      </c>
      <c r="AH37" s="460">
        <f t="shared" si="21"/>
        <v>0.40289488328866435</v>
      </c>
      <c r="AI37" s="460">
        <f t="shared" si="21"/>
        <v>0.44095423660684857</v>
      </c>
      <c r="AJ37" s="460">
        <f t="shared" si="21"/>
        <v>0.39558413558957767</v>
      </c>
      <c r="AK37" s="460">
        <f t="shared" si="21"/>
        <v>0.53388506551959425</v>
      </c>
      <c r="AL37" s="460">
        <f t="shared" si="21"/>
        <v>0.48611000525079717</v>
      </c>
      <c r="AM37" s="460">
        <f t="shared" si="21"/>
        <v>0.45173416854294113</v>
      </c>
      <c r="AN37" s="460">
        <f t="shared" si="21"/>
        <v>0.56656070991725016</v>
      </c>
      <c r="AO37" s="460">
        <f t="shared" si="21"/>
        <v>0.50426364585051908</v>
      </c>
      <c r="AP37" s="460">
        <f t="shared" si="21"/>
        <v>0.47300403171454308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13.103999999999999</v>
      </c>
      <c r="BG49" s="952">
        <f t="shared" si="22"/>
        <v>13.103999999999999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1.5344746930527389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13.242000000000001</v>
      </c>
      <c r="G55" s="885">
        <f t="shared" ref="G55:P55" si="32">SUM(G56,G57,G60,G61,G62,G63,G64,G65,)</f>
        <v>20.041</v>
      </c>
      <c r="H55" s="885">
        <f t="shared" si="32"/>
        <v>25.588000000000001</v>
      </c>
      <c r="I55" s="885">
        <f t="shared" si="32"/>
        <v>27.826000000000001</v>
      </c>
      <c r="J55" s="885">
        <f t="shared" si="32"/>
        <v>26.721</v>
      </c>
      <c r="K55" s="885">
        <f t="shared" si="32"/>
        <v>26.638999999999999</v>
      </c>
      <c r="L55" s="885">
        <f t="shared" si="32"/>
        <v>20.609000000000002</v>
      </c>
      <c r="M55" s="885">
        <f t="shared" si="32"/>
        <v>19.911999999999999</v>
      </c>
      <c r="N55" s="885">
        <f t="shared" si="32"/>
        <v>19.52</v>
      </c>
      <c r="O55" s="885">
        <f t="shared" si="32"/>
        <v>18.082000000000001</v>
      </c>
      <c r="P55" s="886">
        <f t="shared" si="32"/>
        <v>19.225000000000001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13.242000000000001</v>
      </c>
      <c r="G56" s="887">
        <f>IFERROR(VLOOKUP(年度マスタ!$K$4&amp;"_"&amp;G$54,データシート1!$A:$CE,MATCH("bc_"&amp;$C56,データシート1!$A$1:$CE$1,0),0),0)</f>
        <v>20.041</v>
      </c>
      <c r="H56" s="887">
        <f>IFERROR(VLOOKUP(年度マスタ!$K$4&amp;"_"&amp;H$54,データシート1!$A:$CE,MATCH("bc_"&amp;$C56,データシート1!$A$1:$CE$1,0),0),0)</f>
        <v>25.588000000000001</v>
      </c>
      <c r="I56" s="887">
        <f>IFERROR(VLOOKUP(年度マスタ!$K$4&amp;"_"&amp;I$54,データシート1!$A:$CE,MATCH("bc_"&amp;$C56,データシート1!$A$1:$CE$1,0),0),0)</f>
        <v>27.826000000000001</v>
      </c>
      <c r="J56" s="887">
        <f>IFERROR(VLOOKUP(年度マスタ!$K$4&amp;"_"&amp;J$54,データシート1!$A:$CE,MATCH("bc_"&amp;$C56,データシート1!$A$1:$CE$1,0),0),0)</f>
        <v>26.721</v>
      </c>
      <c r="K56" s="887">
        <f>IFERROR(VLOOKUP(年度マスタ!$K$4&amp;"_"&amp;K$54,データシート1!$A:$CE,MATCH("bc_"&amp;$C56,データシート1!$A$1:$CE$1,0),0),0)</f>
        <v>26.638999999999999</v>
      </c>
      <c r="L56" s="887">
        <f>IFERROR(VLOOKUP(年度マスタ!$K$4&amp;"_"&amp;L$54,データシート1!$A:$CE,MATCH("bc_"&amp;$C56,データシート1!$A$1:$CE$1,0),0),0)</f>
        <v>20.609000000000002</v>
      </c>
      <c r="M56" s="887">
        <f>IFERROR(VLOOKUP(年度マスタ!$K$4&amp;"_"&amp;M$54,データシート1!$A:$CE,MATCH("bc_"&amp;$C56,データシート1!$A$1:$CE$1,0),0),0)</f>
        <v>19.911999999999999</v>
      </c>
      <c r="N56" s="887">
        <f>IFERROR(VLOOKUP(年度マスタ!$K$4&amp;"_"&amp;N$54,データシート1!$A:$CE,MATCH("bc_"&amp;$C56,データシート1!$A$1:$CE$1,0),0),0)</f>
        <v>19.52</v>
      </c>
      <c r="O56" s="887">
        <f>IFERROR(VLOOKUP(年度マスタ!$K$4&amp;"_"&amp;O$54,データシート1!$A:$CE,MATCH("bc_"&amp;$C56,データシート1!$A$1:$CE$1,0),0),0)</f>
        <v>18.082000000000001</v>
      </c>
      <c r="P56" s="888">
        <f>IFERROR(VLOOKUP(年度マスタ!$K$4&amp;"_"&amp;P$54,データシート1!$A:$CE,MATCH("bc_"&amp;$C56,データシート1!$A$1:$CE$1,0),0),0)</f>
        <v>19.225000000000001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3344.85</v>
      </c>
      <c r="K6" s="619">
        <f>VLOOKUP(年度マスタ!$K$4&amp;"_"&amp;K$5,データシート1!$A:$BT,MATCH("cb_"&amp;$G6,データシート1!$A$1:$BT$1,0),0)</f>
        <v>3636.98</v>
      </c>
      <c r="L6" s="619">
        <f>VLOOKUP(年度マスタ!$K$4&amp;"_"&amp;L$5,データシート1!$A:$BT,MATCH("cb_"&amp;$G6,データシート1!$A$1:$BT$1,0),0)</f>
        <v>3912.1930000000002</v>
      </c>
      <c r="M6" s="619">
        <f>VLOOKUP(年度マスタ!$K$4&amp;"_"&amp;M$5,データシート1!$A:$BT,MATCH("cb_"&amp;$G6,データシート1!$A$1:$BT$1,0),0)</f>
        <v>4185.0690000000004</v>
      </c>
      <c r="N6" s="619">
        <f>VLOOKUP(年度マスタ!$K$4&amp;"_"&amp;N$5,データシート1!$A:$BT,MATCH("cb_"&amp;$G6,データシート1!$A$1:$BT$1,0),0)</f>
        <v>4516.251000000002</v>
      </c>
      <c r="O6" s="619">
        <f>VLOOKUP(年度マスタ!$K$4&amp;"_"&amp;O$5,データシート1!$A:$BT,MATCH("cb_"&amp;$G6,データシート1!$A$1:$BT$1,0),0)</f>
        <v>4788.7510000000011</v>
      </c>
      <c r="P6" s="619">
        <f>VLOOKUP(年度マスタ!$K$4&amp;"_"&amp;P$5,データシート1!$A:$BT,MATCH("cb_"&amp;$G6,データシート1!$A$1:$BT$1,0),0)</f>
        <v>5035.0310000000018</v>
      </c>
      <c r="Q6" s="619">
        <f>VLOOKUP(年度マスタ!$K$4&amp;"_"&amp;Q$5,データシート1!$A:$BT,MATCH("cb_"&amp;$G6,データシート1!$A$1:$BT$1,0),0)</f>
        <v>5431.6810000000032</v>
      </c>
      <c r="R6" s="633">
        <f>VLOOKUP(年度マスタ!$K$4&amp;"_"&amp;R$5,データシート1!$A:$BT,MATCH("cb_"&amp;$G6,データシート1!$A$1:$BT$1,0),0)</f>
        <v>5880.0810000000056</v>
      </c>
      <c r="S6" s="568"/>
      <c r="T6" s="190"/>
      <c r="U6" s="581"/>
      <c r="V6" s="195"/>
      <c r="W6" s="195"/>
      <c r="X6" s="195"/>
      <c r="Y6" s="196" t="s">
        <v>372</v>
      </c>
      <c r="Z6" s="663" t="s">
        <v>373</v>
      </c>
      <c r="AA6" s="663"/>
      <c r="AB6" s="663"/>
      <c r="AC6" s="664">
        <f>SUM(AC7:AC8)</f>
        <v>695541</v>
      </c>
      <c r="AD6" s="664">
        <f>SUM(AD7:AD8)</f>
        <v>956235.96900000004</v>
      </c>
      <c r="AE6" s="665">
        <f>$AD6*3600/100000000</f>
        <v>34.424494883999998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8314.58</v>
      </c>
      <c r="K7" s="617">
        <f>VLOOKUP(年度マスタ!$K$4&amp;"_"&amp;K$5,データシート1!$A:$BT,MATCH("cb_"&amp;$G7,データシート1!$A$1:$BT$1,0),0)</f>
        <v>11682.58</v>
      </c>
      <c r="L7" s="617">
        <f>VLOOKUP(年度マスタ!$K$4&amp;"_"&amp;L$5,データシート1!$A:$BT,MATCH("cb_"&amp;$G7,データシート1!$A$1:$BT$1,0),0)</f>
        <v>14883.58</v>
      </c>
      <c r="M7" s="617">
        <f>VLOOKUP(年度マスタ!$K$4&amp;"_"&amp;M$5,データシート1!$A:$BT,MATCH("cb_"&amp;$G7,データシート1!$A$1:$BT$1,0),0)</f>
        <v>16336.48</v>
      </c>
      <c r="N7" s="617">
        <f>VLOOKUP(年度マスタ!$K$4&amp;"_"&amp;N$5,データシート1!$A:$BT,MATCH("cb_"&amp;$G7,データシート1!$A$1:$BT$1,0),0)</f>
        <v>21913.48</v>
      </c>
      <c r="O7" s="617">
        <f>VLOOKUP(年度マスタ!$K$4&amp;"_"&amp;O$5,データシート1!$A:$BT,MATCH("cb_"&amp;$G7,データシート1!$A$1:$BT$1,0),0)</f>
        <v>25178.179999999989</v>
      </c>
      <c r="P7" s="617">
        <f>VLOOKUP(年度マスタ!$K$4&amp;"_"&amp;P$5,データシート1!$A:$BT,MATCH("cb_"&amp;$G7,データシート1!$A$1:$BT$1,0),0)</f>
        <v>26453.87999999999</v>
      </c>
      <c r="Q7" s="617">
        <f>VLOOKUP(年度マスタ!$K$4&amp;"_"&amp;Q$5,データシート1!$A:$BT,MATCH("cb_"&amp;$G7,データシート1!$A$1:$BT$1,0),0)</f>
        <v>28911.479999999985</v>
      </c>
      <c r="R7" s="634">
        <f>VLOOKUP(年度マスタ!$K$4&amp;"_"&amp;R$5,データシート1!$A:$BT,MATCH("cb_"&amp;$G7,データシート1!$A$1:$BT$1,0),0)</f>
        <v>29468.879999999986</v>
      </c>
      <c r="S7" s="568"/>
      <c r="T7" s="190"/>
      <c r="U7" s="581"/>
      <c r="V7" s="195"/>
      <c r="W7" s="195"/>
      <c r="X7" s="195"/>
      <c r="Y7" s="196" t="s">
        <v>375</v>
      </c>
      <c r="Z7" s="212" t="s">
        <v>376</v>
      </c>
      <c r="AA7" s="212"/>
      <c r="AB7" s="212"/>
      <c r="AC7" s="1022">
        <f>VLOOKUP(年度マスタ!$K$4&amp;"_"&amp;年度マスタ!$K$9,データシート3!A:AB,MATCH("ea_"&amp;$Y7&amp;"_設備",データシート3!$A$1:$AB$1,0),0)</f>
        <v>158381</v>
      </c>
      <c r="AD7" s="1022">
        <f>VLOOKUP(年度マスタ!$K$4&amp;"_"&amp;年度マスタ!$K$9,データシート3!A:AB,MATCH("ea_"&amp;$Y7&amp;"_年間発電",データシート3!$A$1:$AB$1,0),0)/10^3</f>
        <v>218108.51300000004</v>
      </c>
      <c r="AE7" s="554">
        <f t="shared" ref="AE7:AE16" si="0">$AD7*3600/100000000</f>
        <v>7.851906468000001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537160</v>
      </c>
      <c r="AD8" s="1022">
        <f>VLOOKUP(年度マスタ!$K$4&amp;"_"&amp;年度マスタ!$K$9,データシート3!A:AB,MATCH("ea_"&amp;$Y8&amp;"_年間発電",データシート3!$A$1:$AB$1,0),0)/10^3</f>
        <v>738127.45600000001</v>
      </c>
      <c r="AE8" s="554">
        <f t="shared" si="0"/>
        <v>26.572588415999999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14600</v>
      </c>
      <c r="AD9" s="666">
        <f>VLOOKUP(年度マスタ!$K$4&amp;"_"&amp;年度マスタ!$K$9,データシート3!A:AB,MATCH("ea_"&amp;$Y9&amp;"_年間発電",データシート3!$A$1:$AB$1,0),0)/10^3</f>
        <v>32692.579000000005</v>
      </c>
      <c r="AE9" s="667">
        <f t="shared" si="0"/>
        <v>1.1769328440000002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11659.43</v>
      </c>
      <c r="K12" s="651">
        <f t="shared" ref="K12:Q12" si="1">SUM(K6:K11)</f>
        <v>15319.56</v>
      </c>
      <c r="L12" s="651">
        <f t="shared" si="1"/>
        <v>18795.773000000001</v>
      </c>
      <c r="M12" s="651">
        <f t="shared" si="1"/>
        <v>20521.548999999999</v>
      </c>
      <c r="N12" s="651">
        <f t="shared" si="1"/>
        <v>26429.731</v>
      </c>
      <c r="O12" s="651">
        <f t="shared" si="1"/>
        <v>29966.93099999999</v>
      </c>
      <c r="P12" s="651">
        <f t="shared" si="1"/>
        <v>31488.910999999993</v>
      </c>
      <c r="Q12" s="651">
        <f t="shared" si="1"/>
        <v>34343.160999999986</v>
      </c>
      <c r="R12" s="652">
        <f t="shared" ref="R12" si="2">SUM(R6:R11)</f>
        <v>35348.960999999996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3.9870239700000001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22.725918790000001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4014.2213819999997</v>
      </c>
      <c r="K19" s="615">
        <f>K6*別紙!$C5/100*別紙!$E5/10^3</f>
        <v>4364.8124375999996</v>
      </c>
      <c r="L19" s="615">
        <f>L6*別紙!$C5/100*別紙!$E5/10^3</f>
        <v>4695.1010631599993</v>
      </c>
      <c r="M19" s="615">
        <f>M6*別紙!$C5/100*別紙!$E5/10^3</f>
        <v>5022.5850082800007</v>
      </c>
      <c r="N19" s="615">
        <f>N6*別紙!$C5/100*別紙!$E5/10^3</f>
        <v>5420.0431501200019</v>
      </c>
      <c r="O19" s="615">
        <f>O6*別紙!$C5/100*別紙!$E5/10^3</f>
        <v>5747.0758501200016</v>
      </c>
      <c r="P19" s="615">
        <f>P6*別紙!$C5/100*別紙!$E5/10^3</f>
        <v>6042.641403720002</v>
      </c>
      <c r="Q19" s="615">
        <f>Q6*別紙!$C5/100*別紙!$E5/10^3</f>
        <v>6518.6690017200026</v>
      </c>
      <c r="R19" s="639">
        <f>R6*別紙!$C5/100*別紙!$E5/10^3</f>
        <v>7056.8028097200058</v>
      </c>
      <c r="S19" s="572"/>
      <c r="T19" s="191"/>
      <c r="U19" s="588"/>
      <c r="W19" s="201"/>
      <c r="X19" s="201"/>
      <c r="Y19" s="173"/>
      <c r="Z19" s="628" t="s">
        <v>389</v>
      </c>
      <c r="AA19" s="671"/>
      <c r="AB19" s="672"/>
      <c r="AC19" s="673">
        <f>SUM($AC$6,$AC$9,$AC$10,$AC$13)</f>
        <v>710141</v>
      </c>
      <c r="AD19" s="673">
        <f>SUM($AD$6,$AD$9,$AD$10,$AD$13)</f>
        <v>988928.54800000007</v>
      </c>
      <c r="AE19" s="674">
        <f>SUM($AE$6,$AE$9,$AE$10,$AE$13,$AE$17,$AE$18)</f>
        <v>62.314370488000002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10998.193840799999</v>
      </c>
      <c r="K20" s="617">
        <f>K7*別紙!$C6/100*別紙!$E6/10^3</f>
        <v>15453.249520799998</v>
      </c>
      <c r="L20" s="617">
        <f>L7*別紙!$C6/100*別紙!$E6/10^3</f>
        <v>19687.404280800001</v>
      </c>
      <c r="M20" s="617">
        <f>M7*別紙!$C6/100*別紙!$E6/10^3</f>
        <v>21609.242284799999</v>
      </c>
      <c r="N20" s="617">
        <f>N7*別紙!$C6/100*別紙!$E6/10^3</f>
        <v>28986.274804799999</v>
      </c>
      <c r="O20" s="617">
        <f>O7*別紙!$C6/100*別紙!$E6/10^3</f>
        <v>33304.689376799979</v>
      </c>
      <c r="P20" s="617">
        <f>P7*別紙!$C6/100*別紙!$E6/10^3</f>
        <v>34992.134308799985</v>
      </c>
      <c r="Q20" s="617">
        <f>Q7*別紙!$C6/100*別紙!$E6/10^3</f>
        <v>38242.949284799979</v>
      </c>
      <c r="R20" s="634">
        <f>R7*別紙!$C6/100*別紙!$E6/10^3</f>
        <v>38980.255708799981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15012.415222799998</v>
      </c>
      <c r="K25" s="657">
        <f t="shared" si="3"/>
        <v>19818.061958399998</v>
      </c>
      <c r="L25" s="657">
        <f t="shared" si="3"/>
        <v>24382.505343960001</v>
      </c>
      <c r="M25" s="657">
        <f t="shared" si="3"/>
        <v>26631.827293080001</v>
      </c>
      <c r="N25" s="657">
        <f t="shared" si="3"/>
        <v>34406.317954919999</v>
      </c>
      <c r="O25" s="657">
        <f t="shared" si="3"/>
        <v>39051.765226919983</v>
      </c>
      <c r="P25" s="657">
        <f t="shared" si="3"/>
        <v>41034.775712519986</v>
      </c>
      <c r="Q25" s="657">
        <f t="shared" si="3"/>
        <v>44761.618286519981</v>
      </c>
      <c r="R25" s="658">
        <f t="shared" ref="R25" si="4">SUM(R19:R24)</f>
        <v>46037.058518519989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149573.47459948502</v>
      </c>
      <c r="K26" s="654">
        <f>(VLOOKUP(年度マスタ!$K$4&amp;"_"&amp;K$18,データシート1!$A:$BT,MATCH("da_合計",データシート1!$A$1:$BT$1,0),0))/10^3</f>
        <v>157740.5485483598</v>
      </c>
      <c r="L26" s="654">
        <f>(VLOOKUP(年度マスタ!$K$4&amp;"_"&amp;L$18,データシート1!$A:$BT,MATCH("da_合計",データシート1!$A$1:$BT$1,0),0))/10^3</f>
        <v>153284.01678726045</v>
      </c>
      <c r="M26" s="654">
        <f>(VLOOKUP(年度マスタ!$K$4&amp;"_"&amp;M$18,データシート1!$A:$BT,MATCH("da_合計",データシート1!$A$1:$BT$1,0),0))/10^3</f>
        <v>146752.79109225812</v>
      </c>
      <c r="N26" s="654">
        <f>(VLOOKUP(年度マスタ!$K$4&amp;"_"&amp;N$18,データシート1!$A:$BT,MATCH("da_合計",データシート1!$A$1:$BT$1,0),0))/10^3</f>
        <v>139734.10433001525</v>
      </c>
      <c r="O26" s="654">
        <f>(VLOOKUP(年度マスタ!$K$4&amp;"_"&amp;O$18,データシート1!$A:$BT,MATCH("da_合計",データシート1!$A$1:$BT$1,0),0))/10^3</f>
        <v>137172.14205426746</v>
      </c>
      <c r="P26" s="654">
        <f>(VLOOKUP(年度マスタ!$K$4&amp;"_"&amp;P$18,データシート1!$A:$BT,MATCH("da_合計",データシート1!$A$1:$BT$1,0),0))/10^3</f>
        <v>140410.80182961127</v>
      </c>
      <c r="Q26" s="654">
        <f>(VLOOKUP(年度マスタ!$K$4&amp;"_"&amp;Q$18,データシート1!$A:$BT,MATCH("da_合計",データシート1!$A$1:$BT$1,0),0))/10^3</f>
        <v>130189.15468026891</v>
      </c>
      <c r="R26" s="655">
        <f>Q26</f>
        <v>130189.15468026891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0.10036816529801793</v>
      </c>
      <c r="K27" s="839">
        <f t="shared" ref="K27:P27" si="5">K25/K26</f>
        <v>0.12563708026109857</v>
      </c>
      <c r="L27" s="839">
        <f t="shared" si="5"/>
        <v>0.159067500023828</v>
      </c>
      <c r="M27" s="839">
        <f t="shared" si="5"/>
        <v>0.18147407688033371</v>
      </c>
      <c r="N27" s="839">
        <f t="shared" si="5"/>
        <v>0.24622706188935317</v>
      </c>
      <c r="O27" s="839">
        <f t="shared" si="5"/>
        <v>0.28469166291411041</v>
      </c>
      <c r="P27" s="839">
        <f t="shared" si="5"/>
        <v>0.29224799785927974</v>
      </c>
      <c r="Q27" s="839">
        <f>Q25/Q26</f>
        <v>0.34381987037591483</v>
      </c>
      <c r="R27" s="840">
        <f>R25/R26</f>
        <v>0.35361669435201604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0.35361669435201604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7.596090092363732</v>
      </c>
      <c r="AA52" s="173"/>
      <c r="AB52" s="678" t="s">
        <v>413</v>
      </c>
      <c r="AC52" s="679">
        <f>$AD6</f>
        <v>956235.96900000004</v>
      </c>
      <c r="AD52" s="680">
        <f>R19+R20</f>
        <v>46037.058518519989</v>
      </c>
      <c r="AE52" s="681">
        <f t="shared" ref="AE52:AE54" si="6">IFERROR(AD52/AC52,"-")</f>
        <v>4.8144035584296231E-2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858739.39331973111</v>
      </c>
      <c r="Z53" s="1130"/>
      <c r="AA53" s="173"/>
      <c r="AB53" s="678" t="s">
        <v>377</v>
      </c>
      <c r="AC53" s="679">
        <f>$AD9</f>
        <v>32692.579000000005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751</v>
      </c>
      <c r="AK54" s="443">
        <f>VLOOKUP(年度マスタ!$K$4&amp;"_"&amp;AK$53,データシート1!$A$1:$BT$2000,MATCH("ca_太陽光発電（10kW未満）",データシート1!$A$1:$BT$1,0),0)</f>
        <v>806</v>
      </c>
      <c r="AL54" s="443">
        <f>VLOOKUP(年度マスタ!$K$4&amp;"_"&amp;AL$53,データシート1!$A$1:$BT$2000,MATCH("ca_太陽光発電（10kW未満）",データシート1!$A$1:$BT$1,0),0)</f>
        <v>856</v>
      </c>
      <c r="AM54" s="443">
        <f>VLOOKUP(年度マスタ!$K$4&amp;"_"&amp;AM$53,データシート1!$A$1:$BT$2000,MATCH("ca_太陽光発電（10kW未満）",データシート1!$A$1:$BT$1,0),0)</f>
        <v>910</v>
      </c>
      <c r="AN54" s="443">
        <f>VLOOKUP(年度マスタ!$K$4&amp;"_"&amp;AN$53,データシート1!$A$1:$BT$2000,MATCH("ca_太陽光発電（10kW未満）",データシート1!$A$1:$BT$1,0),0)</f>
        <v>968</v>
      </c>
      <c r="AO54" s="443">
        <f>VLOOKUP(年度マスタ!$K$4&amp;"_"&amp;AO$53,データシート1!$A$1:$BT$2000,MATCH("ca_太陽光発電（10kW未満）",データシート1!$A$1:$BT$1,0),0)</f>
        <v>1014</v>
      </c>
      <c r="AP54" s="443">
        <f>VLOOKUP(年度マスタ!$K$4&amp;"_"&amp;AP$53,データシート1!$A$1:$BT$2000,MATCH("ca_太陽光発電（10kW未満）",データシート1!$A$1:$BT$1,0),0)</f>
        <v>1057</v>
      </c>
      <c r="AQ54" s="443">
        <f>VLOOKUP(年度マスタ!$K$4&amp;"_"&amp;AQ$53,データシート1!$A$1:$BT$2000,MATCH("ca_太陽光発電（10kW未満）",データシート1!$A$1:$BT$1,0),0)</f>
        <v>1124</v>
      </c>
      <c r="AR54" s="443">
        <f>VLOOKUP(年度マスタ!$K$4&amp;"_"&amp;AR$53,データシート1!$A$1:$BT$2000,MATCH("ca_太陽光発電（10kW未満）",データシート1!$A$1:$BT$1,0),0)</f>
        <v>1194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三木町</v>
      </c>
      <c r="AZ12" s="1023" t="str">
        <f>年度マスタ!$K4</f>
        <v>37341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三木町</v>
      </c>
      <c r="AZ4" s="1038" t="str">
        <f>年度マスタ!$K4</f>
        <v>37341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13.242000000000001</v>
      </c>
      <c r="S7" s="910">
        <f t="shared" si="0"/>
        <v>20.041</v>
      </c>
      <c r="T7" s="910">
        <f t="shared" si="0"/>
        <v>25.588000000000001</v>
      </c>
      <c r="U7" s="910">
        <f t="shared" si="0"/>
        <v>27.826000000000001</v>
      </c>
      <c r="V7" s="910">
        <f t="shared" si="0"/>
        <v>26.721</v>
      </c>
      <c r="W7" s="910">
        <f t="shared" si="0"/>
        <v>26.639000000000003</v>
      </c>
      <c r="X7" s="910">
        <f t="shared" si="0"/>
        <v>20.609000000000002</v>
      </c>
      <c r="Y7" s="910">
        <f t="shared" si="0"/>
        <v>19.911999999999999</v>
      </c>
      <c r="Z7" s="910">
        <f>SUM(Z8:Z13)</f>
        <v>19.52</v>
      </c>
      <c r="AA7" s="910">
        <f>SUM(AA8:AA13)</f>
        <v>18.082000000000001</v>
      </c>
      <c r="AB7" s="911">
        <f t="shared" si="0"/>
        <v>19.225000000000001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2.871</v>
      </c>
      <c r="S10" s="916">
        <f>VLOOKUP($D$3&amp;"_"&amp;S$3,データシート1!$A:$BU,MATCH($R$2&amp;"_"&amp;$C10,データシート1!$A$1:$BU$1,0),0)</f>
        <v>5.17</v>
      </c>
      <c r="T10" s="916">
        <f>VLOOKUP($D$3&amp;"_"&amp;T$3,データシート1!$A:$BU,MATCH($R$2&amp;"_"&amp;$C10,データシート1!$A$1:$BU$1,0),0)</f>
        <v>6.8239999999999998</v>
      </c>
      <c r="U10" s="916">
        <f>VLOOKUP($D$3&amp;"_"&amp;U$3,データシート1!$A:$BU,MATCH($R$2&amp;"_"&amp;$C10,データシート1!$A$1:$BU$1,0),0)</f>
        <v>7.2380000000000004</v>
      </c>
      <c r="V10" s="916">
        <f>VLOOKUP($D$3&amp;"_"&amp;V$3,データシート1!$A:$BU,MATCH($R$2&amp;"_"&amp;$C10,データシート1!$A$1:$BU$1,0),0)</f>
        <v>7.44</v>
      </c>
      <c r="W10" s="916">
        <f>VLOOKUP($D$3&amp;"_"&amp;W$3,データシート1!$A:$BU,MATCH($R$2&amp;"_"&amp;$C10,データシート1!$A$1:$BU$1,0),0)</f>
        <v>7.1349999999999998</v>
      </c>
      <c r="X10" s="916">
        <f>VLOOKUP($D$3&amp;"_"&amp;X$3,データシート1!$A:$BU,MATCH($R$2&amp;"_"&amp;$C10,データシート1!$A$1:$BU$1,0),0)</f>
        <v>5.5419999999999998</v>
      </c>
      <c r="Y10" s="916">
        <f>VLOOKUP($D$3&amp;"_"&amp;Y$3,データシート1!$A:$BU,MATCH($R$2&amp;"_"&amp;$C10,データシート1!$A$1:$BU$1,0),0)</f>
        <v>5.431</v>
      </c>
      <c r="Z10" s="916">
        <f>VLOOKUP($D$3&amp;"_"&amp;Z$3,データシート1!$A:$BU,MATCH($R$2&amp;"_"&amp;$C10,データシート1!$A$1:$BU$1,0),0)</f>
        <v>5.3689999999999998</v>
      </c>
      <c r="AA10" s="916">
        <f>VLOOKUP($D$3&amp;"_"&amp;AA$3,データシート1!$A:$BU,MATCH($R$2&amp;"_"&amp;$C10,データシート1!$A$1:$BU$1,0),0)</f>
        <v>4.1070000000000002</v>
      </c>
      <c r="AB10" s="917">
        <f>VLOOKUP($D$3&amp;"_"&amp;AB$3,データシート1!$A:$BU,MATCH($R$2&amp;"_"&amp;$C10,データシート1!$A$1:$BU$1,0),0)</f>
        <v>6.1210000000000004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10.371</v>
      </c>
      <c r="S11" s="916">
        <f>VLOOKUP($D$3&amp;"_"&amp;S$3,データシート1!$A:$BU,MATCH($R$2&amp;"_"&amp;$C11,データシート1!$A$1:$BU$1,0),0)</f>
        <v>14.871</v>
      </c>
      <c r="T11" s="916">
        <f>VLOOKUP($D$3&amp;"_"&amp;T$3,データシート1!$A:$BU,MATCH($R$2&amp;"_"&amp;$C11,データシート1!$A$1:$BU$1,0),0)</f>
        <v>18.763999999999999</v>
      </c>
      <c r="U11" s="916">
        <f>VLOOKUP($D$3&amp;"_"&amp;U$3,データシート1!$A:$BU,MATCH($R$2&amp;"_"&amp;$C11,データシート1!$A$1:$BU$1,0),0)</f>
        <v>20.588000000000001</v>
      </c>
      <c r="V11" s="916">
        <f>VLOOKUP($D$3&amp;"_"&amp;V$3,データシート1!$A:$BU,MATCH($R$2&amp;"_"&amp;$C11,データシート1!$A$1:$BU$1,0),0)</f>
        <v>19.280999999999999</v>
      </c>
      <c r="W11" s="916">
        <f>VLOOKUP($D$3&amp;"_"&amp;W$3,データシート1!$A:$BU,MATCH($R$2&amp;"_"&amp;$C11,データシート1!$A$1:$BU$1,0),0)</f>
        <v>19.504000000000001</v>
      </c>
      <c r="X11" s="916">
        <f>VLOOKUP($D$3&amp;"_"&amp;X$3,データシート1!$A:$BU,MATCH($R$2&amp;"_"&amp;$C11,データシート1!$A$1:$BU$1,0),0)</f>
        <v>15.067</v>
      </c>
      <c r="Y11" s="916">
        <f>VLOOKUP($D$3&amp;"_"&amp;Y$3,データシート1!$A:$BU,MATCH($R$2&amp;"_"&amp;$C11,データシート1!$A$1:$BU$1,0),0)</f>
        <v>14.481</v>
      </c>
      <c r="Z11" s="916">
        <f>VLOOKUP($D$3&amp;"_"&amp;Z$3,データシート1!$A:$BU,MATCH($R$2&amp;"_"&amp;$C11,データシート1!$A$1:$BU$1,0),0)</f>
        <v>14.151</v>
      </c>
      <c r="AA11" s="916">
        <f>VLOOKUP($D$3&amp;"_"&amp;AA$3,データシート1!$A:$BU,MATCH($R$2&amp;"_"&amp;$C11,データシート1!$A$1:$BU$1,0),0)</f>
        <v>13.975</v>
      </c>
      <c r="AB11" s="917">
        <f>VLOOKUP($D$3&amp;"_"&amp;AB$3,データシート1!$A:$BU,MATCH($R$2&amp;"_"&amp;$C11,データシート1!$A$1:$BU$1,0),0)</f>
        <v>13.103999999999999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2.871</v>
      </c>
      <c r="S26" s="925">
        <f>VLOOKUP($D$3&amp;"_"&amp;S$3,データシート2!$A:$SI,MATCH($R$2&amp;"_"&amp;$B26,データシート2!$A$1:$SI$1,0),0)</f>
        <v>5.17</v>
      </c>
      <c r="T26" s="925">
        <f>VLOOKUP($D$3&amp;"_"&amp;T$3,データシート2!$A:$SI,MATCH($R$2&amp;"_"&amp;$B26,データシート2!$A$1:$SI$1,0),0)</f>
        <v>6.8239999999999998</v>
      </c>
      <c r="U26" s="925">
        <f>VLOOKUP($D$3&amp;"_"&amp;U$3,データシート2!$A:$SI,MATCH($R$2&amp;"_"&amp;$B26,データシート2!$A$1:$SI$1,0),0)</f>
        <v>7.2380000000000004</v>
      </c>
      <c r="V26" s="925">
        <f>VLOOKUP($D$3&amp;"_"&amp;V$3,データシート2!$A:$SI,MATCH($R$2&amp;"_"&amp;$B26,データシート2!$A$1:$SI$1,0),0)</f>
        <v>7.44</v>
      </c>
      <c r="W26" s="925">
        <f>VLOOKUP($D$3&amp;"_"&amp;W$3,データシート2!$A:$SI,MATCH($R$2&amp;"_"&amp;$B26,データシート2!$A$1:$SI$1,0),0)</f>
        <v>7.1349999999999998</v>
      </c>
      <c r="X26" s="925">
        <f>VLOOKUP($D$3&amp;"_"&amp;X$3,データシート2!$A:$SI,MATCH($R$2&amp;"_"&amp;$B26,データシート2!$A$1:$SI$1,0),0)</f>
        <v>5.5419999999999998</v>
      </c>
      <c r="Y26" s="925">
        <f>VLOOKUP($D$3&amp;"_"&amp;Y$3,データシート2!$A:$SI,MATCH($R$2&amp;"_"&amp;$B26,データシート2!$A$1:$SI$1,0),0)</f>
        <v>5.431</v>
      </c>
      <c r="Z26" s="925">
        <f>VLOOKUP($D$3&amp;"_"&amp;Z$3,データシート2!$A:$SI,MATCH($R$2&amp;"_"&amp;$B26,データシート2!$A$1:$SI$1,0),0)</f>
        <v>5.3689999999999998</v>
      </c>
      <c r="AA26" s="925">
        <f>VLOOKUP($D$3&amp;"_"&amp;AA$3,データシート2!$A:$SI,MATCH($R$2&amp;"_"&amp;$B26,データシート2!$A$1:$SI$1,0),0)</f>
        <v>4.1070000000000002</v>
      </c>
      <c r="AB26" s="926">
        <f>VLOOKUP($D$3&amp;"_"&amp;AB$3,データシート2!$A:$SI,MATCH($R$2&amp;"_"&amp;$B26,データシート2!$A$1:$SI$1,0),0)</f>
        <v>6.1210000000000004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2.871</v>
      </c>
      <c r="S34" s="938">
        <f>VLOOKUP($D$3&amp;"_"&amp;S$3,データシート2!$A:$SI,MATCH($R$2&amp;"_"&amp;$C34,データシート2!$A$1:$SI$1,0),0)</f>
        <v>5.17</v>
      </c>
      <c r="T34" s="938">
        <f>VLOOKUP($D$3&amp;"_"&amp;T$3,データシート2!$A:$SI,MATCH($R$2&amp;"_"&amp;$C34,データシート2!$A$1:$SI$1,0),0)</f>
        <v>6.8239999999999998</v>
      </c>
      <c r="U34" s="938">
        <f>VLOOKUP($D$3&amp;"_"&amp;U$3,データシート2!$A:$SI,MATCH($R$2&amp;"_"&amp;$C34,データシート2!$A$1:$SI$1,0),0)</f>
        <v>7.2380000000000004</v>
      </c>
      <c r="V34" s="938">
        <f>VLOOKUP($D$3&amp;"_"&amp;V$3,データシート2!$A:$SI,MATCH($R$2&amp;"_"&amp;$C34,データシート2!$A$1:$SI$1,0),0)</f>
        <v>7.44</v>
      </c>
      <c r="W34" s="938">
        <f>VLOOKUP($D$3&amp;"_"&amp;W$3,データシート2!$A:$SI,MATCH($R$2&amp;"_"&amp;$C34,データシート2!$A$1:$SI$1,0),0)</f>
        <v>7.1349999999999998</v>
      </c>
      <c r="X34" s="938">
        <f>VLOOKUP($D$3&amp;"_"&amp;X$3,データシート2!$A:$SI,MATCH($R$2&amp;"_"&amp;$C34,データシート2!$A$1:$SI$1,0),0)</f>
        <v>5.5419999999999998</v>
      </c>
      <c r="Y34" s="938">
        <f>VLOOKUP($D$3&amp;"_"&amp;Y$3,データシート2!$A:$SI,MATCH($R$2&amp;"_"&amp;$C34,データシート2!$A$1:$SI$1,0),0)</f>
        <v>5.431</v>
      </c>
      <c r="Z34" s="938">
        <f>VLOOKUP($D$3&amp;"_"&amp;Z$3,データシート2!$A:$SI,MATCH($R$2&amp;"_"&amp;$C34,データシート2!$A$1:$SI$1,0),0)</f>
        <v>5.3689999999999998</v>
      </c>
      <c r="AA34" s="938">
        <f>VLOOKUP($D$3&amp;"_"&amp;AA$3,データシート2!$A:$SI,MATCH($R$2&amp;"_"&amp;$C34,データシート2!$A$1:$SI$1,0),0)</f>
        <v>4.1070000000000002</v>
      </c>
      <c r="AB34" s="939">
        <f>VLOOKUP($D$3&amp;"_"&amp;AB$3,データシート2!$A:$SI,MATCH($R$2&amp;"_"&amp;$C34,データシート2!$A$1:$SI$1,0),0)</f>
        <v>6.1210000000000004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10.371</v>
      </c>
      <c r="S114" s="925">
        <f>VLOOKUP($D$3&amp;"_"&amp;S$3,データシート2!$A:$SI,MATCH($R$2&amp;"_"&amp;$B114,データシート2!$A$1:$SI$1,0),0)</f>
        <v>14.871</v>
      </c>
      <c r="T114" s="925">
        <f>VLOOKUP($D$3&amp;"_"&amp;T$3,データシート2!$A:$SI,MATCH($R$2&amp;"_"&amp;$B114,データシート2!$A$1:$SI$1,0),0)</f>
        <v>18.763999999999999</v>
      </c>
      <c r="U114" s="925">
        <f>VLOOKUP($D$3&amp;"_"&amp;U$3,データシート2!$A:$SI,MATCH($R$2&amp;"_"&amp;$B114,データシート2!$A$1:$SI$1,0),0)</f>
        <v>20.588000000000001</v>
      </c>
      <c r="V114" s="925">
        <f>VLOOKUP($D$3&amp;"_"&amp;V$3,データシート2!$A:$SI,MATCH($R$2&amp;"_"&amp;$B114,データシート2!$A$1:$SI$1,0),0)</f>
        <v>19.280999999999999</v>
      </c>
      <c r="W114" s="925">
        <f>VLOOKUP($D$3&amp;"_"&amp;W$3,データシート2!$A:$SI,MATCH($R$2&amp;"_"&amp;$B114,データシート2!$A$1:$SI$1,0),0)</f>
        <v>19.504000000000001</v>
      </c>
      <c r="X114" s="925">
        <f>VLOOKUP($D$3&amp;"_"&amp;X$3,データシート2!$A:$SI,MATCH($R$2&amp;"_"&amp;$B114,データシート2!$A$1:$SI$1,0),0)</f>
        <v>15.067</v>
      </c>
      <c r="Y114" s="925">
        <f>VLOOKUP($D$3&amp;"_"&amp;Y$3,データシート2!$A:$SI,MATCH($R$2&amp;"_"&amp;$B114,データシート2!$A$1:$SI$1,0),0)</f>
        <v>14.481</v>
      </c>
      <c r="Z114" s="925">
        <f>VLOOKUP($D$3&amp;"_"&amp;Z$3,データシート2!$A:$SI,MATCH($R$2&amp;"_"&amp;$B114,データシート2!$A$1:$SI$1,0),0)</f>
        <v>14.151</v>
      </c>
      <c r="AA114" s="925">
        <f>VLOOKUP($D$3&amp;"_"&amp;AA$3,データシート2!$A:$SI,MATCH($R$2&amp;"_"&amp;$B114,データシート2!$A$1:$SI$1,0),0)</f>
        <v>13.975</v>
      </c>
      <c r="AB114" s="926">
        <f>VLOOKUP($D$3&amp;"_"&amp;AB$3,データシート2!$A:$SI,MATCH($R$2&amp;"_"&amp;$B114,データシート2!$A$1:$SI$1,0),0)</f>
        <v>13.103999999999999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10.371</v>
      </c>
      <c r="S115" s="928">
        <f>VLOOKUP($D$3&amp;"_"&amp;S$3,データシート2!$A:$SI,MATCH($R$2&amp;"_"&amp;$C115,データシート2!$A$1:$SI$1,0),0)</f>
        <v>14.871</v>
      </c>
      <c r="T115" s="928">
        <f>VLOOKUP($D$3&amp;"_"&amp;T$3,データシート2!$A:$SI,MATCH($R$2&amp;"_"&amp;$C115,データシート2!$A$1:$SI$1,0),0)</f>
        <v>18.763999999999999</v>
      </c>
      <c r="U115" s="928">
        <f>VLOOKUP($D$3&amp;"_"&amp;U$3,データシート2!$A:$SI,MATCH($R$2&amp;"_"&amp;$C115,データシート2!$A$1:$SI$1,0),0)</f>
        <v>20.588000000000001</v>
      </c>
      <c r="V115" s="928">
        <f>VLOOKUP($D$3&amp;"_"&amp;V$3,データシート2!$A:$SI,MATCH($R$2&amp;"_"&amp;$C115,データシート2!$A$1:$SI$1,0),0)</f>
        <v>19.280999999999999</v>
      </c>
      <c r="W115" s="928">
        <f>VLOOKUP($D$3&amp;"_"&amp;W$3,データシート2!$A:$SI,MATCH($R$2&amp;"_"&amp;$C115,データシート2!$A$1:$SI$1,0),0)</f>
        <v>19.504000000000001</v>
      </c>
      <c r="X115" s="928">
        <f>VLOOKUP($D$3&amp;"_"&amp;X$3,データシート2!$A:$SI,MATCH($R$2&amp;"_"&amp;$C115,データシート2!$A$1:$SI$1,0),0)</f>
        <v>15.067</v>
      </c>
      <c r="Y115" s="928">
        <f>VLOOKUP($D$3&amp;"_"&amp;Y$3,データシート2!$A:$SI,MATCH($R$2&amp;"_"&amp;$C115,データシート2!$A$1:$SI$1,0),0)</f>
        <v>14.481</v>
      </c>
      <c r="Z115" s="928">
        <f>VLOOKUP($D$3&amp;"_"&amp;Z$3,データシート2!$A:$SI,MATCH($R$2&amp;"_"&amp;$C115,データシート2!$A$1:$SI$1,0),0)</f>
        <v>14.151</v>
      </c>
      <c r="AA115" s="928">
        <f>VLOOKUP($D$3&amp;"_"&amp;AA$3,データシート2!$A:$SI,MATCH($R$2&amp;"_"&amp;$C115,データシート2!$A$1:$SI$1,0),0)</f>
        <v>13.975</v>
      </c>
      <c r="AB115" s="929">
        <f>VLOOKUP($D$3&amp;"_"&amp;AB$3,データシート2!$A:$SI,MATCH($R$2&amp;"_"&amp;$C115,データシート2!$A$1:$SI$1,0),0)</f>
        <v>13.103999999999999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2025-03-04T10:00:30Z</dcterms:created>
  <dcterms:modified xsi:type="dcterms:W3CDTF">2025-03-04T10:00:30Z</dcterms:modified>
  <cp:category/>
  <cp:contentStatus/>
</cp:coreProperties>
</file>