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C297DCE-90DE-4D6A-B25D-6840471A56A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<sst xmlns="http://schemas.openxmlformats.org/spreadsheetml/2006/main" count="16705" uniqueCount="2388">
  <si>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</si>
  <si>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</si>
  <si>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</si>
  <si>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</si>
  <si>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</si>
  <si>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</si>
  <si>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</si>
  <si>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</si>
  <si>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</si>
  <si>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</si>
  <si>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</si>
  <si>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</si>
  <si>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</si>
  <si>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</si>
  <si>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</si>
  <si>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</si>
  <si>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</si>
  <si>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</si>
  <si>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</si>
  <si>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</si>
  <si>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</si>
  <si>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</si>
  <si>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</si>
  <si>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</si>
  <si>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</si>
  <si>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</si>
  <si>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</si>
  <si>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</si>
  <si>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</si>
  <si>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</si>
  <si>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</si>
  <si>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</si>
  <si>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</si>
  <si>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</si>
  <si>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</si>
  <si>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</si>
  <si>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</si>
  <si>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</si>
  <si>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</si>
  <si>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</si>
  <si>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</si>
  <si>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</si>
  <si>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</si>
  <si>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</si>
  <si>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</si>
  <si>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</si>
  <si>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</si>
  <si>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</si>
  <si>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</si>
  <si>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</si>
  <si>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</si>
  <si>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</si>
  <si>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</si>
  <si>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</si>
  <si>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</si>
  <si>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</si>
  <si>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</si>
  <si>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</si>
  <si>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</si>
  <si>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</si>
  <si>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</si>
  <si>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</si>
  <si>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</si>
  <si>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</si>
  <si>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</si>
  <si>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</si>
  <si>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</si>
  <si>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</si>
  <si>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</si>
  <si>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</si>
  <si>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</si>
  <si>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</si>
  <si>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</si>
  <si>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</si>
  <si>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</si>
  <si>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</si>
  <si>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</si>
  <si>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</si>
  <si>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</si>
  <si>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</si>
  <si>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</si>
  <si>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</si>
  <si>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</si>
  <si>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</si>
  <si>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</si>
  <si>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</si>
  <si>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</si>
  <si>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</si>
  <si>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</si>
  <si>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</si>
  <si>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</si>
  <si>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</si>
  <si>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</si>
  <si>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</si>
  <si>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</si>
  <si>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</si>
  <si>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</si>
  <si>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</si>
  <si>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</si>
  <si>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</si>
  <si>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</si>
  <si>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</si>
  <si>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</si>
  <si>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</si>
  <si>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</si>
  <si>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</si>
  <si>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</si>
  <si>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</si>
  <si>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</si>
  <si>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</si>
  <si>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</si>
  <si>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</si>
  <si>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</si>
  <si>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</si>
  <si>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</si>
  <si>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</si>
  <si>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</si>
  <si>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</si>
  <si>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</si>
  <si>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</si>
  <si>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</si>
  <si>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</si>
  <si>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</si>
  <si>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</si>
  <si>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</si>
  <si>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</si>
  <si>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</si>
  <si>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</si>
  <si>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</si>
  <si>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</si>
  <si>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</si>
  <si>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</si>
  <si>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</si>
  <si>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</si>
  <si>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</si>
  <si>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</si>
  <si>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</si>
  <si>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</si>
  <si>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</si>
  <si>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</si>
  <si>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</si>
  <si>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</si>
  <si>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</si>
  <si>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</si>
  <si>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</si>
  <si>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</si>
  <si>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</si>
  <si>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</si>
  <si>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</si>
  <si>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</si>
  <si>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</si>
  <si>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</si>
  <si>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</si>
  <si>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</si>
  <si>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</si>
  <si>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</si>
  <si>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</si>
  <si>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</si>
  <si>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</si>
  <si>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</si>
  <si>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</si>
  <si>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</si>
  <si>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</si>
  <si>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</si>
  <si>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</si>
  <si>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</si>
  <si>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</si>
  <si>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</si>
  <si>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</si>
  <si>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</si>
  <si>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</si>
  <si>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</si>
  <si>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</si>
  <si>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</si>
  <si>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</si>
  <si>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</si>
  <si>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</si>
  <si>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</si>
  <si>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</si>
  <si>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</si>
  <si>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</si>
  <si>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</si>
  <si>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</si>
  <si>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</si>
  <si>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</si>
  <si>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</si>
  <si>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</si>
  <si>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</si>
  <si>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</si>
  <si>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</si>
  <si>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</si>
  <si>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</si>
  <si>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</si>
  <si>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</si>
  <si>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</si>
  <si>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</si>
  <si>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</si>
  <si>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</si>
  <si>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</si>
  <si>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</si>
  <si>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</si>
  <si>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</si>
  <si>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</si>
  <si>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</si>
  <si>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</si>
  <si>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</si>
  <si>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</si>
  <si>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</si>
  <si>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</si>
  <si>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</si>
  <si>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</si>
  <si>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</si>
  <si>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</si>
  <si>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</si>
  <si>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</si>
  <si>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</si>
  <si>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</si>
  <si>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</si>
  <si>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</si>
  <si>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</si>
  <si>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</si>
  <si>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</si>
  <si>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</si>
  <si>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</si>
  <si>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</si>
  <si>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</si>
  <si>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</si>
  <si>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</si>
  <si>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</si>
  <si>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</si>
  <si>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</si>
  <si>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</si>
  <si>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</si>
  <si>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</si>
  <si>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</si>
  <si>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</si>
  <si>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</si>
  <si>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</si>
  <si>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</si>
  <si>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</si>
  <si>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</si>
  <si>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</si>
  <si>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</si>
  <si>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</si>
  <si>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</si>
  <si>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</si>
  <si>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</si>
  <si>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</si>
  <si>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</si>
  <si>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</si>
  <si>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</si>
  <si>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</si>
  <si>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</si>
  <si>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</si>
  <si>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</si>
  <si>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</si>
  <si>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</si>
  <si>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</si>
  <si>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</si>
  <si>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</si>
  <si>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</si>
  <si>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</si>
  <si>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</si>
  <si>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</si>
  <si>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</si>
  <si>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</si>
  <si>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</si>
  <si>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</si>
  <si>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</si>
  <si>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</si>
  <si>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</si>
  <si>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</si>
  <si>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</si>
  <si>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</si>
  <si>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</si>
  <si>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</si>
  <si>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</si>
  <si>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</si>
  <si>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</si>
  <si>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</si>
  <si>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</si>
  <si>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</si>
  <si>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</si>
  <si>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</si>
  <si>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</si>
  <si>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</si>
  <si>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</si>
  <si>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</si>
  <si>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</si>
  <si>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</si>
  <si>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</si>
  <si>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</si>
  <si>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</si>
  <si>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</si>
  <si>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</si>
  <si>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</si>
  <si>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</si>
  <si>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</si>
  <si>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</si>
  <si>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</si>
  <si>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</si>
  <si>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</si>
  <si>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</si>
  <si>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</si>
  <si>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</si>
  <si>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</si>
  <si>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</si>
  <si>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</si>
  <si>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</si>
  <si>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</si>
  <si>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</si>
  <si>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</si>
  <si>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</si>
  <si>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</si>
  <si>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</si>
  <si>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</si>
  <si>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</si>
  <si>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</si>
  <si>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</si>
  <si>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</si>
  <si>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</si>
  <si>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</si>
  <si>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</si>
  <si>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</si>
  <si>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</si>
  <si>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</si>
  <si>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</si>
  <si>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</si>
  <si>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</si>
  <si>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</si>
  <si>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</si>
  <si>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</si>
  <si>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</si>
  <si>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</si>
  <si>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</si>
  <si>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</si>
  <si>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</si>
  <si>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</si>
  <si>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</si>
  <si>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</si>
  <si>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</si>
  <si>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</si>
  <si>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</si>
  <si>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</si>
  <si>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</si>
  <si>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</si>
  <si>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</si>
  <si>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</si>
  <si>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</si>
  <si>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</si>
  <si>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</si>
  <si>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</si>
  <si>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</si>
  <si>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</si>
  <si>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</si>
  <si>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</si>
  <si>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</si>
  <si>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</si>
  <si>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</si>
  <si>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</si>
  <si>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</si>
  <si>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</si>
  <si>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</si>
  <si>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</si>
  <si>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</si>
  <si>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</si>
  <si>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</si>
  <si>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</si>
  <si>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</si>
  <si>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</si>
  <si>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</si>
  <si>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</si>
  <si>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</si>
  <si>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</si>
  <si>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</si>
  <si>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</si>
  <si>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</si>
  <si>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</si>
  <si>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</si>
  <si>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</si>
  <si>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</si>
  <si>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</si>
  <si>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</si>
  <si>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</si>
  <si>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</si>
  <si>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</si>
  <si>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</si>
  <si>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</si>
  <si>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</si>
  <si>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</si>
  <si>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</si>
  <si>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</si>
  <si>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</si>
  <si>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</si>
  <si>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</si>
  <si>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</si>
  <si>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</si>
  <si>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</si>
  <si>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</si>
  <si>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</si>
  <si>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</si>
  <si>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</si>
  <si>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</si>
  <si>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</si>
  <si>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</si>
  <si>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</si>
  <si>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</si>
  <si>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</si>
  <si>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</si>
  <si>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</si>
  <si>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</si>
  <si>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</si>
  <si>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</si>
  <si>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</si>
  <si>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</si>
  <si>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</si>
  <si>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</si>
  <si>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</si>
  <si>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</si>
  <si>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</si>
  <si>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</si>
  <si>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</si>
  <si>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</si>
  <si>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</si>
  <si>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</si>
  <si>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</si>
  <si>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</si>
  <si>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</si>
  <si>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</si>
  <si>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</si>
  <si>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</si>
  <si>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</si>
  <si>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</si>
  <si>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</si>
  <si>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</si>
  <si>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</si>
  <si>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</si>
  <si>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</si>
  <si>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</si>
  <si>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</si>
  <si>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</si>
  <si>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</si>
  <si>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</si>
  <si>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</si>
  <si>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</si>
  <si>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</si>
  <si>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</si>
  <si>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</si>
  <si>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</si>
  <si>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</si>
  <si>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</si>
  <si>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</si>
  <si>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</si>
  <si>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</si>
  <si>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</si>
  <si>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</si>
  <si>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</si>
  <si>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</si>
  <si>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</si>
  <si>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</si>
  <si>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</si>
  <si>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</si>
  <si>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</si>
  <si>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</si>
  <si>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</si>
  <si>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</si>
  <si>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</si>
  <si>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</si>
  <si>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</si>
  <si>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</si>
  <si>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</si>
  <si>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</si>
  <si>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</si>
  <si>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</si>
  <si>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</si>
  <si>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</si>
  <si>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</si>
  <si>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</si>
  <si>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</si>
  <si>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</si>
  <si>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</si>
  <si>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</si>
  <si>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</si>
  <si>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</si>
  <si>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</si>
  <si>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</si>
  <si>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</si>
  <si>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</si>
  <si>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</si>
  <si>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</si>
  <si>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</si>
  <si>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</si>
  <si>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</si>
  <si>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</si>
  <si>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</si>
  <si>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</si>
  <si>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</si>
  <si>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</si>
  <si>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</si>
  <si>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</si>
  <si>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</si>
  <si>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</si>
  <si>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</si>
  <si>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</si>
  <si>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</si>
  <si>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</si>
  <si>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</si>
  <si>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</si>
  <si>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</si>
  <si>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</si>
  <si>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</si>
  <si>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</si>
  <si>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</si>
  <si>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</si>
  <si>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</si>
  <si>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</si>
  <si>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</si>
  <si>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</si>
  <si>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</si>
  <si>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</si>
  <si>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</si>
  <si>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</si>
  <si>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</si>
  <si>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</si>
  <si>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</si>
  <si>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</si>
  <si>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</si>
  <si>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</si>
  <si>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</si>
  <si>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</si>
  <si>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</si>
  <si>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</si>
  <si>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</si>
  <si>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</si>
  <si>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</si>
  <si>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</si>
  <si>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</si>
  <si>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</si>
  <si>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</si>
  <si>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</si>
  <si>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</si>
  <si>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</si>
  <si>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</si>
  <si>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</si>
  <si>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</si>
  <si>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</si>
  <si>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</si>
  <si>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</si>
  <si>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</si>
  <si>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</si>
  <si>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</si>
  <si>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</si>
  <si>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</si>
  <si>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</si>
  <si>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</si>
  <si>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</si>
  <si>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</si>
  <si>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</si>
  <si>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</si>
  <si>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</si>
  <si>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</si>
  <si>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</si>
  <si>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</si>
  <si>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</si>
  <si>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</si>
  <si>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</si>
  <si>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</si>
  <si>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</si>
  <si>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</si>
  <si>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</si>
  <si>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</si>
  <si>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</si>
  <si>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</si>
  <si>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</si>
  <si>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</si>
  <si>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</si>
  <si>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</si>
  <si>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</si>
  <si>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</si>
  <si>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</si>
  <si>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</si>
  <si>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</si>
  <si>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</si>
  <si>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</si>
  <si>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</si>
  <si>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</si>
  <si>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</si>
  <si>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</si>
  <si>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</si>
  <si>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</si>
  <si>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</si>
  <si>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</si>
  <si>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</si>
  <si>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</si>
  <si>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</si>
  <si>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</si>
  <si>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</si>
  <si>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</si>
  <si>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</si>
  <si>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</si>
  <si>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</si>
  <si>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</si>
  <si>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</si>
  <si>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</si>
  <si>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</si>
  <si>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</si>
  <si>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</si>
  <si>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</si>
  <si>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</si>
  <si>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</si>
  <si>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</si>
  <si>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</si>
  <si>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</si>
  <si>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</si>
  <si>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</si>
  <si>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</si>
  <si>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</si>
  <si>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</si>
  <si>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</si>
  <si>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</si>
  <si>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</si>
  <si>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</si>
  <si>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</si>
  <si>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</si>
  <si>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</si>
  <si>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</si>
  <si>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</si>
  <si>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</si>
  <si>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</si>
  <si>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</si>
  <si>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</si>
  <si>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</si>
  <si>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</si>
  <si>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</si>
  <si>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</si>
  <si>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</si>
  <si>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</si>
  <si>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</si>
  <si>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</si>
  <si>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</si>
  <si>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</si>
  <si>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</si>
  <si>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</si>
  <si>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</si>
  <si>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</si>
  <si>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</si>
  <si>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</si>
  <si>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</si>
  <si>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</si>
  <si>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</si>
  <si>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</si>
  <si>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</si>
  <si>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</si>
  <si>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</si>
  <si>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</si>
  <si>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</si>
  <si>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</si>
  <si>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</si>
  <si>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</si>
  <si>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</si>
  <si>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</si>
  <si>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</si>
  <si>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</si>
  <si>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</si>
  <si>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</si>
  <si>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</si>
  <si>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</si>
  <si>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</si>
  <si>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</si>
  <si>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</si>
  <si>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</si>
  <si>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</si>
  <si>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</si>
  <si>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</si>
  <si>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</si>
  <si>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</si>
  <si>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</si>
  <si>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</si>
  <si>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</si>
  <si>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</si>
  <si>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</si>
  <si>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</si>
  <si>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</si>
  <si>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</si>
  <si>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</si>
  <si>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</si>
  <si>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</si>
  <si>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</si>
  <si>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</si>
  <si>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</si>
  <si>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</si>
  <si>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</si>
  <si>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</si>
  <si>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</si>
  <si>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</si>
  <si>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</si>
  <si>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</si>
  <si>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</si>
  <si>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</si>
  <si>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</si>
  <si>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</si>
  <si>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</si>
  <si>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</si>
  <si>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</si>
  <si>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</si>
  <si>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</si>
  <si>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</si>
  <si>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</si>
  <si>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</si>
  <si>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</si>
  <si>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</si>
  <si>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</si>
  <si>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</si>
  <si>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</si>
  <si>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</si>
  <si>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</si>
  <si>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</si>
  <si>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</si>
  <si>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</si>
  <si>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</si>
  <si>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</si>
  <si>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</si>
  <si>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</si>
  <si>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</si>
  <si>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</si>
  <si>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</si>
  <si>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</si>
  <si>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</si>
  <si>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</si>
  <si>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</si>
  <si>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</si>
  <si>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</si>
  <si>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</si>
  <si>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</si>
  <si>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</si>
  <si>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</si>
  <si>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</si>
  <si>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</si>
  <si>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</si>
  <si>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</si>
  <si>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</si>
  <si>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</si>
  <si>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</si>
  <si>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</si>
  <si>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</si>
  <si>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</si>
  <si>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</si>
  <si>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</si>
  <si>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</si>
  <si>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</si>
  <si>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</si>
  <si>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</si>
  <si>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</si>
  <si>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</si>
  <si>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</si>
  <si>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</si>
  <si>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</si>
  <si>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</si>
  <si>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</si>
  <si>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</si>
  <si>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</si>
  <si>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</si>
  <si>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</si>
  <si>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</si>
  <si>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</si>
  <si>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</si>
  <si>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</si>
  <si>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</si>
  <si>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</si>
  <si>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</si>
  <si>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</si>
  <si>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</si>
  <si>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</si>
  <si>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</si>
  <si>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</si>
  <si>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</si>
  <si>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</si>
  <si>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</si>
  <si>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</si>
  <si>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</si>
  <si>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</si>
  <si>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</si>
  <si>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</si>
  <si>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</si>
  <si>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</si>
  <si>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</si>
  <si>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</si>
  <si>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</si>
  <si>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</si>
  <si>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</si>
  <si>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</si>
  <si>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</si>
  <si>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</si>
  <si>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</si>
  <si>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</si>
  <si>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</si>
  <si>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</si>
  <si>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</si>
  <si>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</si>
  <si>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</si>
  <si>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</si>
  <si>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</si>
  <si>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</si>
  <si>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</si>
  <si>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</si>
  <si>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</si>
  <si>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</si>
  <si>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</si>
  <si>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</si>
  <si>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</si>
  <si>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</si>
  <si>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</si>
  <si>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</si>
  <si>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</si>
  <si>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</si>
  <si>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</si>
  <si>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</si>
  <si>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</si>
  <si>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</si>
  <si>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</si>
  <si>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</si>
  <si>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</si>
  <si>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</si>
  <si>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</si>
  <si>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</si>
  <si>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</si>
  <si>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</si>
  <si>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</si>
  <si>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</si>
  <si>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</si>
  <si>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</si>
  <si>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</si>
  <si>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</si>
  <si>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</si>
  <si>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</si>
  <si>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</si>
  <si>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</si>
  <si>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</si>
  <si>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</si>
  <si>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</si>
  <si>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</si>
  <si>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</si>
  <si>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</si>
  <si>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</si>
  <si>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</si>
  <si>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</si>
  <si>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</si>
  <si>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</si>
  <si>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</si>
  <si>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</si>
  <si>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</si>
  <si>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</si>
  <si>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</si>
  <si>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</si>
  <si>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</si>
  <si>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</si>
  <si>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</si>
  <si>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</si>
  <si>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</si>
  <si>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</si>
  <si>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</si>
  <si>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</si>
  <si>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</si>
  <si>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</si>
  <si>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</si>
  <si>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</si>
  <si>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</si>
  <si>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</si>
  <si>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</si>
  <si>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</si>
  <si>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</si>
  <si>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</si>
  <si>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</si>
  <si>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</si>
  <si>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</si>
  <si>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</si>
  <si>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</si>
  <si>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</si>
  <si>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</si>
  <si>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</si>
  <si>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</si>
  <si>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</si>
  <si>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</si>
  <si>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</si>
  <si>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</si>
  <si>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</si>
  <si>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</si>
  <si>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</si>
  <si>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</si>
  <si>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</si>
  <si>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</si>
  <si>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</si>
  <si>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</si>
  <si>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</si>
  <si>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</si>
  <si>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</si>
  <si>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</si>
  <si>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</si>
  <si>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</si>
  <si>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</si>
  <si>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</si>
  <si>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</si>
  <si>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</si>
  <si>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</si>
  <si>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</si>
  <si>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</si>
  <si>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</si>
  <si>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</si>
  <si>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</si>
  <si>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</si>
  <si>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</si>
  <si>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</si>
  <si>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</si>
  <si>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</si>
  <si>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</si>
  <si>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</si>
  <si>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</si>
  <si>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</si>
  <si>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</si>
  <si>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</si>
  <si>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</si>
  <si>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</si>
  <si>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</si>
  <si>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</si>
  <si>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</si>
  <si>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</si>
  <si>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</si>
  <si>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</si>
  <si>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</si>
  <si>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</si>
  <si>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</si>
  <si>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</si>
  <si>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</si>
  <si>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</si>
  <si>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</si>
  <si>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</si>
  <si>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</si>
  <si>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</si>
  <si>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</si>
  <si>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</si>
  <si>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</si>
  <si>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</si>
  <si>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</si>
  <si>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</si>
  <si>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</si>
  <si>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</si>
  <si>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</si>
  <si>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</si>
  <si>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</si>
  <si>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</si>
  <si>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</si>
  <si>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</si>
  <si>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</si>
  <si>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</si>
  <si>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</si>
  <si>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</si>
  <si>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</si>
  <si>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</si>
  <si>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</si>
  <si>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</si>
  <si>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</si>
  <si>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</si>
  <si>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</si>
  <si>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</si>
  <si>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</si>
  <si>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</si>
  <si>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</si>
  <si>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</si>
  <si>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</si>
  <si>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</si>
  <si>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</si>
  <si>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</si>
  <si>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</si>
  <si>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</si>
  <si>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</si>
  <si>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</si>
  <si>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</si>
  <si>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</si>
  <si>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</si>
  <si>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</si>
  <si>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</si>
  <si>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</si>
  <si>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</si>
  <si>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</si>
  <si>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</si>
  <si>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</si>
  <si>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</si>
  <si>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</si>
  <si>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</si>
  <si>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</si>
  <si>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</si>
  <si>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</si>
  <si>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</si>
  <si>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</si>
  <si>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</si>
  <si>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</si>
  <si>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</si>
  <si>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</si>
  <si>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</si>
  <si>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</si>
  <si>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</si>
  <si>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</si>
  <si>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</si>
  <si>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</si>
  <si>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</si>
  <si>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</si>
  <si>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</si>
  <si>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</si>
  <si>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</si>
  <si>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</si>
  <si>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</si>
  <si>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</si>
  <si>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</si>
  <si>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</si>
  <si>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</si>
  <si>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</si>
  <si>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</si>
  <si>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</si>
  <si>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</si>
  <si>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</si>
  <si>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</si>
  <si>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</si>
  <si>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</si>
  <si>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</si>
  <si>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</si>
  <si>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</si>
  <si>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</si>
  <si>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</si>
  <si>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</si>
  <si>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</si>
  <si>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</si>
  <si>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</si>
  <si>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</si>
  <si>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</si>
  <si>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</si>
  <si>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</si>
  <si>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</si>
  <si>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</si>
  <si>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</si>
  <si>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</si>
  <si>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</si>
  <si>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</si>
  <si>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</si>
  <si>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</si>
  <si>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</si>
  <si>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</si>
  <si>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</si>
  <si>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</si>
  <si>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</si>
  <si>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</si>
  <si>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</si>
  <si>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</si>
  <si>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</si>
  <si>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</si>
  <si>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</si>
  <si>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</si>
  <si>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</si>
  <si>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</si>
  <si>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</si>
  <si>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</si>
  <si>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</si>
  <si>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</si>
  <si>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</si>
  <si>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</si>
  <si>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</si>
  <si>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</si>
  <si>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</si>
  <si>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</si>
  <si>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</si>
  <si>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</si>
  <si>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</si>
  <si>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</si>
  <si>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</si>
  <si>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</si>
  <si>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</si>
  <si>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</si>
  <si>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</si>
  <si>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</si>
  <si>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</si>
  <si>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</si>
  <si>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</si>
  <si>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</si>
  <si>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</si>
  <si>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</si>
  <si>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</si>
  <si>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</si>
  <si>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</si>
  <si>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</si>
  <si>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</si>
  <si>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</si>
  <si>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</si>
  <si>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</si>
  <si>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</si>
  <si>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</si>
  <si>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</si>
  <si>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</si>
  <si>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</si>
  <si>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</si>
  <si>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</si>
  <si>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</si>
  <si>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</si>
  <si>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</si>
  <si>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</si>
  <si>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</si>
  <si>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</si>
  <si>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</si>
  <si>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</si>
  <si>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</si>
  <si>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</si>
  <si>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</si>
  <si>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</si>
  <si>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</si>
  <si>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</si>
  <si>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</si>
  <si>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</si>
  <si>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</si>
  <si>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</si>
  <si>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</si>
  <si>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</si>
  <si>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</si>
  <si>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</si>
  <si>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</si>
  <si>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</si>
  <si>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</si>
  <si>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</si>
  <si>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</si>
  <si>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</si>
  <si>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</si>
  <si>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</si>
  <si>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</si>
  <si>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</si>
  <si>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</si>
  <si>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</si>
  <si>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</si>
  <si>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</si>
  <si>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</si>
  <si>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</si>
  <si>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</si>
  <si>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</si>
  <si>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</si>
  <si>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</si>
  <si>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</si>
  <si>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</si>
  <si>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</si>
  <si>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</si>
  <si>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</si>
  <si>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</si>
  <si>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</si>
  <si>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</si>
  <si>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</si>
  <si>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</si>
  <si>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</si>
  <si>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</si>
  <si>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</si>
  <si>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</si>
  <si>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</si>
  <si>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</si>
  <si>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</si>
  <si>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</si>
  <si>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</si>
  <si>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</si>
  <si>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</si>
  <si>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</si>
  <si>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</si>
  <si>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</si>
  <si>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</si>
  <si>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</si>
  <si>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</si>
  <si>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</si>
  <si>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</si>
  <si>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</si>
  <si>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</si>
  <si>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</si>
  <si>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</si>
  <si>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</si>
  <si>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</si>
  <si>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</si>
  <si>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</si>
  <si>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</si>
  <si>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</si>
  <si>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</si>
  <si>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</si>
  <si>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</si>
  <si>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</si>
  <si>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</si>
  <si>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</si>
  <si>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</si>
  <si>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</si>
  <si>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</si>
  <si>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</si>
  <si>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</si>
  <si>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</si>
  <si>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</si>
  <si>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</si>
  <si>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</si>
  <si>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</si>
  <si>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</si>
  <si>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</si>
  <si>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</si>
  <si>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</si>
  <si>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</si>
  <si>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</si>
  <si>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</si>
  <si>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</si>
  <si>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</si>
  <si>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</si>
  <si>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</si>
  <si>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</si>
  <si>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</si>
  <si>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</si>
  <si>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</si>
  <si>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</si>
  <si>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</si>
  <si>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</si>
  <si>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</si>
  <si>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</si>
  <si>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</si>
  <si>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</si>
  <si>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</si>
  <si>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</si>
  <si>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</si>
  <si>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</si>
  <si>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</si>
  <si>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</si>
  <si>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</si>
  <si>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</si>
  <si>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</si>
  <si>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</si>
  <si>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</si>
  <si>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</si>
  <si>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</si>
  <si>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</si>
  <si>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</si>
  <si>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</si>
  <si>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</si>
  <si>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</si>
  <si>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</si>
  <si>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</si>
  <si>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</si>
  <si>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</si>
  <si>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</si>
  <si>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</si>
  <si>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</si>
  <si>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</si>
  <si>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</si>
  <si>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</si>
  <si>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</si>
  <si>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</si>
  <si>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</si>
  <si>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</si>
  <si>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</si>
  <si>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</si>
  <si>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</si>
  <si>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</si>
  <si>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</si>
  <si>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</si>
  <si>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</si>
  <si>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</si>
  <si>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</si>
  <si>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</si>
  <si>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</si>
  <si>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</si>
  <si>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</si>
  <si>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</si>
  <si>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</si>
  <si>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</si>
  <si>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</si>
  <si>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</si>
  <si>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</si>
  <si>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</si>
  <si>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</si>
  <si>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</si>
  <si>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</si>
  <si>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</si>
  <si>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</si>
  <si>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</si>
  <si>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</si>
  <si>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</si>
  <si>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</si>
  <si>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</si>
  <si>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</si>
  <si>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</si>
  <si>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</si>
  <si>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</si>
  <si>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</si>
  <si>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</si>
  <si>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</si>
  <si>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</si>
  <si>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</si>
  <si>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</si>
  <si>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</si>
  <si>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</si>
  <si>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</si>
  <si>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</si>
  <si>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</si>
  <si>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</si>
  <si>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</si>
  <si>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</si>
  <si>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</si>
  <si>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</si>
  <si>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</si>
  <si>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</si>
  <si>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</si>
  <si>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</si>
  <si>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</si>
  <si>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</si>
  <si>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</si>
  <si>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</si>
  <si>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</si>
  <si>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</si>
  <si>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</si>
  <si>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</si>
  <si>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</si>
  <si>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</si>
  <si>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</si>
  <si>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</si>
  <si>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</si>
  <si>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</si>
  <si>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</si>
  <si>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</si>
  <si>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</si>
  <si>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</si>
  <si>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</si>
  <si>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</si>
  <si>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</si>
  <si>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</si>
  <si>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</si>
  <si>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</si>
  <si>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</si>
  <si>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</si>
  <si>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</si>
  <si>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</si>
  <si>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</si>
  <si>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</si>
  <si>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</si>
  <si>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</si>
  <si>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</si>
  <si>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</si>
  <si>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</si>
  <si>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</si>
  <si>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</si>
  <si>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</si>
  <si>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</si>
  <si>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</si>
  <si>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</si>
  <si>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</si>
  <si>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</si>
  <si>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</si>
  <si>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</si>
  <si>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</si>
  <si>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</si>
  <si>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</si>
  <si>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</si>
  <si>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</si>
  <si>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</si>
  <si>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</si>
  <si>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</si>
  <si>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</si>
  <si>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</si>
  <si>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</si>
  <si>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</si>
  <si>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</si>
  <si>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</si>
  <si>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</si>
  <si>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</si>
  <si>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</si>
  <si>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</si>
  <si>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</si>
  <si>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</si>
  <si>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</si>
  <si>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</si>
  <si>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</si>
  <si>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</si>
  <si>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</si>
  <si>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</si>
  <si>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</si>
  <si>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</si>
  <si>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</si>
  <si>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</si>
  <si>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</si>
  <si>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</si>
  <si>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</si>
  <si>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</si>
  <si>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</si>
  <si>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</si>
  <si>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</si>
  <si>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</si>
  <si>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</si>
  <si>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</si>
  <si>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</si>
  <si>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</si>
  <si>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</si>
  <si>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</si>
  <si>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</si>
  <si>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</si>
  <si>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</si>
  <si>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</si>
  <si>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</si>
  <si>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</si>
  <si>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</si>
  <si>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</si>
  <si>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</si>
  <si>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</si>
  <si>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</si>
  <si>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</si>
  <si>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</si>
  <si>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</si>
  <si>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</si>
  <si>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</si>
  <si>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</si>
  <si>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</si>
  <si>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</si>
  <si>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</si>
  <si>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</si>
  <si>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</si>
  <si>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</si>
  <si>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</si>
  <si>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</si>
  <si>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</si>
  <si>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</si>
  <si>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</si>
  <si>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</si>
  <si>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</si>
  <si>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</si>
  <si>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</si>
  <si>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</si>
  <si>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</si>
  <si>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</si>
  <si>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</si>
  <si>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</si>
  <si>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</si>
  <si>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</si>
  <si>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</si>
  <si>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</si>
  <si>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</si>
  <si>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</si>
  <si>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</si>
  <si>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</si>
  <si>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</si>
  <si>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</si>
  <si>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</si>
  <si>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</si>
  <si>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</si>
  <si>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</si>
  <si>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</si>
  <si>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</si>
  <si>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</si>
  <si>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</si>
  <si>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</si>
  <si>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</si>
  <si>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</si>
  <si>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</si>
  <si>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</si>
  <si>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</si>
  <si>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</si>
  <si>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</si>
  <si>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</si>
  <si>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</si>
  <si>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</si>
  <si>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</si>
  <si>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</si>
  <si>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</si>
  <si>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</si>
  <si>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</si>
  <si>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</si>
  <si>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</si>
  <si>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</si>
  <si>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</si>
  <si>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</si>
  <si>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</si>
  <si>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</si>
  <si>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</si>
  <si>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</si>
  <si>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</si>
  <si>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</si>
  <si>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</si>
  <si>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</si>
  <si>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</si>
  <si>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</si>
  <si>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</si>
  <si>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</si>
  <si>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</si>
  <si>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</si>
  <si>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</si>
  <si>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</si>
  <si>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</si>
  <si>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</si>
  <si>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</si>
  <si>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</si>
  <si>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</si>
  <si>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</si>
  <si>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</si>
  <si>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</si>
  <si>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</si>
  <si>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</si>
  <si>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</si>
  <si>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</si>
  <si>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</si>
  <si>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</si>
  <si>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</si>
  <si>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</si>
  <si>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</si>
  <si>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</si>
  <si>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</si>
  <si>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</si>
  <si>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</si>
  <si>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</si>
  <si>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</si>
  <si>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</si>
  <si>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</si>
  <si>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</si>
  <si>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</si>
  <si>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</si>
  <si>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</si>
  <si>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</si>
  <si>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</si>
  <si>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</si>
  <si>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</si>
  <si>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</si>
  <si>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</si>
  <si>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</si>
  <si>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</si>
  <si>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</si>
  <si>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</si>
  <si>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</si>
  <si>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</si>
  <si>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</si>
  <si>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</si>
  <si>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</si>
  <si>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</si>
  <si>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</si>
  <si>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</si>
  <si>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</si>
  <si>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</si>
  <si>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</si>
  <si>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</si>
  <si>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</si>
  <si>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</si>
  <si>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</si>
  <si>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</si>
  <si>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</si>
  <si>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</si>
  <si>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</si>
  <si>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</si>
  <si>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</si>
  <si>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</si>
  <si>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</si>
  <si>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</si>
  <si>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</si>
  <si>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</si>
  <si>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</si>
  <si>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</si>
  <si>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</si>
  <si>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</si>
  <si>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</si>
  <si>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</si>
  <si>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</si>
  <si>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</si>
  <si>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</si>
  <si>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</si>
  <si>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</si>
  <si>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</si>
  <si>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</si>
  <si>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</si>
  <si>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</si>
  <si>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</si>
  <si>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</si>
  <si>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</si>
  <si>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</si>
  <si>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</si>
  <si>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</si>
  <si>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</si>
  <si>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</si>
  <si>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</si>
  <si>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</si>
  <si>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</si>
  <si>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</si>
  <si>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</si>
  <si>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</si>
  <si>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</si>
  <si>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</si>
  <si>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</si>
  <si>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</si>
  <si>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</si>
  <si>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</si>
  <si>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</si>
  <si>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</si>
  <si>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</si>
  <si>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</si>
  <si>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</si>
  <si>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</si>
  <si>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</si>
  <si>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</si>
  <si>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</si>
  <si>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</si>
  <si>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</si>
  <si>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</si>
  <si>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</si>
  <si>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</si>
  <si>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</si>
  <si>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</si>
  <si>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</si>
  <si>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</si>
  <si>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</si>
  <si>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</si>
  <si>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</si>
  <si>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</si>
  <si>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</si>
  <si>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</si>
  <si>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</si>
  <si>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</si>
  <si>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</si>
  <si>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</si>
  <si>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</si>
  <si>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</si>
  <si>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</si>
  <si>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</si>
  <si>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</si>
  <si>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</si>
  <si>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</si>
  <si>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</si>
  <si>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</si>
  <si>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</si>
  <si>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</si>
  <si>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</si>
  <si>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</si>
  <si>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</si>
  <si>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</si>
  <si>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01208_令和6年度</t>
  </si>
  <si>
    <t>01208</t>
  </si>
  <si>
    <t>北見市</t>
  </si>
  <si>
    <t>01208_令和4年度</t>
  </si>
  <si>
    <t>13222_平成2年度</t>
  </si>
  <si>
    <t>13222</t>
  </si>
  <si>
    <t>東久留米市</t>
  </si>
  <si>
    <t>13222_平成17年度</t>
  </si>
  <si>
    <t>13222_平成18年度</t>
  </si>
  <si>
    <t>13222_平成19年度</t>
  </si>
  <si>
    <t>13222_平成20年度</t>
  </si>
  <si>
    <t>13222_平成21年度</t>
  </si>
  <si>
    <t>13222_平成22年度</t>
  </si>
  <si>
    <t>13222_平成23年度</t>
  </si>
  <si>
    <t>13222_平成24年度</t>
  </si>
  <si>
    <t>13222_平成25年度</t>
  </si>
  <si>
    <t>13222_平成26年度</t>
  </si>
  <si>
    <t>13222_平成27年度</t>
  </si>
  <si>
    <t>13222_平成28年度</t>
  </si>
  <si>
    <t>13222_平成29年度</t>
  </si>
  <si>
    <t>13222_平成30年度</t>
  </si>
  <si>
    <t>13222_令和元年度</t>
  </si>
  <si>
    <t>13222_令和2年度</t>
  </si>
  <si>
    <t>13222_令和3年度</t>
  </si>
  <si>
    <t>13222_令和4年度</t>
  </si>
  <si>
    <t>13222_令和5年度</t>
  </si>
  <si>
    <t>13222_令和6年度</t>
  </si>
  <si>
    <t>27218_平成2年度</t>
  </si>
  <si>
    <t>27218</t>
  </si>
  <si>
    <t>大東市</t>
  </si>
  <si>
    <t>27218_平成17年度</t>
  </si>
  <si>
    <t>27218_平成18年度</t>
  </si>
  <si>
    <t>27218_平成19年度</t>
  </si>
  <si>
    <t>27218_平成20年度</t>
  </si>
  <si>
    <t>27218_平成21年度</t>
  </si>
  <si>
    <t>27218_平成22年度</t>
  </si>
  <si>
    <t>27218_平成23年度</t>
  </si>
  <si>
    <t>27218_平成24年度</t>
  </si>
  <si>
    <t>27218_平成25年度</t>
  </si>
  <si>
    <t>27218_平成26年度</t>
  </si>
  <si>
    <t>27218_平成27年度</t>
  </si>
  <si>
    <t>27218_平成28年度</t>
  </si>
  <si>
    <t>27218_平成29年度</t>
  </si>
  <si>
    <t>27218_平成30年度</t>
  </si>
  <si>
    <t>27218_令和元年度</t>
  </si>
  <si>
    <t>27218_令和2年度</t>
  </si>
  <si>
    <t>27218_令和3年度</t>
  </si>
  <si>
    <t>27218_令和4年度</t>
  </si>
  <si>
    <t>27218_令和5年度</t>
  </si>
  <si>
    <t>27218_令和6年度</t>
  </si>
  <si>
    <t>09213_平成2年度</t>
  </si>
  <si>
    <t>09213</t>
  </si>
  <si>
    <t>那須塩原市</t>
  </si>
  <si>
    <t>09213_平成17年度</t>
  </si>
  <si>
    <t>09213_平成18年度</t>
  </si>
  <si>
    <t>09213_平成19年度</t>
  </si>
  <si>
    <t>09213_平成20年度</t>
  </si>
  <si>
    <t>09213_平成21年度</t>
  </si>
  <si>
    <t>09213_平成22年度</t>
  </si>
  <si>
    <t>09213_平成23年度</t>
  </si>
  <si>
    <t>09213_平成24年度</t>
  </si>
  <si>
    <t>09213_平成25年度</t>
  </si>
  <si>
    <t>09213_平成26年度</t>
  </si>
  <si>
    <t>09213_平成27年度</t>
  </si>
  <si>
    <t>09213_平成28年度</t>
  </si>
  <si>
    <t>09213_平成29年度</t>
  </si>
  <si>
    <t>09213_平成30年度</t>
  </si>
  <si>
    <t>09213_令和元年度</t>
  </si>
  <si>
    <t>09213_令和2年度</t>
  </si>
  <si>
    <t>09213_令和3年度</t>
  </si>
  <si>
    <t>09213_令和4年度</t>
  </si>
  <si>
    <t>09213_令和5年度</t>
  </si>
  <si>
    <t>09213_令和6年度</t>
  </si>
  <si>
    <t>34213_平成2年度</t>
  </si>
  <si>
    <t>34213</t>
  </si>
  <si>
    <t>廿日市市</t>
  </si>
  <si>
    <t>34213_平成17年度</t>
  </si>
  <si>
    <t>34213_平成18年度</t>
  </si>
  <si>
    <t>34213_平成19年度</t>
  </si>
  <si>
    <t>34213_平成20年度</t>
  </si>
  <si>
    <t>34213_平成21年度</t>
  </si>
  <si>
    <t>34213_平成22年度</t>
  </si>
  <si>
    <t>34213_平成23年度</t>
  </si>
  <si>
    <t>34213_平成24年度</t>
  </si>
  <si>
    <t>34213_平成25年度</t>
  </si>
  <si>
    <t>34213_平成26年度</t>
  </si>
  <si>
    <t>34213_平成27年度</t>
  </si>
  <si>
    <t>34213_平成28年度</t>
  </si>
  <si>
    <t>34213_平成29年度</t>
  </si>
  <si>
    <t>34213_平成30年度</t>
  </si>
  <si>
    <t>34213_令和元年度</t>
  </si>
  <si>
    <t>34213_令和2年度</t>
  </si>
  <si>
    <t>34213_令和3年度</t>
  </si>
  <si>
    <t>34213_令和4年度</t>
  </si>
  <si>
    <t>34213_令和5年度</t>
  </si>
  <si>
    <t>34213_令和6年度</t>
  </si>
  <si>
    <t>45203_平成2年度</t>
  </si>
  <si>
    <t>45203</t>
  </si>
  <si>
    <t>延岡市</t>
  </si>
  <si>
    <t>45203_平成17年度</t>
  </si>
  <si>
    <t>45203_平成18年度</t>
  </si>
  <si>
    <t>45203_平成19年度</t>
  </si>
  <si>
    <t>45203_平成20年度</t>
  </si>
  <si>
    <t>45203_平成21年度</t>
  </si>
  <si>
    <t>45203_平成22年度</t>
  </si>
  <si>
    <t>45203_平成23年度</t>
  </si>
  <si>
    <t>45203_平成24年度</t>
  </si>
  <si>
    <t>45203_平成25年度</t>
  </si>
  <si>
    <t>45203_平成26年度</t>
  </si>
  <si>
    <t>45203_平成27年度</t>
  </si>
  <si>
    <t>45203_平成28年度</t>
  </si>
  <si>
    <t>45203_平成29年度</t>
  </si>
  <si>
    <t>45203_平成30年度</t>
  </si>
  <si>
    <t>45203_令和元年度</t>
  </si>
  <si>
    <t>45203_令和2年度</t>
  </si>
  <si>
    <t>45203_令和3年度</t>
  </si>
  <si>
    <t>45203_令和4年度</t>
  </si>
  <si>
    <t>45203_令和5年度</t>
  </si>
  <si>
    <t>45203_令和6年度</t>
  </si>
  <si>
    <t>47208_平成2年度</t>
  </si>
  <si>
    <t>47208</t>
  </si>
  <si>
    <t>浦添市</t>
  </si>
  <si>
    <t>47208_平成17年度</t>
  </si>
  <si>
    <t>47208_平成18年度</t>
  </si>
  <si>
    <t>47208_平成19年度</t>
  </si>
  <si>
    <t>47208_平成20年度</t>
  </si>
  <si>
    <t>47208_平成21年度</t>
  </si>
  <si>
    <t>47208_平成22年度</t>
  </si>
  <si>
    <t>47208_平成23年度</t>
  </si>
  <si>
    <t>47208_平成24年度</t>
  </si>
  <si>
    <t>47208_平成25年度</t>
  </si>
  <si>
    <t>47208_平成26年度</t>
  </si>
  <si>
    <t>47208_平成27年度</t>
  </si>
  <si>
    <t>47208_平成28年度</t>
  </si>
  <si>
    <t>47208_平成29年度</t>
  </si>
  <si>
    <t>47208_平成30年度</t>
  </si>
  <si>
    <t>47208_令和元年度</t>
  </si>
  <si>
    <t>47208_令和2年度</t>
  </si>
  <si>
    <t>47208_令和3年度</t>
  </si>
  <si>
    <t>47208_令和4年度</t>
  </si>
  <si>
    <t>47208_令和5年度</t>
  </si>
  <si>
    <t>47208_令和6年度</t>
  </si>
  <si>
    <t>41202_平成2年度</t>
  </si>
  <si>
    <t>41202</t>
  </si>
  <si>
    <t>唐津市</t>
  </si>
  <si>
    <t>41202_平成17年度</t>
  </si>
  <si>
    <t>41202_平成18年度</t>
  </si>
  <si>
    <t>41202_平成19年度</t>
  </si>
  <si>
    <t>41202_平成20年度</t>
  </si>
  <si>
    <t>41202_平成21年度</t>
  </si>
  <si>
    <t>41202_平成22年度</t>
  </si>
  <si>
    <t>41202_平成23年度</t>
  </si>
  <si>
    <t>41202_平成24年度</t>
  </si>
  <si>
    <t>41202_平成25年度</t>
  </si>
  <si>
    <t>41202_平成26年度</t>
  </si>
  <si>
    <t>41202_平成27年度</t>
  </si>
  <si>
    <t>41202_平成28年度</t>
  </si>
  <si>
    <t>41202_平成29年度</t>
  </si>
  <si>
    <t>41202_平成30年度</t>
  </si>
  <si>
    <t>41202_令和元年度</t>
  </si>
  <si>
    <t>41202_令和2年度</t>
  </si>
  <si>
    <t>41202_令和3年度</t>
  </si>
  <si>
    <t>41202_令和4年度</t>
  </si>
  <si>
    <t>41202_令和5年度</t>
  </si>
  <si>
    <t>41202_令和6年度</t>
  </si>
  <si>
    <t>22213_平成2年度</t>
  </si>
  <si>
    <t>22213</t>
  </si>
  <si>
    <t>掛川市</t>
  </si>
  <si>
    <t>22213_平成17年度</t>
  </si>
  <si>
    <t>22213_平成18年度</t>
  </si>
  <si>
    <t>22213_平成19年度</t>
  </si>
  <si>
    <t>22213_平成20年度</t>
  </si>
  <si>
    <t>22213_平成21年度</t>
  </si>
  <si>
    <t>22213_平成22年度</t>
  </si>
  <si>
    <t>22213_平成23年度</t>
  </si>
  <si>
    <t>22213_平成24年度</t>
  </si>
  <si>
    <t>22213_平成25年度</t>
  </si>
  <si>
    <t>22213_平成26年度</t>
  </si>
  <si>
    <t>22213_平成27年度</t>
  </si>
  <si>
    <t>22213_平成28年度</t>
  </si>
  <si>
    <t>22213_平成29年度</t>
  </si>
  <si>
    <t>22213_平成30年度</t>
  </si>
  <si>
    <t>22213_令和元年度</t>
  </si>
  <si>
    <t>22213_令和2年度</t>
  </si>
  <si>
    <t>22213_令和3年度</t>
  </si>
  <si>
    <t>22213_令和4年度</t>
  </si>
  <si>
    <t>22213_令和5年度</t>
  </si>
  <si>
    <t>22213_令和6年度</t>
  </si>
  <si>
    <t>13207_平成2年度</t>
  </si>
  <si>
    <t>13207</t>
  </si>
  <si>
    <t>昭島市</t>
  </si>
  <si>
    <t>13207_平成17年度</t>
  </si>
  <si>
    <t>13207_平成18年度</t>
  </si>
  <si>
    <t>13207_平成19年度</t>
  </si>
  <si>
    <t>13207_平成20年度</t>
  </si>
  <si>
    <t>13207_平成21年度</t>
  </si>
  <si>
    <t>13207_平成22年度</t>
  </si>
  <si>
    <t>13207_平成23年度</t>
  </si>
  <si>
    <t>13207_平成24年度</t>
  </si>
  <si>
    <t>13207_平成25年度</t>
  </si>
  <si>
    <t>13207_平成26年度</t>
  </si>
  <si>
    <t>13207_平成27年度</t>
  </si>
  <si>
    <t>13207_平成28年度</t>
  </si>
  <si>
    <t>13207_平成29年度</t>
  </si>
  <si>
    <t>13207_平成30年度</t>
  </si>
  <si>
    <t>13207_令和元年度</t>
  </si>
  <si>
    <t>13207_令和2年度</t>
  </si>
  <si>
    <t>13207_令和3年度</t>
  </si>
  <si>
    <t>13207_令和4年度</t>
  </si>
  <si>
    <t>13207_令和5年度</t>
  </si>
  <si>
    <t>13207_令和6年度</t>
  </si>
  <si>
    <t>11245_平成2年度</t>
  </si>
  <si>
    <t>11245</t>
  </si>
  <si>
    <t>ふじみ野市</t>
  </si>
  <si>
    <t>11245_平成17年度</t>
  </si>
  <si>
    <t>11245_平成18年度</t>
  </si>
  <si>
    <t>11245_平成19年度</t>
  </si>
  <si>
    <t>11245_平成20年度</t>
  </si>
  <si>
    <t>11245_平成21年度</t>
  </si>
  <si>
    <t>11245_平成22年度</t>
  </si>
  <si>
    <t>11245_平成23年度</t>
  </si>
  <si>
    <t>11245_平成24年度</t>
  </si>
  <si>
    <t>11245_平成25年度</t>
  </si>
  <si>
    <t>11245_平成26年度</t>
  </si>
  <si>
    <t>11245_平成27年度</t>
  </si>
  <si>
    <t>11245_平成28年度</t>
  </si>
  <si>
    <t>11245_平成29年度</t>
  </si>
  <si>
    <t>11245_平成30年度</t>
  </si>
  <si>
    <t>11245_令和元年度</t>
  </si>
  <si>
    <t>11245_令和2年度</t>
  </si>
  <si>
    <t>11245_令和3年度</t>
  </si>
  <si>
    <t>11245_令和4年度</t>
  </si>
  <si>
    <t>11245_令和5年度</t>
  </si>
  <si>
    <t>11245_令和6年度</t>
  </si>
  <si>
    <t>09204_平成2年度</t>
  </si>
  <si>
    <t>09204</t>
  </si>
  <si>
    <t>佐野市</t>
  </si>
  <si>
    <t>09204_平成17年度</t>
  </si>
  <si>
    <t>09204_平成18年度</t>
  </si>
  <si>
    <t>09204_平成19年度</t>
  </si>
  <si>
    <t>09204_平成20年度</t>
  </si>
  <si>
    <t>09204_平成21年度</t>
  </si>
  <si>
    <t>09204_平成22年度</t>
  </si>
  <si>
    <t>09204_平成23年度</t>
  </si>
  <si>
    <t>09204_平成24年度</t>
  </si>
  <si>
    <t>09204_平成25年度</t>
  </si>
  <si>
    <t>09204_平成26年度</t>
  </si>
  <si>
    <t>09204_平成27年度</t>
  </si>
  <si>
    <t>09204_平成28年度</t>
  </si>
  <si>
    <t>09204_平成29年度</t>
  </si>
  <si>
    <t>09204_平成30年度</t>
  </si>
  <si>
    <t>09204_令和元年度</t>
  </si>
  <si>
    <t>09204_令和2年度</t>
  </si>
  <si>
    <t>09204_令和3年度</t>
  </si>
  <si>
    <t>09204_令和4年度</t>
  </si>
  <si>
    <t>09204_令和5年度</t>
  </si>
  <si>
    <t>09204_令和6年度</t>
  </si>
  <si>
    <t>38205_平成2年度</t>
  </si>
  <si>
    <t>38205</t>
  </si>
  <si>
    <t>新居浜市</t>
  </si>
  <si>
    <t>38205_平成17年度</t>
  </si>
  <si>
    <t>38205_平成18年度</t>
  </si>
  <si>
    <t>38205_平成19年度</t>
  </si>
  <si>
    <t>38205_平成20年度</t>
  </si>
  <si>
    <t>38205_平成21年度</t>
  </si>
  <si>
    <t>38205_平成22年度</t>
  </si>
  <si>
    <t>38205_平成23年度</t>
  </si>
  <si>
    <t>38205_平成24年度</t>
  </si>
  <si>
    <t>38205_平成25年度</t>
  </si>
  <si>
    <t>38205_平成26年度</t>
  </si>
  <si>
    <t>38205_平成27年度</t>
  </si>
  <si>
    <t>38205_平成28年度</t>
  </si>
  <si>
    <t>38205_平成29年度</t>
  </si>
  <si>
    <t>38205_平成30年度</t>
  </si>
  <si>
    <t>38205_令和元年度</t>
  </si>
  <si>
    <t>38205_令和2年度</t>
  </si>
  <si>
    <t>38205_令和3年度</t>
  </si>
  <si>
    <t>38205_令和4年度</t>
  </si>
  <si>
    <t>38205_令和5年度</t>
  </si>
  <si>
    <t>38205_令和6年度</t>
  </si>
  <si>
    <t>25203_平成2年度</t>
  </si>
  <si>
    <t>25203</t>
  </si>
  <si>
    <t>長浜市</t>
  </si>
  <si>
    <t>25203_平成17年度</t>
  </si>
  <si>
    <t>25203_平成18年度</t>
  </si>
  <si>
    <t>25203_平成19年度</t>
  </si>
  <si>
    <t>25203_平成20年度</t>
  </si>
  <si>
    <t>25203_平成21年度</t>
  </si>
  <si>
    <t>25203_平成22年度</t>
  </si>
  <si>
    <t>25203_平成23年度</t>
  </si>
  <si>
    <t>25203_平成24年度</t>
  </si>
  <si>
    <t>25203_平成25年度</t>
  </si>
  <si>
    <t>25203_平成26年度</t>
  </si>
  <si>
    <t>25203_平成27年度</t>
  </si>
  <si>
    <t>25203_平成28年度</t>
  </si>
  <si>
    <t>25203_平成29年度</t>
  </si>
  <si>
    <t>25203_平成30年度</t>
  </si>
  <si>
    <t>25203_令和元年度</t>
  </si>
  <si>
    <t>25203_令和2年度</t>
  </si>
  <si>
    <t>25203_令和3年度</t>
  </si>
  <si>
    <t>25203_令和4年度</t>
  </si>
  <si>
    <t>25203_令和5年度</t>
  </si>
  <si>
    <t>25203_令和6年度</t>
  </si>
  <si>
    <t>35206_平成2年度</t>
  </si>
  <si>
    <t>35206</t>
  </si>
  <si>
    <t>防府市</t>
  </si>
  <si>
    <t>35206_平成17年度</t>
  </si>
  <si>
    <t>35206_平成18年度</t>
  </si>
  <si>
    <t>35206_平成19年度</t>
  </si>
  <si>
    <t>35206_平成20年度</t>
  </si>
  <si>
    <t>35206_平成21年度</t>
  </si>
  <si>
    <t>35206_平成22年度</t>
  </si>
  <si>
    <t>35206_平成23年度</t>
  </si>
  <si>
    <t>35206_平成24年度</t>
  </si>
  <si>
    <t>35206_平成25年度</t>
  </si>
  <si>
    <t>35206_平成26年度</t>
  </si>
  <si>
    <t>35206_平成27年度</t>
  </si>
  <si>
    <t>35206_平成28年度</t>
  </si>
  <si>
    <t>35206_平成29年度</t>
  </si>
  <si>
    <t>35206_平成30年度</t>
  </si>
  <si>
    <t>35206_令和元年度</t>
  </si>
  <si>
    <t>35206_令和2年度</t>
  </si>
  <si>
    <t>35206_令和3年度</t>
  </si>
  <si>
    <t>35206_令和4年度</t>
  </si>
  <si>
    <t>35206_令和5年度</t>
  </si>
  <si>
    <t>35206_令和6年度</t>
  </si>
  <si>
    <t>23222_平成2年度</t>
  </si>
  <si>
    <t>23222</t>
  </si>
  <si>
    <t>東海市</t>
  </si>
  <si>
    <t>23222_平成17年度</t>
  </si>
  <si>
    <t>23222_平成18年度</t>
  </si>
  <si>
    <t>23222_平成19年度</t>
  </si>
  <si>
    <t>23222_平成20年度</t>
  </si>
  <si>
    <t>23222_平成21年度</t>
  </si>
  <si>
    <t>23222_平成22年度</t>
  </si>
  <si>
    <t>23222_平成23年度</t>
  </si>
  <si>
    <t>23222_平成24年度</t>
  </si>
  <si>
    <t>23222_平成25年度</t>
  </si>
  <si>
    <t>23222_平成26年度</t>
  </si>
  <si>
    <t>23222_平成27年度</t>
  </si>
  <si>
    <t>23222_平成28年度</t>
  </si>
  <si>
    <t>23222_平成29年度</t>
  </si>
  <si>
    <t>23222_平成30年度</t>
  </si>
  <si>
    <t>23222_令和元年度</t>
  </si>
  <si>
    <t>23222_令和2年度</t>
  </si>
  <si>
    <t>23222_令和3年度</t>
  </si>
  <si>
    <t>23222_令和4年度</t>
  </si>
  <si>
    <t>23222_令和5年度</t>
  </si>
  <si>
    <t>23222_令和6年度</t>
  </si>
  <si>
    <t>11235_平成2年度</t>
  </si>
  <si>
    <t>11235</t>
  </si>
  <si>
    <t>富士見市</t>
  </si>
  <si>
    <t>11235_平成17年度</t>
  </si>
  <si>
    <t>11235_平成18年度</t>
  </si>
  <si>
    <t>11235_平成19年度</t>
  </si>
  <si>
    <t>11235_平成20年度</t>
  </si>
  <si>
    <t>11235_平成21年度</t>
  </si>
  <si>
    <t>11235_平成22年度</t>
  </si>
  <si>
    <t>11235_平成23年度</t>
  </si>
  <si>
    <t>11235_平成24年度</t>
  </si>
  <si>
    <t>11235_平成25年度</t>
  </si>
  <si>
    <t>11235_平成26年度</t>
  </si>
  <si>
    <t>11235_平成27年度</t>
  </si>
  <si>
    <t>11235_平成28年度</t>
  </si>
  <si>
    <t>11235_平成29年度</t>
  </si>
  <si>
    <t>11235_平成30年度</t>
  </si>
  <si>
    <t>11235_令和元年度</t>
  </si>
  <si>
    <t>11235_令和2年度</t>
  </si>
  <si>
    <t>11235_令和3年度</t>
  </si>
  <si>
    <t>11235_令和4年度</t>
  </si>
  <si>
    <t>11235_令和5年度</t>
  </si>
  <si>
    <t>11235_令和6年度</t>
  </si>
  <si>
    <t>44202_平成2年度</t>
  </si>
  <si>
    <t>44202</t>
  </si>
  <si>
    <t>別府市</t>
  </si>
  <si>
    <t>44202_平成17年度</t>
  </si>
  <si>
    <t>44202_平成18年度</t>
  </si>
  <si>
    <t>44202_平成19年度</t>
  </si>
  <si>
    <t>44202_平成20年度</t>
  </si>
  <si>
    <t>44202_平成21年度</t>
  </si>
  <si>
    <t>44202_平成22年度</t>
  </si>
  <si>
    <t>44202_平成23年度</t>
  </si>
  <si>
    <t>44202_平成24年度</t>
  </si>
  <si>
    <t>44202_平成25年度</t>
  </si>
  <si>
    <t>44202_平成26年度</t>
  </si>
  <si>
    <t>44202_平成27年度</t>
  </si>
  <si>
    <t>44202_平成28年度</t>
  </si>
  <si>
    <t>44202_平成29年度</t>
  </si>
  <si>
    <t>44202_平成30年度</t>
  </si>
  <si>
    <t>44202_令和元年度</t>
  </si>
  <si>
    <t>44202_令和2年度</t>
  </si>
  <si>
    <t>44202_令和3年度</t>
  </si>
  <si>
    <t>44202_令和4年度</t>
  </si>
  <si>
    <t>44202_令和5年度</t>
  </si>
  <si>
    <t>44202_令和6年度</t>
  </si>
  <si>
    <t>17210_平成2年度</t>
  </si>
  <si>
    <t>17210</t>
  </si>
  <si>
    <t>白山市</t>
  </si>
  <si>
    <t>17210_平成17年度</t>
  </si>
  <si>
    <t>17210_平成18年度</t>
  </si>
  <si>
    <t>17210_平成19年度</t>
  </si>
  <si>
    <t>17210_平成20年度</t>
  </si>
  <si>
    <t>17210_平成21年度</t>
  </si>
  <si>
    <t>17210_平成22年度</t>
  </si>
  <si>
    <t>17210_平成23年度</t>
  </si>
  <si>
    <t>17210_平成24年度</t>
  </si>
  <si>
    <t>17210_平成25年度</t>
  </si>
  <si>
    <t>17210_平成26年度</t>
  </si>
  <si>
    <t>17210_平成27年度</t>
  </si>
  <si>
    <t>17210_平成28年度</t>
  </si>
  <si>
    <t>17210_平成29年度</t>
  </si>
  <si>
    <t>17210_平成30年度</t>
  </si>
  <si>
    <t>17210_令和元年度</t>
  </si>
  <si>
    <t>17210_令和2年度</t>
  </si>
  <si>
    <t>17210_令和3年度</t>
  </si>
  <si>
    <t>17210_令和4年度</t>
  </si>
  <si>
    <t>17210_令和5年度</t>
  </si>
  <si>
    <t>17210_令和6年度</t>
  </si>
  <si>
    <t>07202_平成2年度</t>
  </si>
  <si>
    <t>07202</t>
  </si>
  <si>
    <t>会津若松市</t>
  </si>
  <si>
    <t>07202_平成17年度</t>
  </si>
  <si>
    <t>07202_平成18年度</t>
  </si>
  <si>
    <t>07202_平成19年度</t>
  </si>
  <si>
    <t>07202_平成20年度</t>
  </si>
  <si>
    <t>07202_平成21年度</t>
  </si>
  <si>
    <t>07202_平成22年度</t>
  </si>
  <si>
    <t>07202_平成23年度</t>
  </si>
  <si>
    <t>07202_平成24年度</t>
  </si>
  <si>
    <t>07202_平成25年度</t>
  </si>
  <si>
    <t>07202_平成26年度</t>
  </si>
  <si>
    <t>07202_平成27年度</t>
  </si>
  <si>
    <t>07202_平成28年度</t>
  </si>
  <si>
    <t>07202_平成29年度</t>
  </si>
  <si>
    <t>07202_平成30年度</t>
  </si>
  <si>
    <t>07202_令和元年度</t>
  </si>
  <si>
    <t>07202_令和2年度</t>
  </si>
  <si>
    <t>07202_令和3年度</t>
  </si>
  <si>
    <t>07202_令和4年度</t>
  </si>
  <si>
    <t>07202_令和5年度</t>
  </si>
  <si>
    <t>07202_令和6年度</t>
  </si>
  <si>
    <t>40218_平成2年度</t>
  </si>
  <si>
    <t>40218</t>
  </si>
  <si>
    <t>春日市</t>
  </si>
  <si>
    <t>40218_平成17年度</t>
  </si>
  <si>
    <t>40218_平成18年度</t>
  </si>
  <si>
    <t>40218_平成19年度</t>
  </si>
  <si>
    <t>40218_平成20年度</t>
  </si>
  <si>
    <t>40218_平成21年度</t>
  </si>
  <si>
    <t>40218_平成22年度</t>
  </si>
  <si>
    <t>40218_平成23年度</t>
  </si>
  <si>
    <t>40218_平成24年度</t>
  </si>
  <si>
    <t>40218_平成25年度</t>
  </si>
  <si>
    <t>40218_平成26年度</t>
  </si>
  <si>
    <t>40218_平成27年度</t>
  </si>
  <si>
    <t>40218_平成28年度</t>
  </si>
  <si>
    <t>40218_平成29年度</t>
  </si>
  <si>
    <t>40218_平成30年度</t>
  </si>
  <si>
    <t>40218_令和元年度</t>
  </si>
  <si>
    <t>40218_令和2年度</t>
  </si>
  <si>
    <t>40218_令和3年度</t>
  </si>
  <si>
    <t>40218_令和4年度</t>
  </si>
  <si>
    <t>40218_令和5年度</t>
  </si>
  <si>
    <t>40218_令和6年度</t>
  </si>
  <si>
    <t>11210_平成2年度</t>
  </si>
  <si>
    <t>11210</t>
  </si>
  <si>
    <t>加須市</t>
  </si>
  <si>
    <t>11210_平成17年度</t>
  </si>
  <si>
    <t>11210_平成18年度</t>
  </si>
  <si>
    <t>11210_平成19年度</t>
  </si>
  <si>
    <t>11210_平成20年度</t>
  </si>
  <si>
    <t>11210_平成21年度</t>
  </si>
  <si>
    <t>11210_平成22年度</t>
  </si>
  <si>
    <t>11210_平成23年度</t>
  </si>
  <si>
    <t>11210_平成24年度</t>
  </si>
  <si>
    <t>11210_平成25年度</t>
  </si>
  <si>
    <t>11210_平成26年度</t>
  </si>
  <si>
    <t>11210_平成27年度</t>
  </si>
  <si>
    <t>11210_平成28年度</t>
  </si>
  <si>
    <t>11210_平成29年度</t>
  </si>
  <si>
    <t>11210_平成30年度</t>
  </si>
  <si>
    <t>11210_令和元年度</t>
  </si>
  <si>
    <t>11210_令和2年度</t>
  </si>
  <si>
    <t>11210_令和3年度</t>
  </si>
  <si>
    <t>11210_令和4年度</t>
  </si>
  <si>
    <t>11210_令和5年度</t>
  </si>
  <si>
    <t>11210_令和6年度</t>
  </si>
  <si>
    <t>25213_平成2年度</t>
  </si>
  <si>
    <t>25213</t>
  </si>
  <si>
    <t>東近江市</t>
  </si>
  <si>
    <t>25213_平成17年度</t>
  </si>
  <si>
    <t>25213_平成18年度</t>
  </si>
  <si>
    <t>25213_平成19年度</t>
  </si>
  <si>
    <t>25213_平成20年度</t>
  </si>
  <si>
    <t>25213_平成21年度</t>
  </si>
  <si>
    <t>25213_平成22年度</t>
  </si>
  <si>
    <t>25213_平成23年度</t>
  </si>
  <si>
    <t>25213_平成24年度</t>
  </si>
  <si>
    <t>25213_平成25年度</t>
  </si>
  <si>
    <t>25213_平成26年度</t>
  </si>
  <si>
    <t>25213_平成27年度</t>
  </si>
  <si>
    <t>25213_平成28年度</t>
  </si>
  <si>
    <t>25213_平成29年度</t>
  </si>
  <si>
    <t>25213_平成30年度</t>
  </si>
  <si>
    <t>25213_令和元年度</t>
  </si>
  <si>
    <t>25213_令和2年度</t>
  </si>
  <si>
    <t>25213_令和3年度</t>
  </si>
  <si>
    <t>25213_令和4年度</t>
  </si>
  <si>
    <t>25213_令和5年度</t>
  </si>
  <si>
    <t>25213_令和6年度</t>
  </si>
  <si>
    <t>01208_平成2年度</t>
  </si>
  <si>
    <t>01208_平成17年度</t>
  </si>
  <si>
    <t>01208_平成18年度</t>
  </si>
  <si>
    <t>01208_平成19年度</t>
  </si>
  <si>
    <t>01208_平成20年度</t>
  </si>
  <si>
    <t>01208_平成21年度</t>
  </si>
  <si>
    <t>01208_平成22年度</t>
  </si>
  <si>
    <t>01208_平成23年度</t>
  </si>
  <si>
    <t>01208_平成24年度</t>
  </si>
  <si>
    <t>01208_平成25年度</t>
  </si>
  <si>
    <t>01208_平成26年度</t>
  </si>
  <si>
    <t>01208_平成27年度</t>
  </si>
  <si>
    <t>01208_平成28年度</t>
  </si>
  <si>
    <t>01208_平成29年度</t>
  </si>
  <si>
    <t>01208_平成30年度</t>
  </si>
  <si>
    <t>01208_令和元年度</t>
  </si>
  <si>
    <t>01208_令和2年度</t>
  </si>
  <si>
    <t>01208_令和3年度</t>
  </si>
  <si>
    <t>01208_令和5年度</t>
  </si>
  <si>
    <t>12231_平成2年度</t>
  </si>
  <si>
    <t>12231</t>
  </si>
  <si>
    <t>印西市</t>
  </si>
  <si>
    <t>12231_平成17年度</t>
  </si>
  <si>
    <t>12231_平成18年度</t>
  </si>
  <si>
    <t>12231_平成19年度</t>
  </si>
  <si>
    <t>12231_平成20年度</t>
  </si>
  <si>
    <t>12231_平成21年度</t>
  </si>
  <si>
    <t>12231_平成22年度</t>
  </si>
  <si>
    <t>12231_平成23年度</t>
  </si>
  <si>
    <t>12231_平成24年度</t>
  </si>
  <si>
    <t>12231_平成25年度</t>
  </si>
  <si>
    <t>12231_平成26年度</t>
  </si>
  <si>
    <t>12231_平成27年度</t>
  </si>
  <si>
    <t>12231_平成28年度</t>
  </si>
  <si>
    <t>12231_平成29年度</t>
  </si>
  <si>
    <t>12231_平成30年度</t>
  </si>
  <si>
    <t>12231_令和元年度</t>
  </si>
  <si>
    <t>12231_令和2年度</t>
  </si>
  <si>
    <t>12231_令和3年度</t>
  </si>
  <si>
    <t>12231_令和4年度</t>
  </si>
  <si>
    <t>12231_令和5年度</t>
  </si>
  <si>
    <t>12231_令和6年度</t>
  </si>
  <si>
    <t>37202_平成2年度</t>
  </si>
  <si>
    <t>37202</t>
  </si>
  <si>
    <t>丸亀市</t>
  </si>
  <si>
    <t>37202_平成17年度</t>
  </si>
  <si>
    <t>37202_平成18年度</t>
  </si>
  <si>
    <t>37202_平成19年度</t>
  </si>
  <si>
    <t>37202_平成20年度</t>
  </si>
  <si>
    <t>37202_平成21年度</t>
  </si>
  <si>
    <t>37202_平成22年度</t>
  </si>
  <si>
    <t>37202_平成23年度</t>
  </si>
  <si>
    <t>37202_平成24年度</t>
  </si>
  <si>
    <t>37202_平成25年度</t>
  </si>
  <si>
    <t>37202_平成26年度</t>
  </si>
  <si>
    <t>37202_平成27年度</t>
  </si>
  <si>
    <t>37202_平成28年度</t>
  </si>
  <si>
    <t>37202_平成29年度</t>
  </si>
  <si>
    <t>37202_平成30年度</t>
  </si>
  <si>
    <t>37202_令和元年度</t>
  </si>
  <si>
    <t>37202_令和2年度</t>
  </si>
  <si>
    <t>37202_令和3年度</t>
  </si>
  <si>
    <t>37202_令和4年度</t>
  </si>
  <si>
    <t>37202_令和5年度</t>
  </si>
  <si>
    <t>37202_令和6年度</t>
  </si>
  <si>
    <t>25202_平成2年度</t>
  </si>
  <si>
    <t>25202</t>
  </si>
  <si>
    <t>彦根市</t>
  </si>
  <si>
    <t>25202_平成17年度</t>
  </si>
  <si>
    <t>25202_平成18年度</t>
  </si>
  <si>
    <t>25202_平成19年度</t>
  </si>
  <si>
    <t>25202_平成20年度</t>
  </si>
  <si>
    <t>25202_平成21年度</t>
  </si>
  <si>
    <t>25202_平成22年度</t>
  </si>
  <si>
    <t>25202_平成23年度</t>
  </si>
  <si>
    <t>25202_平成24年度</t>
  </si>
  <si>
    <t>25202_平成25年度</t>
  </si>
  <si>
    <t>25202_平成26年度</t>
  </si>
  <si>
    <t>25202_平成27年度</t>
  </si>
  <si>
    <t>25202_平成28年度</t>
  </si>
  <si>
    <t>25202_平成29年度</t>
  </si>
  <si>
    <t>25202_平成30年度</t>
  </si>
  <si>
    <t>25202_令和元年度</t>
  </si>
  <si>
    <t>25202_令和2年度</t>
  </si>
  <si>
    <t>25202_令和3年度</t>
  </si>
  <si>
    <t>25202_令和4年度</t>
  </si>
  <si>
    <t>25202_令和5年度</t>
  </si>
  <si>
    <t>25202_令和6年度</t>
  </si>
  <si>
    <t>03215_平成2年度</t>
  </si>
  <si>
    <t>03215</t>
  </si>
  <si>
    <t>奥州市</t>
  </si>
  <si>
    <t>03215_平成17年度</t>
  </si>
  <si>
    <t>03215_平成18年度</t>
  </si>
  <si>
    <t>03215_平成19年度</t>
  </si>
  <si>
    <t>03215_平成20年度</t>
  </si>
  <si>
    <t>03215_平成21年度</t>
  </si>
  <si>
    <t>03215_平成22年度</t>
  </si>
  <si>
    <t>03215_平成23年度</t>
  </si>
  <si>
    <t>03215_平成24年度</t>
  </si>
  <si>
    <t>03215_平成25年度</t>
  </si>
  <si>
    <t>03215_平成26年度</t>
  </si>
  <si>
    <t>03215_平成27年度</t>
  </si>
  <si>
    <t>03215_平成28年度</t>
  </si>
  <si>
    <t>03215_平成29年度</t>
  </si>
  <si>
    <t>03215_平成30年度</t>
  </si>
  <si>
    <t>03215_令和元年度</t>
  </si>
  <si>
    <t>03215_令和2年度</t>
  </si>
  <si>
    <t>03215_令和3年度</t>
  </si>
  <si>
    <t>03215_令和4年度</t>
  </si>
  <si>
    <t>03215_令和5年度</t>
  </si>
  <si>
    <t>03215_令和6年度</t>
  </si>
  <si>
    <t>12224_平成2年度</t>
  </si>
  <si>
    <t>12224</t>
  </si>
  <si>
    <t>鎌ケ谷市</t>
  </si>
  <si>
    <t>12224_平成17年度</t>
  </si>
  <si>
    <t>12224_平成18年度</t>
  </si>
  <si>
    <t>12224_平成19年度</t>
  </si>
  <si>
    <t>12224_平成20年度</t>
  </si>
  <si>
    <t>12224_平成21年度</t>
  </si>
  <si>
    <t>12224_平成22年度</t>
  </si>
  <si>
    <t>12224_平成23年度</t>
  </si>
  <si>
    <t>12224_平成24年度</t>
  </si>
  <si>
    <t>12224_平成25年度</t>
  </si>
  <si>
    <t>12224_平成26年度</t>
  </si>
  <si>
    <t>12224_平成27年度</t>
  </si>
  <si>
    <t>12224_平成28年度</t>
  </si>
  <si>
    <t>12224_平成29年度</t>
  </si>
  <si>
    <t>12224_平成30年度</t>
  </si>
  <si>
    <t>12224_令和元年度</t>
  </si>
  <si>
    <t>12224_令和2年度</t>
  </si>
  <si>
    <t>12224_令和3年度</t>
  </si>
  <si>
    <t>12224_令和4年度</t>
  </si>
  <si>
    <t>12224_令和5年度</t>
  </si>
  <si>
    <t>12224_令和6年度</t>
  </si>
  <si>
    <t>27222_平成2年度</t>
  </si>
  <si>
    <t>27222</t>
  </si>
  <si>
    <t>羽曳野市</t>
  </si>
  <si>
    <t>27222_平成17年度</t>
  </si>
  <si>
    <t>27222_平成18年度</t>
  </si>
  <si>
    <t>27222_平成19年度</t>
  </si>
  <si>
    <t>27222_平成20年度</t>
  </si>
  <si>
    <t>27222_平成21年度</t>
  </si>
  <si>
    <t>27222_平成22年度</t>
  </si>
  <si>
    <t>27222_平成23年度</t>
  </si>
  <si>
    <t>27222_平成24年度</t>
  </si>
  <si>
    <t>27222_平成25年度</t>
  </si>
  <si>
    <t>27222_平成26年度</t>
  </si>
  <si>
    <t>27222_平成27年度</t>
  </si>
  <si>
    <t>27222_平成28年度</t>
  </si>
  <si>
    <t>27222_平成29年度</t>
  </si>
  <si>
    <t>27222_平成30年度</t>
  </si>
  <si>
    <t>27222_令和元年度</t>
  </si>
  <si>
    <t>27222_令和2年度</t>
  </si>
  <si>
    <t>27222_令和3年度</t>
  </si>
  <si>
    <t>27222_令和4年度</t>
  </si>
  <si>
    <t>27222_令和5年度</t>
  </si>
  <si>
    <t>27222_令和6年度</t>
  </si>
  <si>
    <t>37386</t>
  </si>
  <si>
    <t>宇多津町</t>
  </si>
  <si>
    <t>37386_令和4年度</t>
  </si>
  <si>
    <t>37386_令和6年度</t>
  </si>
  <si>
    <t>37204</t>
  </si>
  <si>
    <t>善通寺市</t>
  </si>
  <si>
    <t>37204_令和4年度</t>
  </si>
  <si>
    <t>37204_令和6年度</t>
  </si>
  <si>
    <t>37403</t>
  </si>
  <si>
    <t>琴平町</t>
  </si>
  <si>
    <t>37403_令和4年度</t>
  </si>
  <si>
    <t>37403_令和6年度</t>
  </si>
  <si>
    <t>37406</t>
  </si>
  <si>
    <t>まんのう町</t>
  </si>
  <si>
    <t>37406_令和4年度</t>
  </si>
  <si>
    <t>37406_令和6年度</t>
  </si>
  <si>
    <t>37387</t>
  </si>
  <si>
    <t>綾川町</t>
  </si>
  <si>
    <t>37387_令和4年度</t>
  </si>
  <si>
    <t>37387_令和6年度</t>
  </si>
  <si>
    <t>37206</t>
  </si>
  <si>
    <t>さぬき市</t>
  </si>
  <si>
    <t>37206_令和4年度</t>
  </si>
  <si>
    <t>37206_令和6年度</t>
  </si>
  <si>
    <t>37205</t>
  </si>
  <si>
    <t>観音寺市</t>
  </si>
  <si>
    <t>37205_令和4年度</t>
  </si>
  <si>
    <t>37205_令和6年度</t>
  </si>
  <si>
    <t>37364</t>
  </si>
  <si>
    <t>直島町</t>
  </si>
  <si>
    <t>37364_令和4年度</t>
  </si>
  <si>
    <t>37364_令和6年度</t>
  </si>
  <si>
    <t>37207</t>
  </si>
  <si>
    <t>東かがわ市</t>
  </si>
  <si>
    <t>37207_令和4年度</t>
  </si>
  <si>
    <t>37207_令和6年度</t>
  </si>
  <si>
    <t>37341</t>
  </si>
  <si>
    <t>三木町</t>
  </si>
  <si>
    <t>37341_令和4年度</t>
  </si>
  <si>
    <t>37341_令和6年度</t>
  </si>
  <si>
    <t>37324</t>
  </si>
  <si>
    <t>小豆島町</t>
  </si>
  <si>
    <t>37324_令和4年度</t>
  </si>
  <si>
    <t>37324_令和6年度</t>
  </si>
  <si>
    <t>37404</t>
  </si>
  <si>
    <t>多度津町</t>
  </si>
  <si>
    <t>37404_令和4年度</t>
  </si>
  <si>
    <t>37404_令和6年度</t>
  </si>
  <si>
    <t>37203</t>
  </si>
  <si>
    <t>坂出市</t>
  </si>
  <si>
    <t>37203_令和4年度</t>
  </si>
  <si>
    <t>37203_令和6年度</t>
  </si>
  <si>
    <t>37208</t>
  </si>
  <si>
    <t>三豊市</t>
  </si>
  <si>
    <t>37208_令和4年度</t>
  </si>
  <si>
    <t>37208_令和6年度</t>
  </si>
  <si>
    <t>37322</t>
  </si>
  <si>
    <t>土庄町</t>
  </si>
  <si>
    <t>37322_令和4年度</t>
  </si>
  <si>
    <t>37322_令和6年度</t>
  </si>
  <si>
    <t>37201</t>
  </si>
  <si>
    <t>高松市</t>
  </si>
  <si>
    <t>37201_令和4年度</t>
  </si>
  <si>
    <t>37201_令和6年度</t>
  </si>
  <si>
    <t>37_平成2年度</t>
  </si>
  <si>
    <t>37</t>
  </si>
  <si>
    <t>香川県</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</si>
  <si>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</si>
  <si>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</si>
  <si>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</si>
  <si>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</si>
  <si>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</si>
  <si>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</si>
  <si>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</si>
  <si>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</si>
  <si>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</si>
  <si>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</si>
  <si>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</si>
  <si>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</si>
  <si>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</si>
  <si>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</si>
  <si>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</si>
  <si>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</si>
  <si>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</si>
  <si>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</si>
  <si>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37_令和5年度</t>
  </si>
  <si>
    <t>37_令和6年度</t>
  </si>
  <si>
    <t>37202_令和7年度</t>
  </si>
  <si>
    <t>37202_令和8年度</t>
  </si>
  <si>
    <t>37202_令和9年度</t>
  </si>
  <si>
    <t>37202_令和10年度</t>
  </si>
  <si>
    <t>37202_令和11年度</t>
  </si>
  <si>
    <t>37202_令和12年度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</si>
</sst>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12.293719680851151</c:v>
                </c:pt>
                <c:pt idx="1">
                  <c:v>12.10235405454605</c:v>
                </c:pt>
                <c:pt idx="2">
                  <c:v>12.479087769480181</c:v>
                </c:pt>
                <c:pt idx="3">
                  <c:v>12.647365577158091</c:v>
                </c:pt>
                <c:pt idx="4">
                  <c:v>14.5321513013541</c:v>
                </c:pt>
                <c:pt idx="5">
                  <c:v>15.203472445240839</c:v>
                </c:pt>
                <c:pt idx="6">
                  <c:v>23.85677314499971</c:v>
                </c:pt>
                <c:pt idx="7">
                  <c:v>14.946228079448804</c:v>
                </c:pt>
                <c:pt idx="8">
                  <c:v>13.80361230033815</c:v>
                </c:pt>
                <c:pt idx="9">
                  <c:v>14.996531567348287</c:v>
                </c:pt>
                <c:pt idx="10">
                  <c:v>14.676708386346943</c:v>
                </c:pt>
                <c:pt idx="11">
                  <c:v>19.865464009930339</c:v>
                </c:pt>
                <c:pt idx="12">
                  <c:v>16.427219586965538</c:v>
                </c:pt>
                <c:pt idx="13">
                  <c:v>19.577402726643349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250.54638526105626</c:v>
                </c:pt>
                <c:pt idx="1">
                  <c:v>251.87863242765368</c:v>
                </c:pt>
                <c:pt idx="2">
                  <c:v>245.89822429528689</c:v>
                </c:pt>
                <c:pt idx="3">
                  <c:v>248.06665212878434</c:v>
                </c:pt>
                <c:pt idx="4">
                  <c:v>246.0680277105798</c:v>
                </c:pt>
                <c:pt idx="5">
                  <c:v>240.08475771930321</c:v>
                </c:pt>
                <c:pt idx="6">
                  <c:v>238.09772009116364</c:v>
                </c:pt>
                <c:pt idx="7">
                  <c:v>234.7470445455869</c:v>
                </c:pt>
                <c:pt idx="8">
                  <c:v>231.28969867878664</c:v>
                </c:pt>
                <c:pt idx="9">
                  <c:v>229.64369093103448</c:v>
                </c:pt>
                <c:pt idx="10">
                  <c:v>227.51455560675944</c:v>
                </c:pt>
                <c:pt idx="11">
                  <c:v>208.30670941605987</c:v>
                </c:pt>
                <c:pt idx="12">
                  <c:v>205.30127443838987</c:v>
                </c:pt>
                <c:pt idx="13">
                  <c:v>212.96924303083227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144.7667091143401</c:v>
                </c:pt>
                <c:pt idx="1">
                  <c:v>137.40120122197999</c:v>
                </c:pt>
                <c:pt idx="2">
                  <c:v>190.3670979771461</c:v>
                </c:pt>
                <c:pt idx="3">
                  <c:v>251.1858987506954</c:v>
                </c:pt>
                <c:pt idx="4">
                  <c:v>272.55333637949389</c:v>
                </c:pt>
                <c:pt idx="5">
                  <c:v>233.5486707054682</c:v>
                </c:pt>
                <c:pt idx="6">
                  <c:v>199.5449846945923</c:v>
                </c:pt>
                <c:pt idx="7">
                  <c:v>174.36836607911482</c:v>
                </c:pt>
                <c:pt idx="8">
                  <c:v>185.66327316426415</c:v>
                </c:pt>
                <c:pt idx="9">
                  <c:v>167.10442027675336</c:v>
                </c:pt>
                <c:pt idx="10">
                  <c:v>126.66261936856399</c:v>
                </c:pt>
                <c:pt idx="11">
                  <c:v>180.65985491747435</c:v>
                </c:pt>
                <c:pt idx="12">
                  <c:v>173.84323805727146</c:v>
                </c:pt>
                <c:pt idx="13">
                  <c:v>127.97934742074322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156.10852452573499</c:v>
                </c:pt>
                <c:pt idx="1">
                  <c:v>149.2685148099747</c:v>
                </c:pt>
                <c:pt idx="2">
                  <c:v>197.54096372507229</c:v>
                </c:pt>
                <c:pt idx="3">
                  <c:v>216.18445930099179</c:v>
                </c:pt>
                <c:pt idx="4">
                  <c:v>216.27301835054789</c:v>
                </c:pt>
                <c:pt idx="5">
                  <c:v>193.5748747451544</c:v>
                </c:pt>
                <c:pt idx="6">
                  <c:v>202.078000080104</c:v>
                </c:pt>
                <c:pt idx="7">
                  <c:v>151.46220072751785</c:v>
                </c:pt>
                <c:pt idx="8">
                  <c:v>128.50516253469101</c:v>
                </c:pt>
                <c:pt idx="9">
                  <c:v>132.90580773944575</c:v>
                </c:pt>
                <c:pt idx="10">
                  <c:v>103.55451149751815</c:v>
                </c:pt>
                <c:pt idx="11">
                  <c:v>134.56872565807382</c:v>
                </c:pt>
                <c:pt idx="12">
                  <c:v>134.52067087354339</c:v>
                </c:pt>
                <c:pt idx="13">
                  <c:v>105.69281828483062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334.19437504517441</c:v>
                </c:pt>
                <c:pt idx="1">
                  <c:v>344.27601006456945</c:v>
                </c:pt>
                <c:pt idx="2">
                  <c:v>386.3087256413919</c:v>
                </c:pt>
                <c:pt idx="3">
                  <c:v>375.86547151921849</c:v>
                </c:pt>
                <c:pt idx="4">
                  <c:v>482.17003981990439</c:v>
                </c:pt>
                <c:pt idx="5">
                  <c:v>501.57490773136482</c:v>
                </c:pt>
                <c:pt idx="6">
                  <c:v>407.62082113647585</c:v>
                </c:pt>
                <c:pt idx="7">
                  <c:v>428.3393628997444</c:v>
                </c:pt>
                <c:pt idx="8">
                  <c:v>377.36315799563829</c:v>
                </c:pt>
                <c:pt idx="9">
                  <c:v>383.19710481982986</c:v>
                </c:pt>
                <c:pt idx="10">
                  <c:v>354.15739877389177</c:v>
                </c:pt>
                <c:pt idx="11">
                  <c:v>330.60966862082461</c:v>
                </c:pt>
                <c:pt idx="12">
                  <c:v>293.22110736031516</c:v>
                </c:pt>
                <c:pt idx="13">
                  <c:v>202.75408483088009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63720</c:v>
                </c:pt>
                <c:pt idx="1">
                  <c:v>64298</c:v>
                </c:pt>
                <c:pt idx="2">
                  <c:v>65614</c:v>
                </c:pt>
                <c:pt idx="3">
                  <c:v>67107</c:v>
                </c:pt>
                <c:pt idx="4">
                  <c:v>68315</c:v>
                </c:pt>
                <c:pt idx="5">
                  <c:v>69437</c:v>
                </c:pt>
                <c:pt idx="6">
                  <c:v>69739</c:v>
                </c:pt>
                <c:pt idx="7">
                  <c:v>70551</c:v>
                </c:pt>
                <c:pt idx="8">
                  <c:v>71177</c:v>
                </c:pt>
                <c:pt idx="9">
                  <c:v>71942</c:v>
                </c:pt>
                <c:pt idx="10">
                  <c:v>72458</c:v>
                </c:pt>
                <c:pt idx="11">
                  <c:v>72849</c:v>
                </c:pt>
                <c:pt idx="12">
                  <c:v>73011</c:v>
                </c:pt>
                <c:pt idx="13">
                  <c:v>73382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17675</c:v>
                </c:pt>
                <c:pt idx="1">
                  <c:v>17348</c:v>
                </c:pt>
                <c:pt idx="2">
                  <c:v>17046</c:v>
                </c:pt>
                <c:pt idx="3">
                  <c:v>16795</c:v>
                </c:pt>
                <c:pt idx="4">
                  <c:v>16658</c:v>
                </c:pt>
                <c:pt idx="5">
                  <c:v>16648</c:v>
                </c:pt>
                <c:pt idx="6">
                  <c:v>16398</c:v>
                </c:pt>
                <c:pt idx="7">
                  <c:v>16413</c:v>
                </c:pt>
                <c:pt idx="8">
                  <c:v>16288</c:v>
                </c:pt>
                <c:pt idx="9">
                  <c:v>16252</c:v>
                </c:pt>
                <c:pt idx="10">
                  <c:v>16091</c:v>
                </c:pt>
                <c:pt idx="11">
                  <c:v>16168</c:v>
                </c:pt>
                <c:pt idx="12">
                  <c:v>16166</c:v>
                </c:pt>
                <c:pt idx="13">
                  <c:v>16363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45570</c:v>
                </c:pt>
                <c:pt idx="1">
                  <c:v>46062</c:v>
                </c:pt>
                <c:pt idx="2">
                  <c:v>46571</c:v>
                </c:pt>
                <c:pt idx="3">
                  <c:v>47763</c:v>
                </c:pt>
                <c:pt idx="4">
                  <c:v>47909</c:v>
                </c:pt>
                <c:pt idx="5">
                  <c:v>48455</c:v>
                </c:pt>
                <c:pt idx="6">
                  <c:v>49043</c:v>
                </c:pt>
                <c:pt idx="7">
                  <c:v>49508</c:v>
                </c:pt>
                <c:pt idx="8">
                  <c:v>49918</c:v>
                </c:pt>
                <c:pt idx="9">
                  <c:v>50059</c:v>
                </c:pt>
                <c:pt idx="10">
                  <c:v>50479</c:v>
                </c:pt>
                <c:pt idx="11">
                  <c:v>50823</c:v>
                </c:pt>
                <c:pt idx="12">
                  <c:v>51083</c:v>
                </c:pt>
                <c:pt idx="13">
                  <c:v>51225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209</c:v>
                </c:pt>
                <c:pt idx="1">
                  <c:v>209</c:v>
                </c:pt>
                <c:pt idx="2">
                  <c:v>209</c:v>
                </c:pt>
                <c:pt idx="3">
                  <c:v>209</c:v>
                </c:pt>
                <c:pt idx="4">
                  <c:v>209</c:v>
                </c:pt>
                <c:pt idx="5">
                  <c:v>222</c:v>
                </c:pt>
                <c:pt idx="6">
                  <c:v>222</c:v>
                </c:pt>
                <c:pt idx="7">
                  <c:v>222</c:v>
                </c:pt>
                <c:pt idx="8">
                  <c:v>222</c:v>
                </c:pt>
                <c:pt idx="9">
                  <c:v>222</c:v>
                </c:pt>
                <c:pt idx="10">
                  <c:v>222</c:v>
                </c:pt>
                <c:pt idx="11">
                  <c:v>247</c:v>
                </c:pt>
                <c:pt idx="12">
                  <c:v>247</c:v>
                </c:pt>
                <c:pt idx="13">
                  <c:v>247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4118</c:v>
                </c:pt>
                <c:pt idx="1">
                  <c:v>4118</c:v>
                </c:pt>
                <c:pt idx="2">
                  <c:v>4118</c:v>
                </c:pt>
                <c:pt idx="3">
                  <c:v>4118</c:v>
                </c:pt>
                <c:pt idx="4">
                  <c:v>4118</c:v>
                </c:pt>
                <c:pt idx="5">
                  <c:v>3166</c:v>
                </c:pt>
                <c:pt idx="6">
                  <c:v>3166</c:v>
                </c:pt>
                <c:pt idx="7">
                  <c:v>3166</c:v>
                </c:pt>
                <c:pt idx="8">
                  <c:v>3166</c:v>
                </c:pt>
                <c:pt idx="9">
                  <c:v>3166</c:v>
                </c:pt>
                <c:pt idx="10">
                  <c:v>3166</c:v>
                </c:pt>
                <c:pt idx="11">
                  <c:v>3277</c:v>
                </c:pt>
                <c:pt idx="12">
                  <c:v>3277</c:v>
                </c:pt>
                <c:pt idx="13">
                  <c:v>3277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2357.1021999999998</c:v>
                </c:pt>
                <c:pt idx="1">
                  <c:v>2422.4301999999998</c:v>
                </c:pt>
                <c:pt idx="2">
                  <c:v>2465.5920000000001</c:v>
                </c:pt>
                <c:pt idx="3">
                  <c:v>2434.2004000000002</c:v>
                </c:pt>
                <c:pt idx="4">
                  <c:v>2451.7046999999998</c:v>
                </c:pt>
                <c:pt idx="5">
                  <c:v>2817.4285</c:v>
                </c:pt>
                <c:pt idx="6">
                  <c:v>2440.3471</c:v>
                </c:pt>
                <c:pt idx="7">
                  <c:v>2758.6435000000001</c:v>
                </c:pt>
                <c:pt idx="8">
                  <c:v>2517.1066999999998</c:v>
                </c:pt>
                <c:pt idx="9">
                  <c:v>2834.9319999999998</c:v>
                </c:pt>
                <c:pt idx="10">
                  <c:v>2950.0729999999999</c:v>
                </c:pt>
                <c:pt idx="11">
                  <c:v>2480.2267000000002</c:v>
                </c:pt>
                <c:pt idx="12">
                  <c:v>2757.6424999999999</c:v>
                </c:pt>
                <c:pt idx="13">
                  <c:v>2401.0140999999999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39.704000000000001</c:v>
                </c:pt>
                <c:pt idx="6">
                  <c:v>34.502000000000002</c:v>
                </c:pt>
                <c:pt idx="7">
                  <c:v>34.753</c:v>
                </c:pt>
                <c:pt idx="8">
                  <c:v>32.854999999999997</c:v>
                </c:pt>
                <c:pt idx="9">
                  <c:v>39.292999999999999</c:v>
                </c:pt>
                <c:pt idx="10">
                  <c:v>40.951000000000001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102.50700000000001</c:v>
                </c:pt>
                <c:pt idx="1">
                  <c:v>150.358</c:v>
                </c:pt>
                <c:pt idx="2">
                  <c:v>171.565</c:v>
                </c:pt>
                <c:pt idx="3">
                  <c:v>178.422</c:v>
                </c:pt>
                <c:pt idx="4">
                  <c:v>178.66900000000001</c:v>
                </c:pt>
                <c:pt idx="5">
                  <c:v>187.00800000000001</c:v>
                </c:pt>
                <c:pt idx="6">
                  <c:v>157.04499999999999</c:v>
                </c:pt>
                <c:pt idx="7">
                  <c:v>155.601</c:v>
                </c:pt>
                <c:pt idx="8">
                  <c:v>138.73699999999999</c:v>
                </c:pt>
                <c:pt idx="9">
                  <c:v>105.18600000000001</c:v>
                </c:pt>
                <c:pt idx="10">
                  <c:v>114.931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7.5440000000000005</c:v>
                </c:pt>
                <c:pt idx="1">
                  <c:v>15.826000000000001</c:v>
                </c:pt>
                <c:pt idx="2">
                  <c:v>16.512999999999998</c:v>
                </c:pt>
                <c:pt idx="3">
                  <c:v>16.118000000000002</c:v>
                </c:pt>
                <c:pt idx="4">
                  <c:v>14.030999999999999</c:v>
                </c:pt>
                <c:pt idx="5">
                  <c:v>61.346000000000004</c:v>
                </c:pt>
                <c:pt idx="6">
                  <c:v>53.915000000000006</c:v>
                </c:pt>
                <c:pt idx="7">
                  <c:v>53.292999999999999</c:v>
                </c:pt>
                <c:pt idx="8">
                  <c:v>49.271999999999998</c:v>
                </c:pt>
                <c:pt idx="9">
                  <c:v>53.2</c:v>
                </c:pt>
                <c:pt idx="10">
                  <c:v>59.808999999999997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94.962999999999994</c:v>
                </c:pt>
                <c:pt idx="1">
                  <c:v>134.53200000000001</c:v>
                </c:pt>
                <c:pt idx="2">
                  <c:v>155.05199999999999</c:v>
                </c:pt>
                <c:pt idx="3">
                  <c:v>162.304</c:v>
                </c:pt>
                <c:pt idx="4">
                  <c:v>164.63800000000001</c:v>
                </c:pt>
                <c:pt idx="5">
                  <c:v>165.36600000000001</c:v>
                </c:pt>
                <c:pt idx="6">
                  <c:v>137.63200000000001</c:v>
                </c:pt>
                <c:pt idx="7">
                  <c:v>137.06100000000001</c:v>
                </c:pt>
                <c:pt idx="8">
                  <c:v>122.32</c:v>
                </c:pt>
                <c:pt idx="9">
                  <c:v>91.278999999999996</c:v>
                </c:pt>
                <c:pt idx="10">
                  <c:v>96.072999999999993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197.54096372507229</c:v>
                </c:pt>
                <c:pt idx="1">
                  <c:v>216.18445930099179</c:v>
                </c:pt>
                <c:pt idx="2">
                  <c:v>216.27301835054789</c:v>
                </c:pt>
                <c:pt idx="3">
                  <c:v>193.5748747451544</c:v>
                </c:pt>
                <c:pt idx="4">
                  <c:v>202.078000080104</c:v>
                </c:pt>
                <c:pt idx="5">
                  <c:v>151.46220072751785</c:v>
                </c:pt>
                <c:pt idx="6">
                  <c:v>128.50516253469101</c:v>
                </c:pt>
                <c:pt idx="7">
                  <c:v>132.90580773944575</c:v>
                </c:pt>
                <c:pt idx="8">
                  <c:v>103.55451149751815</c:v>
                </c:pt>
                <c:pt idx="9">
                  <c:v>134.56872565807382</c:v>
                </c:pt>
                <c:pt idx="10">
                  <c:v>134.52067087354339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386.3087256413919</c:v>
                </c:pt>
                <c:pt idx="1">
                  <c:v>375.86547151921849</c:v>
                </c:pt>
                <c:pt idx="2">
                  <c:v>482.17003981990439</c:v>
                </c:pt>
                <c:pt idx="3">
                  <c:v>501.57490773136482</c:v>
                </c:pt>
                <c:pt idx="4">
                  <c:v>407.62082113647585</c:v>
                </c:pt>
                <c:pt idx="5">
                  <c:v>428.3393628997444</c:v>
                </c:pt>
                <c:pt idx="6">
                  <c:v>377.36315799563829</c:v>
                </c:pt>
                <c:pt idx="7">
                  <c:v>383.19710481982986</c:v>
                </c:pt>
                <c:pt idx="8">
                  <c:v>354.15739877389177</c:v>
                </c:pt>
                <c:pt idx="9">
                  <c:v>330.60966862082461</c:v>
                </c:pt>
                <c:pt idx="10">
                  <c:v>293.22110736031516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0.24582152484992945</c:v>
                </c:pt>
                <c:pt idx="1">
                  <c:v>0.35792593412806001</c:v>
                </c:pt>
                <c:pt idx="2">
                  <c:v>0.32157120350719748</c:v>
                </c:pt>
                <c:pt idx="3">
                  <c:v>0.32358875513550872</c:v>
                </c:pt>
                <c:pt idx="4">
                  <c:v>0.40389987817839518</c:v>
                </c:pt>
                <c:pt idx="5">
                  <c:v>0.38606304795458407</c:v>
                </c:pt>
                <c:pt idx="6">
                  <c:v>0.36472028888837849</c:v>
                </c:pt>
                <c:pt idx="7">
                  <c:v>0.35767754577488997</c:v>
                </c:pt>
                <c:pt idx="8">
                  <c:v>0.34538315569144434</c:v>
                </c:pt>
                <c:pt idx="9">
                  <c:v>0.27609295390779287</c:v>
                </c:pt>
                <c:pt idx="10">
                  <c:v>0.3276469448768019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3.8189547412046471E-2</c:v>
                </c:pt>
                <c:pt idx="1">
                  <c:v>7.3206002185224592E-2</c:v>
                </c:pt>
                <c:pt idx="2">
                  <c:v>7.6352566427101726E-2</c:v>
                </c:pt>
                <c:pt idx="3">
                  <c:v>8.3264938289226348E-2</c:v>
                </c:pt>
                <c:pt idx="4">
                  <c:v>6.9433585023793237E-2</c:v>
                </c:pt>
                <c:pt idx="5">
                  <c:v>0.40502514624333319</c:v>
                </c:pt>
                <c:pt idx="6">
                  <c:v>0.4195551286544244</c:v>
                </c:pt>
                <c:pt idx="7">
                  <c:v>0.40098322944982123</c:v>
                </c:pt>
                <c:pt idx="8">
                  <c:v>0.47580737224742625</c:v>
                </c:pt>
                <c:pt idx="9">
                  <c:v>0.39533702752878913</c:v>
                </c:pt>
                <c:pt idx="10">
                  <c:v>0.44460824951002248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96.072999999999993</c:v>
                </c:pt>
                <c:pt idx="2">
                  <c:v>0</c:v>
                </c:pt>
                <c:pt idx="3">
                  <c:v>0</c:v>
                </c:pt>
                <c:pt idx="4">
                  <c:v>59.808999999999997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96.072999999999993</c:v>
                </c:pt>
                <c:pt idx="4" formatCode="#,##0">
                  <c:v>59.808999999999997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18：プラスチック製品製造業(N=4)</c:v>
                </c:pt>
                <c:pt idx="12">
                  <c:v>19：ゴム製品製造業(N=1)</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M：宿泊業，飲食サービス業(N=1)</c:v>
                </c:pt>
                <c:pt idx="32">
                  <c:v>N：生活関連ｻｰﾋﾞｽ業,娯楽業(N=1)</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3.8330000000000002</c:v>
                </c:pt>
                <c:pt idx="2">
                  <c:v>0</c:v>
                </c:pt>
                <c:pt idx="3">
                  <c:v>0</c:v>
                </c:pt>
                <c:pt idx="4">
                  <c:v>0</c:v>
                </c:pt>
                <c:pt idx="5">
                  <c:v>0</c:v>
                </c:pt>
                <c:pt idx="6">
                  <c:v>0</c:v>
                </c:pt>
                <c:pt idx="7">
                  <c:v>0</c:v>
                </c:pt>
                <c:pt idx="8">
                  <c:v>0</c:v>
                </c:pt>
                <c:pt idx="9">
                  <c:v>0</c:v>
                </c:pt>
                <c:pt idx="10">
                  <c:v>0</c:v>
                </c:pt>
                <c:pt idx="11">
                  <c:v>54.972000000000001</c:v>
                </c:pt>
                <c:pt idx="12">
                  <c:v>2.9710000000000001</c:v>
                </c:pt>
                <c:pt idx="13">
                  <c:v>0</c:v>
                </c:pt>
                <c:pt idx="14">
                  <c:v>0</c:v>
                </c:pt>
                <c:pt idx="15">
                  <c:v>4.2409999999999997</c:v>
                </c:pt>
                <c:pt idx="16">
                  <c:v>0</c:v>
                </c:pt>
                <c:pt idx="17">
                  <c:v>0</c:v>
                </c:pt>
                <c:pt idx="18">
                  <c:v>0</c:v>
                </c:pt>
                <c:pt idx="19">
                  <c:v>0</c:v>
                </c:pt>
                <c:pt idx="20">
                  <c:v>6.9530000000000003</c:v>
                </c:pt>
                <c:pt idx="21">
                  <c:v>0</c:v>
                </c:pt>
                <c:pt idx="22">
                  <c:v>23.103000000000002</c:v>
                </c:pt>
                <c:pt idx="23">
                  <c:v>0</c:v>
                </c:pt>
                <c:pt idx="24">
                  <c:v>0</c:v>
                </c:pt>
                <c:pt idx="25">
                  <c:v>0</c:v>
                </c:pt>
                <c:pt idx="26">
                  <c:v>0</c:v>
                </c:pt>
                <c:pt idx="27">
                  <c:v>3.8220000000000001</c:v>
                </c:pt>
                <c:pt idx="28">
                  <c:v>0</c:v>
                </c:pt>
                <c:pt idx="29">
                  <c:v>0</c:v>
                </c:pt>
                <c:pt idx="30">
                  <c:v>0</c:v>
                </c:pt>
                <c:pt idx="31">
                  <c:v>6.0720000000000001</c:v>
                </c:pt>
                <c:pt idx="32">
                  <c:v>4.1310000000000002</c:v>
                </c:pt>
                <c:pt idx="33">
                  <c:v>0</c:v>
                </c:pt>
                <c:pt idx="34">
                  <c:v>4.8330000000000002</c:v>
                </c:pt>
                <c:pt idx="35">
                  <c:v>0</c:v>
                </c:pt>
                <c:pt idx="36">
                  <c:v>40.951000000000001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365.04101747237058</c:v>
                </c:pt>
                <c:pt idx="2">
                  <c:v>9.8672375282293761</c:v>
                </c:pt>
                <c:pt idx="3">
                  <c:v>5.4235066299145824</c:v>
                </c:pt>
                <c:pt idx="4">
                  <c:v>115.21679216624059</c:v>
                </c:pt>
                <c:pt idx="5">
                  <c:v>143.93668496336861</c:v>
                </c:pt>
                <c:pt idx="7">
                  <c:v>229.85048617549143</c:v>
                </c:pt>
                <c:pt idx="8">
                  <c:v>6.5647045080434596</c:v>
                </c:pt>
                <c:pt idx="9">
                  <c:v>30.98563519940398</c:v>
                </c:pt>
                <c:pt idx="10">
                  <c:v>17.009913705320681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380.33176163051456</c:v>
                </c:pt>
                <c:pt idx="4" formatCode="#,##0">
                  <c:v>115.21679216624059</c:v>
                </c:pt>
                <c:pt idx="5" formatCode="#,##0">
                  <c:v>143.93668496336861</c:v>
                </c:pt>
                <c:pt idx="6" formatCode="#,##0">
                  <c:v>267.40082588293888</c:v>
                </c:pt>
                <c:pt idx="10" formatCode="#,##0">
                  <c:v>17.009913705320681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114.931</c:v>
                </c:pt>
                <c:pt idx="2" formatCode="#,##0_);[Red]\(#,##0\)">
                  <c:v>0</c:v>
                </c:pt>
                <c:pt idx="3" formatCode="#,##0_);[Red]\(#,##0\)">
                  <c:v>40.951000000000001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114.931</c:v>
                </c:pt>
                <c:pt idx="1">
                  <c:v>40.951000000000001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丸亀市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18：プラスチック製品製造業(N=4)</c:v>
                </c:pt>
                <c:pt idx="7">
                  <c:v>19：ゴム製品製造業(N=1)</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13.743</c:v>
                </c:pt>
                <c:pt idx="7">
                  <c:v>2.9710000000000001</c:v>
                </c:pt>
                <c:pt idx="8">
                  <c:v>0</c:v>
                </c:pt>
                <c:pt idx="9">
                  <c:v>0</c:v>
                </c:pt>
                <c:pt idx="10">
                  <c:v>4.2409999999999997</c:v>
                </c:pt>
                <c:pt idx="11">
                  <c:v>0</c:v>
                </c:pt>
                <c:pt idx="12">
                  <c:v>0</c:v>
                </c:pt>
                <c:pt idx="13">
                  <c:v>0</c:v>
                </c:pt>
                <c:pt idx="14">
                  <c:v>0</c:v>
                </c:pt>
                <c:pt idx="15">
                  <c:v>6.9530000000000003</c:v>
                </c:pt>
                <c:pt idx="16">
                  <c:v>0</c:v>
                </c:pt>
                <c:pt idx="17">
                  <c:v>23.103000000000002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18：プラスチック製品製造業(N=4)</c:v>
                </c:pt>
                <c:pt idx="7">
                  <c:v>19：ゴム製品製造業(N=1)</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丸亀市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M：宿泊業，飲食サービス業(N=1)</c:v>
                </c:pt>
                <c:pt idx="8">
                  <c:v>N：生活関連ｻｰﾋﾞｽ業,娯楽業(N=1)</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3.8220000000000001</c:v>
                </c:pt>
                <c:pt idx="4">
                  <c:v>0</c:v>
                </c:pt>
                <c:pt idx="5">
                  <c:v>0</c:v>
                </c:pt>
                <c:pt idx="6">
                  <c:v>0</c:v>
                </c:pt>
                <c:pt idx="7">
                  <c:v>6.0720000000000001</c:v>
                </c:pt>
                <c:pt idx="8">
                  <c:v>4.1310000000000002</c:v>
                </c:pt>
                <c:pt idx="9">
                  <c:v>0</c:v>
                </c:pt>
                <c:pt idx="10">
                  <c:v>4.8330000000000002</c:v>
                </c:pt>
                <c:pt idx="11">
                  <c:v>0</c:v>
                </c:pt>
                <c:pt idx="12">
                  <c:v>40.951000000000001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M：宿泊業，飲食サービス業(N=1)</c:v>
                </c:pt>
                <c:pt idx="8">
                  <c:v>N：生活関連ｻｰﾋﾞｽ業,娯楽業(N=1)</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丸亀市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丸亀市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3.8330000000000002</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75,282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24064.973999999907</c:v>
                </c:pt>
                <c:pt idx="1">
                  <c:v>51151.829999999994</c:v>
                </c:pt>
                <c:pt idx="2">
                  <c:v>0</c:v>
                </c:pt>
                <c:pt idx="3">
                  <c:v>64.7</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96,883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28880.85659687989</c:v>
                </c:pt>
                <c:pt idx="1">
                  <c:v>67661.594650799991</c:v>
                </c:pt>
                <c:pt idx="2">
                  <c:v>0</c:v>
                </c:pt>
                <c:pt idx="3">
                  <c:v>340.06319999999999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丸亀市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74.012142744000002</c:v>
                </c:pt>
                <c:pt idx="1">
                  <c:v>0.53007515999999999</c:v>
                </c:pt>
                <c:pt idx="2">
                  <c:v>0</c:v>
                </c:pt>
                <c:pt idx="3">
                  <c:v>0</c:v>
                </c:pt>
                <c:pt idx="4">
                  <c:v>12.83200955</c:v>
                </c:pt>
                <c:pt idx="5">
                  <c:v>60.669787640000003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1,503,583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丸亀市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1495383</c:v>
                </c:pt>
                <c:pt idx="1">
                  <c:v>8200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64.7</c:v>
                </c:pt>
                <c:pt idx="1">
                  <c:v>64.7</c:v>
                </c:pt>
                <c:pt idx="2">
                  <c:v>64.7</c:v>
                </c:pt>
                <c:pt idx="3">
                  <c:v>65</c:v>
                </c:pt>
                <c:pt idx="4">
                  <c:v>64.7</c:v>
                </c:pt>
                <c:pt idx="5">
                  <c:v>64.7</c:v>
                </c:pt>
                <c:pt idx="6">
                  <c:v>64.7</c:v>
                </c:pt>
                <c:pt idx="7">
                  <c:v>64.7</c:v>
                </c:pt>
                <c:pt idx="8">
                  <c:v>64.7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32805.730000000003</c:v>
                </c:pt>
                <c:pt idx="1">
                  <c:v>36588.93</c:v>
                </c:pt>
                <c:pt idx="2">
                  <c:v>39791.330000000024</c:v>
                </c:pt>
                <c:pt idx="3">
                  <c:v>42051.53</c:v>
                </c:pt>
                <c:pt idx="4">
                  <c:v>43025.530000000021</c:v>
                </c:pt>
                <c:pt idx="5">
                  <c:v>45139.529999999977</c:v>
                </c:pt>
                <c:pt idx="6">
                  <c:v>48120.729999999989</c:v>
                </c:pt>
                <c:pt idx="7">
                  <c:v>50332.63</c:v>
                </c:pt>
                <c:pt idx="8">
                  <c:v>51151.829999999994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12949.374</c:v>
                </c:pt>
                <c:pt idx="1">
                  <c:v>14184.058999999999</c:v>
                </c:pt>
                <c:pt idx="2">
                  <c:v>15301.379000000001</c:v>
                </c:pt>
                <c:pt idx="3">
                  <c:v>16502.958999999988</c:v>
                </c:pt>
                <c:pt idx="4">
                  <c:v>18081.852999999981</c:v>
                </c:pt>
                <c:pt idx="5">
                  <c:v>19170.290999999979</c:v>
                </c:pt>
                <c:pt idx="6">
                  <c:v>20395.37199999997</c:v>
                </c:pt>
                <c:pt idx="7">
                  <c:v>22448.561999999944</c:v>
                </c:pt>
                <c:pt idx="8">
                  <c:v>24064.973999999907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8.0355125357233326E-2</c:v>
                </c:pt>
                <c:pt idx="1">
                  <c:v>8.1970716677051192E-2</c:v>
                </c:pt>
                <c:pt idx="2">
                  <c:v>9.5853227658505333E-2</c:v>
                </c:pt>
                <c:pt idx="3">
                  <c:v>0.10453313347523817</c:v>
                </c:pt>
                <c:pt idx="4">
                  <c:v>0.11077464718290223</c:v>
                </c:pt>
                <c:pt idx="5">
                  <c:v>0.11805426628557425</c:v>
                </c:pt>
                <c:pt idx="6">
                  <c:v>0.12369977525945526</c:v>
                </c:pt>
                <c:pt idx="7">
                  <c:v>0.1457413275396636</c:v>
                </c:pt>
                <c:pt idx="8">
                  <c:v>0.15043611266744308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463.83303536182052</c:v>
                </c:pt>
                <c:pt idx="2">
                  <c:v>9.597753015925548</c:v>
                </c:pt>
                <c:pt idx="3">
                  <c:v>8.7392514421583094</c:v>
                </c:pt>
                <c:pt idx="4">
                  <c:v>216.27301835054789</c:v>
                </c:pt>
                <c:pt idx="5">
                  <c:v>272.55333637949389</c:v>
                </c:pt>
                <c:pt idx="7">
                  <c:v>208.24599208560085</c:v>
                </c:pt>
                <c:pt idx="8">
                  <c:v>8.7731279252065395</c:v>
                </c:pt>
                <c:pt idx="9">
                  <c:v>29.0489076997724</c:v>
                </c:pt>
                <c:pt idx="10">
                  <c:v>14.5321513013541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482.17003981990439</c:v>
                </c:pt>
                <c:pt idx="4" formatCode="#,##0">
                  <c:v>216.27301835054789</c:v>
                </c:pt>
                <c:pt idx="5" formatCode="#,##0">
                  <c:v>272.55333637949389</c:v>
                </c:pt>
                <c:pt idx="6" formatCode="#,##0">
                  <c:v>246.0680277105798</c:v>
                </c:pt>
                <c:pt idx="10" formatCode="#,##0">
                  <c:v>14.5321513013541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2916</c:v>
                </c:pt>
                <c:pt idx="1">
                  <c:v>3139</c:v>
                </c:pt>
                <c:pt idx="2">
                  <c:v>3345</c:v>
                </c:pt>
                <c:pt idx="3">
                  <c:v>3558</c:v>
                </c:pt>
                <c:pt idx="4">
                  <c:v>3832</c:v>
                </c:pt>
                <c:pt idx="5">
                  <c:v>4030</c:v>
                </c:pt>
                <c:pt idx="6">
                  <c:v>4241</c:v>
                </c:pt>
                <c:pt idx="7">
                  <c:v>4577</c:v>
                </c:pt>
                <c:pt idx="8">
                  <c:v>4874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644011.02055761183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96882.514447679889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2070617.1640000001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2055892.8540000001</c:v>
                </c:pt>
                <c:pt idx="1">
                  <c:v>14724.31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96542.451247679885</c:v>
                </c:pt>
                <c:pt idx="1">
                  <c:v>0</c:v>
                </c:pt>
                <c:pt idx="2">
                  <c:v>340.06319999999999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排出量比較シート!$DN$21:$DN$50</c:f>
              <c:numCache>
                <c:formatCode>0.0%;;</c:formatCode>
                <c:ptCount val="30"/>
                <c:pt idx="0">
                  <c:v>0.54</c:v>
                </c:pt>
                <c:pt idx="1">
                  <c:v>0.66</c:v>
                </c:pt>
                <c:pt idx="2">
                  <c:v>0.83</c:v>
                </c:pt>
                <c:pt idx="3">
                  <c:v>0.56999999999999995</c:v>
                </c:pt>
                <c:pt idx="4">
                  <c:v>0.97</c:v>
                </c:pt>
                <c:pt idx="5">
                  <c:v>0.2</c:v>
                </c:pt>
                <c:pt idx="6">
                  <c:v>0.85</c:v>
                </c:pt>
                <c:pt idx="7">
                  <c:v>0.91</c:v>
                </c:pt>
                <c:pt idx="8">
                  <c:v>0.52</c:v>
                </c:pt>
                <c:pt idx="9">
                  <c:v>0.93</c:v>
                </c:pt>
                <c:pt idx="10">
                  <c:v>0.95</c:v>
                </c:pt>
                <c:pt idx="11">
                  <c:v>0.9</c:v>
                </c:pt>
                <c:pt idx="12">
                  <c:v>0.97</c:v>
                </c:pt>
                <c:pt idx="13">
                  <c:v>0.59</c:v>
                </c:pt>
                <c:pt idx="14">
                  <c:v>0.99</c:v>
                </c:pt>
                <c:pt idx="15">
                  <c:v>0</c:v>
                </c:pt>
                <c:pt idx="16">
                  <c:v>0</c:v>
                </c:pt>
                <c:pt idx="17">
                  <c:v>0.97</c:v>
                </c:pt>
                <c:pt idx="18">
                  <c:v>0.87</c:v>
                </c:pt>
                <c:pt idx="19">
                  <c:v>0</c:v>
                </c:pt>
                <c:pt idx="20">
                  <c:v>0.88</c:v>
                </c:pt>
                <c:pt idx="21">
                  <c:v>0.99</c:v>
                </c:pt>
                <c:pt idx="22">
                  <c:v>0.82</c:v>
                </c:pt>
                <c:pt idx="23">
                  <c:v>0.01</c:v>
                </c:pt>
                <c:pt idx="24">
                  <c:v>0.62</c:v>
                </c:pt>
                <c:pt idx="25">
                  <c:v>0.87</c:v>
                </c:pt>
                <c:pt idx="26">
                  <c:v>0.65</c:v>
                </c:pt>
                <c:pt idx="27">
                  <c:v>0.33</c:v>
                </c:pt>
                <c:pt idx="28">
                  <c:v>0.78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0.01</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排出量比較シート!$DP$21:$DP$50</c:f>
              <c:numCache>
                <c:formatCode>0.0%;;</c:formatCode>
                <c:ptCount val="30"/>
                <c:pt idx="0">
                  <c:v>0</c:v>
                </c:pt>
                <c:pt idx="1">
                  <c:v>0</c:v>
                </c:pt>
                <c:pt idx="2">
                  <c:v>0</c:v>
                </c:pt>
                <c:pt idx="3">
                  <c:v>0</c:v>
                </c:pt>
                <c:pt idx="4">
                  <c:v>0</c:v>
                </c:pt>
                <c:pt idx="5">
                  <c:v>0</c:v>
                </c:pt>
                <c:pt idx="6">
                  <c:v>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排出量比較シート!$DQ$21:$DQ$50</c:f>
              <c:numCache>
                <c:formatCode>0.0%;;</c:formatCode>
                <c:ptCount val="30"/>
                <c:pt idx="0">
                  <c:v>0.46</c:v>
                </c:pt>
                <c:pt idx="1">
                  <c:v>0.34</c:v>
                </c:pt>
                <c:pt idx="2">
                  <c:v>0.17</c:v>
                </c:pt>
                <c:pt idx="3">
                  <c:v>0.28999999999999998</c:v>
                </c:pt>
                <c:pt idx="4">
                  <c:v>0.03</c:v>
                </c:pt>
                <c:pt idx="5">
                  <c:v>0.56000000000000005</c:v>
                </c:pt>
                <c:pt idx="6">
                  <c:v>0.05</c:v>
                </c:pt>
                <c:pt idx="7">
                  <c:v>0.09</c:v>
                </c:pt>
                <c:pt idx="8">
                  <c:v>0.48</c:v>
                </c:pt>
                <c:pt idx="9">
                  <c:v>7.0000000000000007E-2</c:v>
                </c:pt>
                <c:pt idx="10">
                  <c:v>0.03</c:v>
                </c:pt>
                <c:pt idx="11">
                  <c:v>0.01</c:v>
                </c:pt>
                <c:pt idx="12">
                  <c:v>0.03</c:v>
                </c:pt>
                <c:pt idx="13">
                  <c:v>0.04</c:v>
                </c:pt>
                <c:pt idx="14">
                  <c:v>0</c:v>
                </c:pt>
                <c:pt idx="15">
                  <c:v>1</c:v>
                </c:pt>
                <c:pt idx="16">
                  <c:v>1</c:v>
                </c:pt>
                <c:pt idx="17">
                  <c:v>0.03</c:v>
                </c:pt>
                <c:pt idx="18">
                  <c:v>0.13</c:v>
                </c:pt>
                <c:pt idx="19">
                  <c:v>1</c:v>
                </c:pt>
                <c:pt idx="20">
                  <c:v>0.12</c:v>
                </c:pt>
                <c:pt idx="21">
                  <c:v>0.01</c:v>
                </c:pt>
                <c:pt idx="22">
                  <c:v>0.18</c:v>
                </c:pt>
                <c:pt idx="23">
                  <c:v>0.98</c:v>
                </c:pt>
                <c:pt idx="24">
                  <c:v>0.38</c:v>
                </c:pt>
                <c:pt idx="25">
                  <c:v>0.13</c:v>
                </c:pt>
                <c:pt idx="26">
                  <c:v>0.35</c:v>
                </c:pt>
                <c:pt idx="27">
                  <c:v>0.67</c:v>
                </c:pt>
                <c:pt idx="28">
                  <c:v>0.22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排出量比較シート!$DR$21:$DR$50</c:f>
              <c:numCache>
                <c:formatCode>0.0%;;</c:formatCode>
                <c:ptCount val="30"/>
                <c:pt idx="0">
                  <c:v>0</c:v>
                </c:pt>
                <c:pt idx="1">
                  <c:v>0</c:v>
                </c:pt>
                <c:pt idx="2">
                  <c:v>0</c:v>
                </c:pt>
                <c:pt idx="3">
                  <c:v>0.14000000000000001</c:v>
                </c:pt>
                <c:pt idx="4">
                  <c:v>0</c:v>
                </c:pt>
                <c:pt idx="5">
                  <c:v>0.24</c:v>
                </c:pt>
                <c:pt idx="6">
                  <c:v>0</c:v>
                </c:pt>
                <c:pt idx="7">
                  <c:v>0</c:v>
                </c:pt>
                <c:pt idx="8">
                  <c:v>0</c:v>
                </c:pt>
                <c:pt idx="9">
                  <c:v>0</c:v>
                </c:pt>
                <c:pt idx="10">
                  <c:v>0</c:v>
                </c:pt>
                <c:pt idx="11">
                  <c:v>0.09</c:v>
                </c:pt>
                <c:pt idx="12">
                  <c:v>0</c:v>
                </c:pt>
                <c:pt idx="13">
                  <c:v>0.37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排出量比較シート!$DF$21:$DF$50</c:f>
              <c:numCache>
                <c:formatCode>#,##0;;</c:formatCode>
                <c:ptCount val="30"/>
                <c:pt idx="0">
                  <c:v>3</c:v>
                </c:pt>
                <c:pt idx="1">
                  <c:v>3</c:v>
                </c:pt>
                <c:pt idx="2">
                  <c:v>11</c:v>
                </c:pt>
                <c:pt idx="3">
                  <c:v>6</c:v>
                </c:pt>
                <c:pt idx="4">
                  <c:v>13</c:v>
                </c:pt>
                <c:pt idx="5">
                  <c:v>3</c:v>
                </c:pt>
                <c:pt idx="6">
                  <c:v>9</c:v>
                </c:pt>
                <c:pt idx="7">
                  <c:v>32</c:v>
                </c:pt>
                <c:pt idx="8">
                  <c:v>10</c:v>
                </c:pt>
                <c:pt idx="9">
                  <c:v>3</c:v>
                </c:pt>
                <c:pt idx="10">
                  <c:v>26</c:v>
                </c:pt>
                <c:pt idx="11">
                  <c:v>25</c:v>
                </c:pt>
                <c:pt idx="12">
                  <c:v>14</c:v>
                </c:pt>
                <c:pt idx="13">
                  <c:v>25</c:v>
                </c:pt>
                <c:pt idx="14">
                  <c:v>25</c:v>
                </c:pt>
                <c:pt idx="15">
                  <c:v>0</c:v>
                </c:pt>
                <c:pt idx="16">
                  <c:v>0</c:v>
                </c:pt>
                <c:pt idx="17">
                  <c:v>26</c:v>
                </c:pt>
                <c:pt idx="18">
                  <c:v>11</c:v>
                </c:pt>
                <c:pt idx="19">
                  <c:v>0</c:v>
                </c:pt>
                <c:pt idx="20">
                  <c:v>17</c:v>
                </c:pt>
                <c:pt idx="21">
                  <c:v>24</c:v>
                </c:pt>
                <c:pt idx="22">
                  <c:v>3</c:v>
                </c:pt>
                <c:pt idx="23">
                  <c:v>1</c:v>
                </c:pt>
                <c:pt idx="24">
                  <c:v>9</c:v>
                </c:pt>
                <c:pt idx="25">
                  <c:v>14</c:v>
                </c:pt>
                <c:pt idx="26">
                  <c:v>8</c:v>
                </c:pt>
                <c:pt idx="27">
                  <c:v>1</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排出量比較シート!$DI$21:$DI$50</c:f>
              <c:numCache>
                <c:formatCode>#,##0;;</c:formatCode>
                <c:ptCount val="30"/>
                <c:pt idx="0">
                  <c:v>3</c:v>
                </c:pt>
                <c:pt idx="1">
                  <c:v>2</c:v>
                </c:pt>
                <c:pt idx="2">
                  <c:v>5</c:v>
                </c:pt>
                <c:pt idx="3">
                  <c:v>3</c:v>
                </c:pt>
                <c:pt idx="4">
                  <c:v>4</c:v>
                </c:pt>
                <c:pt idx="5">
                  <c:v>6</c:v>
                </c:pt>
                <c:pt idx="6">
                  <c:v>1</c:v>
                </c:pt>
                <c:pt idx="7">
                  <c:v>2</c:v>
                </c:pt>
                <c:pt idx="8">
                  <c:v>11</c:v>
                </c:pt>
                <c:pt idx="9">
                  <c:v>2</c:v>
                </c:pt>
                <c:pt idx="10">
                  <c:v>8</c:v>
                </c:pt>
                <c:pt idx="11">
                  <c:v>4</c:v>
                </c:pt>
                <c:pt idx="12">
                  <c:v>3</c:v>
                </c:pt>
                <c:pt idx="13">
                  <c:v>5</c:v>
                </c:pt>
                <c:pt idx="14">
                  <c:v>4</c:v>
                </c:pt>
                <c:pt idx="15">
                  <c:v>2</c:v>
                </c:pt>
                <c:pt idx="16">
                  <c:v>6</c:v>
                </c:pt>
                <c:pt idx="17">
                  <c:v>2</c:v>
                </c:pt>
                <c:pt idx="18">
                  <c:v>6</c:v>
                </c:pt>
                <c:pt idx="19">
                  <c:v>4</c:v>
                </c:pt>
                <c:pt idx="20">
                  <c:v>2</c:v>
                </c:pt>
                <c:pt idx="21">
                  <c:v>1</c:v>
                </c:pt>
                <c:pt idx="22">
                  <c:v>4</c:v>
                </c:pt>
                <c:pt idx="23">
                  <c:v>24</c:v>
                </c:pt>
                <c:pt idx="24">
                  <c:v>5</c:v>
                </c:pt>
                <c:pt idx="25">
                  <c:v>5</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排出量比較シート!$DJ$21:$DJ$50</c:f>
              <c:numCache>
                <c:formatCode>#,##0;;</c:formatCode>
                <c:ptCount val="30"/>
                <c:pt idx="0">
                  <c:v>0</c:v>
                </c:pt>
                <c:pt idx="1">
                  <c:v>0</c:v>
                </c:pt>
                <c:pt idx="2">
                  <c:v>0</c:v>
                </c:pt>
                <c:pt idx="3">
                  <c:v>1</c:v>
                </c:pt>
                <c:pt idx="4">
                  <c:v>2</c:v>
                </c:pt>
                <c:pt idx="5">
                  <c:v>1</c:v>
                </c:pt>
                <c:pt idx="6">
                  <c:v>0</c:v>
                </c:pt>
                <c:pt idx="7">
                  <c:v>0</c:v>
                </c:pt>
                <c:pt idx="8">
                  <c:v>0</c:v>
                </c:pt>
                <c:pt idx="9">
                  <c:v>0</c:v>
                </c:pt>
                <c:pt idx="10">
                  <c:v>0</c:v>
                </c:pt>
                <c:pt idx="11">
                  <c:v>2</c:v>
                </c:pt>
                <c:pt idx="12">
                  <c:v>0</c:v>
                </c:pt>
                <c:pt idx="13">
                  <c:v>3</c:v>
                </c:pt>
                <c:pt idx="14">
                  <c:v>1</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排出量比較シート!$DL$21:$DL$50</c:f>
              <c:numCache>
                <c:formatCode>#,##0;;</c:formatCode>
                <c:ptCount val="30"/>
                <c:pt idx="0">
                  <c:v>6</c:v>
                </c:pt>
                <c:pt idx="1">
                  <c:v>5</c:v>
                </c:pt>
                <c:pt idx="2">
                  <c:v>16</c:v>
                </c:pt>
                <c:pt idx="3">
                  <c:v>10</c:v>
                </c:pt>
                <c:pt idx="4">
                  <c:v>19</c:v>
                </c:pt>
                <c:pt idx="5">
                  <c:v>10</c:v>
                </c:pt>
                <c:pt idx="6">
                  <c:v>11</c:v>
                </c:pt>
                <c:pt idx="7">
                  <c:v>34</c:v>
                </c:pt>
                <c:pt idx="8">
                  <c:v>21</c:v>
                </c:pt>
                <c:pt idx="9">
                  <c:v>5</c:v>
                </c:pt>
                <c:pt idx="10">
                  <c:v>36</c:v>
                </c:pt>
                <c:pt idx="11">
                  <c:v>31</c:v>
                </c:pt>
                <c:pt idx="12">
                  <c:v>17</c:v>
                </c:pt>
                <c:pt idx="13">
                  <c:v>33</c:v>
                </c:pt>
                <c:pt idx="14">
                  <c:v>30</c:v>
                </c:pt>
                <c:pt idx="15">
                  <c:v>2</c:v>
                </c:pt>
                <c:pt idx="16">
                  <c:v>6</c:v>
                </c:pt>
                <c:pt idx="17">
                  <c:v>28</c:v>
                </c:pt>
                <c:pt idx="18">
                  <c:v>17</c:v>
                </c:pt>
                <c:pt idx="19">
                  <c:v>4</c:v>
                </c:pt>
                <c:pt idx="20">
                  <c:v>19</c:v>
                </c:pt>
                <c:pt idx="21">
                  <c:v>25</c:v>
                </c:pt>
                <c:pt idx="22">
                  <c:v>7</c:v>
                </c:pt>
                <c:pt idx="23">
                  <c:v>27</c:v>
                </c:pt>
                <c:pt idx="24">
                  <c:v>14</c:v>
                </c:pt>
                <c:pt idx="25">
                  <c:v>19</c:v>
                </c:pt>
                <c:pt idx="26">
                  <c:v>11</c:v>
                </c:pt>
                <c:pt idx="27">
                  <c:v>3</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排出量比較シート!$CX$21:$CX$50</c:f>
              <c:numCache>
                <c:formatCode>[=0]#;[&lt;1]0.00;#,##0</c:formatCode>
                <c:ptCount val="30"/>
                <c:pt idx="0">
                  <c:v>39.805999999999997</c:v>
                </c:pt>
                <c:pt idx="1">
                  <c:v>12.584</c:v>
                </c:pt>
                <c:pt idx="2">
                  <c:v>192.96</c:v>
                </c:pt>
                <c:pt idx="3">
                  <c:v>48.582000000000001</c:v>
                </c:pt>
                <c:pt idx="4">
                  <c:v>978.58900000000006</c:v>
                </c:pt>
                <c:pt idx="5">
                  <c:v>19.716999999999999</c:v>
                </c:pt>
                <c:pt idx="6">
                  <c:v>40.859000000000002</c:v>
                </c:pt>
                <c:pt idx="7">
                  <c:v>300.666</c:v>
                </c:pt>
                <c:pt idx="8">
                  <c:v>73.274000000000001</c:v>
                </c:pt>
                <c:pt idx="9">
                  <c:v>89.227999999999994</c:v>
                </c:pt>
                <c:pt idx="10">
                  <c:v>1162.25</c:v>
                </c:pt>
                <c:pt idx="11">
                  <c:v>2390.366</c:v>
                </c:pt>
                <c:pt idx="12">
                  <c:v>355.24900000000002</c:v>
                </c:pt>
                <c:pt idx="13">
                  <c:v>506.48399999999998</c:v>
                </c:pt>
                <c:pt idx="14">
                  <c:v>17217.313999999998</c:v>
                </c:pt>
                <c:pt idx="15">
                  <c:v>0</c:v>
                </c:pt>
                <c:pt idx="16">
                  <c:v>0</c:v>
                </c:pt>
                <c:pt idx="17">
                  <c:v>353.16699999999997</c:v>
                </c:pt>
                <c:pt idx="18">
                  <c:v>368.76600000000002</c:v>
                </c:pt>
                <c:pt idx="19">
                  <c:v>0</c:v>
                </c:pt>
                <c:pt idx="20">
                  <c:v>98.591999999999999</c:v>
                </c:pt>
                <c:pt idx="21">
                  <c:v>486.29500000000002</c:v>
                </c:pt>
                <c:pt idx="22">
                  <c:v>88.872</c:v>
                </c:pt>
                <c:pt idx="23">
                  <c:v>4.4379999999999997</c:v>
                </c:pt>
                <c:pt idx="24">
                  <c:v>96.072999999999993</c:v>
                </c:pt>
                <c:pt idx="25">
                  <c:v>200.31</c:v>
                </c:pt>
                <c:pt idx="26">
                  <c:v>48.768000000000001</c:v>
                </c:pt>
                <c:pt idx="27">
                  <c:v>3.0179999999999998</c:v>
                </c:pt>
                <c:pt idx="28">
                  <c:v>23.765000000000001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15.226000000000001</c:v>
                </c:pt>
                <c:pt idx="11">
                  <c:v>0</c:v>
                </c:pt>
                <c:pt idx="12">
                  <c:v>0</c:v>
                </c:pt>
                <c:pt idx="13">
                  <c:v>0</c:v>
                </c:pt>
                <c:pt idx="14">
                  <c:v>0</c:v>
                </c:pt>
                <c:pt idx="15">
                  <c:v>0</c:v>
                </c:pt>
                <c:pt idx="16">
                  <c:v>0</c:v>
                </c:pt>
                <c:pt idx="17">
                  <c:v>0</c:v>
                </c:pt>
                <c:pt idx="18">
                  <c:v>0</c:v>
                </c:pt>
                <c:pt idx="19">
                  <c:v>0</c:v>
                </c:pt>
                <c:pt idx="20">
                  <c:v>0</c:v>
                </c:pt>
                <c:pt idx="21">
                  <c:v>0</c:v>
                </c:pt>
                <c:pt idx="22">
                  <c:v>0</c:v>
                </c:pt>
                <c:pt idx="23">
                  <c:v>2.9460000000000002</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排出量比較シート!$CZ$21:$CZ$50</c:f>
              <c:numCache>
                <c:formatCode>[=0]#;[&lt;1]0.00;#,##0</c:formatCode>
                <c:ptCount val="30"/>
                <c:pt idx="0">
                  <c:v>0</c:v>
                </c:pt>
                <c:pt idx="1">
                  <c:v>0</c:v>
                </c:pt>
                <c:pt idx="2">
                  <c:v>0</c:v>
                </c:pt>
                <c:pt idx="3">
                  <c:v>0</c:v>
                </c:pt>
                <c:pt idx="4">
                  <c:v>0</c:v>
                </c:pt>
                <c:pt idx="5">
                  <c:v>0</c:v>
                </c:pt>
                <c:pt idx="6">
                  <c:v>4.8310000000000004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排出量比較シート!$DA$21:$DA$50</c:f>
              <c:numCache>
                <c:formatCode>[=0]#;[&lt;1]0.00;#,##0</c:formatCode>
                <c:ptCount val="30"/>
                <c:pt idx="0">
                  <c:v>33.881</c:v>
                </c:pt>
                <c:pt idx="1">
                  <c:v>6.4489999999999998</c:v>
                </c:pt>
                <c:pt idx="2">
                  <c:v>39.022999999999996</c:v>
                </c:pt>
                <c:pt idx="3">
                  <c:v>24.619</c:v>
                </c:pt>
                <c:pt idx="4">
                  <c:v>33.555999999999997</c:v>
                </c:pt>
                <c:pt idx="5">
                  <c:v>56.637999999999998</c:v>
                </c:pt>
                <c:pt idx="6">
                  <c:v>2.4119999999999999</c:v>
                </c:pt>
                <c:pt idx="7">
                  <c:v>30.443999999999999</c:v>
                </c:pt>
                <c:pt idx="8">
                  <c:v>67.736000000000004</c:v>
                </c:pt>
                <c:pt idx="9">
                  <c:v>7.1470000000000002</c:v>
                </c:pt>
                <c:pt idx="10">
                  <c:v>39.96</c:v>
                </c:pt>
                <c:pt idx="11">
                  <c:v>13.34</c:v>
                </c:pt>
                <c:pt idx="12">
                  <c:v>11.074000000000002</c:v>
                </c:pt>
                <c:pt idx="13">
                  <c:v>31.217999999999996</c:v>
                </c:pt>
                <c:pt idx="14">
                  <c:v>25.439</c:v>
                </c:pt>
                <c:pt idx="15">
                  <c:v>16.247</c:v>
                </c:pt>
                <c:pt idx="16">
                  <c:v>18.858999999999998</c:v>
                </c:pt>
                <c:pt idx="17">
                  <c:v>11.559000000000001</c:v>
                </c:pt>
                <c:pt idx="18">
                  <c:v>55.628</c:v>
                </c:pt>
                <c:pt idx="19">
                  <c:v>11.235000000000001</c:v>
                </c:pt>
                <c:pt idx="20">
                  <c:v>13.758000000000001</c:v>
                </c:pt>
                <c:pt idx="21">
                  <c:v>3.3319999999999999</c:v>
                </c:pt>
                <c:pt idx="22">
                  <c:v>19.619</c:v>
                </c:pt>
                <c:pt idx="23">
                  <c:v>411.59500000000003</c:v>
                </c:pt>
                <c:pt idx="24">
                  <c:v>59.808999999999997</c:v>
                </c:pt>
                <c:pt idx="25">
                  <c:v>30.277999999999999</c:v>
                </c:pt>
                <c:pt idx="26">
                  <c:v>25.996000000000002</c:v>
                </c:pt>
                <c:pt idx="27">
                  <c:v>6.2080000000000002</c:v>
                </c:pt>
                <c:pt idx="28">
                  <c:v>6.8469999999999995</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排出量比較シート!$DB$21:$DB$50</c:f>
              <c:numCache>
                <c:formatCode>[=0]#;[&lt;1]0.00;#,##0</c:formatCode>
                <c:ptCount val="30"/>
                <c:pt idx="0">
                  <c:v>0</c:v>
                </c:pt>
                <c:pt idx="1">
                  <c:v>0</c:v>
                </c:pt>
                <c:pt idx="2">
                  <c:v>0</c:v>
                </c:pt>
                <c:pt idx="3">
                  <c:v>12.086</c:v>
                </c:pt>
                <c:pt idx="4">
                  <c:v>1.6879999999999999</c:v>
                </c:pt>
                <c:pt idx="5">
                  <c:v>24.417999999999999</c:v>
                </c:pt>
                <c:pt idx="6">
                  <c:v>0</c:v>
                </c:pt>
                <c:pt idx="7">
                  <c:v>0</c:v>
                </c:pt>
                <c:pt idx="8">
                  <c:v>0</c:v>
                </c:pt>
                <c:pt idx="9">
                  <c:v>0</c:v>
                </c:pt>
                <c:pt idx="10">
                  <c:v>0</c:v>
                </c:pt>
                <c:pt idx="11">
                  <c:v>244.83</c:v>
                </c:pt>
                <c:pt idx="12">
                  <c:v>0</c:v>
                </c:pt>
                <c:pt idx="13">
                  <c:v>321.78399999999999</c:v>
                </c:pt>
                <c:pt idx="14">
                  <c:v>81.941000000000003</c:v>
                </c:pt>
                <c:pt idx="15">
                  <c:v>0</c:v>
                </c:pt>
                <c:pt idx="16">
                  <c:v>0</c:v>
                </c:pt>
                <c:pt idx="17">
                  <c:v>0</c:v>
                </c:pt>
                <c:pt idx="18">
                  <c:v>0</c:v>
                </c:pt>
                <c:pt idx="19">
                  <c:v>0</c:v>
                </c:pt>
                <c:pt idx="20">
                  <c:v>0</c:v>
                </c:pt>
                <c:pt idx="21">
                  <c:v>0</c:v>
                </c:pt>
                <c:pt idx="22">
                  <c:v>0</c:v>
                </c:pt>
                <c:pt idx="23">
                  <c:v>0.214</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排出量比較シート!$DD$21:$DD$50</c:f>
              <c:numCache>
                <c:formatCode>[=0]#;[&lt;1]0.00;#,##0</c:formatCode>
                <c:ptCount val="30"/>
                <c:pt idx="0">
                  <c:v>73.686999999999998</c:v>
                </c:pt>
                <c:pt idx="1">
                  <c:v>19.033000000000001</c:v>
                </c:pt>
                <c:pt idx="2">
                  <c:v>231.983</c:v>
                </c:pt>
                <c:pt idx="3">
                  <c:v>85.286999999999992</c:v>
                </c:pt>
                <c:pt idx="4">
                  <c:v>1013.8330000000001</c:v>
                </c:pt>
                <c:pt idx="5">
                  <c:v>100.773</c:v>
                </c:pt>
                <c:pt idx="6">
                  <c:v>48.102000000000004</c:v>
                </c:pt>
                <c:pt idx="7">
                  <c:v>331.11</c:v>
                </c:pt>
                <c:pt idx="8">
                  <c:v>141.01</c:v>
                </c:pt>
                <c:pt idx="9">
                  <c:v>96.375</c:v>
                </c:pt>
                <c:pt idx="10">
                  <c:v>1217.4360000000001</c:v>
                </c:pt>
                <c:pt idx="11">
                  <c:v>2648.5360000000001</c:v>
                </c:pt>
                <c:pt idx="12">
                  <c:v>366.32300000000004</c:v>
                </c:pt>
                <c:pt idx="13">
                  <c:v>859.48599999999999</c:v>
                </c:pt>
                <c:pt idx="14">
                  <c:v>17324.693999999996</c:v>
                </c:pt>
                <c:pt idx="15">
                  <c:v>16.247</c:v>
                </c:pt>
                <c:pt idx="16">
                  <c:v>18.858999999999998</c:v>
                </c:pt>
                <c:pt idx="17">
                  <c:v>364.726</c:v>
                </c:pt>
                <c:pt idx="18">
                  <c:v>424.39400000000001</c:v>
                </c:pt>
                <c:pt idx="19">
                  <c:v>11.235000000000001</c:v>
                </c:pt>
                <c:pt idx="20">
                  <c:v>112.35</c:v>
                </c:pt>
                <c:pt idx="21">
                  <c:v>489.62700000000001</c:v>
                </c:pt>
                <c:pt idx="22">
                  <c:v>108.491</c:v>
                </c:pt>
                <c:pt idx="23">
                  <c:v>419.19300000000004</c:v>
                </c:pt>
                <c:pt idx="24">
                  <c:v>155.88200000000001</c:v>
                </c:pt>
                <c:pt idx="25">
                  <c:v>230.58799999999999</c:v>
                </c:pt>
                <c:pt idx="26">
                  <c:v>74.76400000000001</c:v>
                </c:pt>
                <c:pt idx="27">
                  <c:v>9.2259999999999991</c:v>
                </c:pt>
                <c:pt idx="28">
                  <c:v>30.612000000000002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排出量比較シート!$CU$21:$CU$50</c:f>
              <c:numCache>
                <c:formatCode>\(0%\);;</c:formatCode>
                <c:ptCount val="30"/>
                <c:pt idx="0">
                  <c:v>0.37450755089000598</c:v>
                </c:pt>
                <c:pt idx="1">
                  <c:v>6.5894866352784298E-2</c:v>
                </c:pt>
                <c:pt idx="2">
                  <c:v>0.2454041605139092</c:v>
                </c:pt>
                <c:pt idx="3">
                  <c:v>0.14393819116451384</c:v>
                </c:pt>
                <c:pt idx="4">
                  <c:v>0.24680209979192899</c:v>
                </c:pt>
                <c:pt idx="5">
                  <c:v>0.17769482541677056</c:v>
                </c:pt>
                <c:pt idx="6">
                  <c:v>2.2034005920224375E-2</c:v>
                </c:pt>
                <c:pt idx="7">
                  <c:v>0.22068019179704765</c:v>
                </c:pt>
                <c:pt idx="8">
                  <c:v>0.53161744578123504</c:v>
                </c:pt>
                <c:pt idx="9">
                  <c:v>7.7750172251959987E-2</c:v>
                </c:pt>
                <c:pt idx="10">
                  <c:v>0.24726378658350279</c:v>
                </c:pt>
                <c:pt idx="11">
                  <c:v>8.3005866530504499E-2</c:v>
                </c:pt>
                <c:pt idx="12">
                  <c:v>9.542930899002966E-2</c:v>
                </c:pt>
                <c:pt idx="13">
                  <c:v>0.20473389083417576</c:v>
                </c:pt>
                <c:pt idx="14">
                  <c:v>0.17388921396716114</c:v>
                </c:pt>
                <c:pt idx="15">
                  <c:v>0.16445631509658187</c:v>
                </c:pt>
                <c:pt idx="16">
                  <c:v>0.11049397426978208</c:v>
                </c:pt>
                <c:pt idx="17">
                  <c:v>7.852459304448739E-2</c:v>
                </c:pt>
                <c:pt idx="18">
                  <c:v>0.28501789229139957</c:v>
                </c:pt>
                <c:pt idx="19">
                  <c:v>0.12702160154227191</c:v>
                </c:pt>
                <c:pt idx="20">
                  <c:v>0.11969854346945326</c:v>
                </c:pt>
                <c:pt idx="21">
                  <c:v>3.618974336266273E-2</c:v>
                </c:pt>
                <c:pt idx="22">
                  <c:v>9.7921179787769028E-2</c:v>
                </c:pt>
                <c:pt idx="23">
                  <c:v>1</c:v>
                </c:pt>
                <c:pt idx="24">
                  <c:v>0.44460824951002248</c:v>
                </c:pt>
                <c:pt idx="25">
                  <c:v>0.24225633057220403</c:v>
                </c:pt>
                <c:pt idx="26">
                  <c:v>0.180211360915494</c:v>
                </c:pt>
                <c:pt idx="27">
                  <c:v>5.5959390284621581E-2</c:v>
                </c:pt>
                <c:pt idx="28">
                  <c:v>8.6538114701929791E-2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排出量比較シート!$CM$21:$CM$50</c:f>
              <c:numCache>
                <c:formatCode>\(0%\);;</c:formatCode>
                <c:ptCount val="30"/>
                <c:pt idx="0">
                  <c:v>0.45459963721654317</c:v>
                </c:pt>
                <c:pt idx="1">
                  <c:v>9.1169230924195377E-2</c:v>
                </c:pt>
                <c:pt idx="2">
                  <c:v>0.87173845313812259</c:v>
                </c:pt>
                <c:pt idx="3">
                  <c:v>8.0769042973390229E-2</c:v>
                </c:pt>
                <c:pt idx="4">
                  <c:v>1</c:v>
                </c:pt>
                <c:pt idx="5">
                  <c:v>0.19913900902636017</c:v>
                </c:pt>
                <c:pt idx="6">
                  <c:v>0.39624011314015245</c:v>
                </c:pt>
                <c:pt idx="7">
                  <c:v>0.45750007472948906</c:v>
                </c:pt>
                <c:pt idx="8">
                  <c:v>0.30447669371226566</c:v>
                </c:pt>
                <c:pt idx="9">
                  <c:v>1</c:v>
                </c:pt>
                <c:pt idx="10">
                  <c:v>1</c:v>
                </c:pt>
                <c:pt idx="11">
                  <c:v>1</c:v>
                </c:pt>
                <c:pt idx="12">
                  <c:v>1</c:v>
                </c:pt>
                <c:pt idx="13">
                  <c:v>0.20874058166119458</c:v>
                </c:pt>
                <c:pt idx="14">
                  <c:v>1</c:v>
                </c:pt>
                <c:pt idx="15">
                  <c:v>0</c:v>
                </c:pt>
                <c:pt idx="16">
                  <c:v>0</c:v>
                </c:pt>
                <c:pt idx="17">
                  <c:v>0.72188835128573958</c:v>
                </c:pt>
                <c:pt idx="18">
                  <c:v>1</c:v>
                </c:pt>
                <c:pt idx="19">
                  <c:v>0</c:v>
                </c:pt>
                <c:pt idx="20">
                  <c:v>0.37390738696525128</c:v>
                </c:pt>
                <c:pt idx="21">
                  <c:v>1</c:v>
                </c:pt>
                <c:pt idx="22">
                  <c:v>0.36782498240890921</c:v>
                </c:pt>
                <c:pt idx="23">
                  <c:v>5.9660716287169971E-2</c:v>
                </c:pt>
                <c:pt idx="24">
                  <c:v>0.3276469448768019</c:v>
                </c:pt>
                <c:pt idx="25">
                  <c:v>0.8163281669735013</c:v>
                </c:pt>
                <c:pt idx="26">
                  <c:v>0.11605102287217671</c:v>
                </c:pt>
                <c:pt idx="27">
                  <c:v>2.999682363940263E-2</c:v>
                </c:pt>
                <c:pt idx="28">
                  <c:v>0.37061093109471732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排出量比較シート!$BV$21:$BV$50</c:f>
              <c:numCache>
                <c:formatCode>0%</c:formatCode>
                <c:ptCount val="30"/>
                <c:pt idx="0">
                  <c:v>0.21623207738716482</c:v>
                </c:pt>
                <c:pt idx="1">
                  <c:v>0.28252215144076043</c:v>
                </c:pt>
                <c:pt idx="2">
                  <c:v>0.28694601194037828</c:v>
                </c:pt>
                <c:pt idx="3">
                  <c:v>0.50846445810565755</c:v>
                </c:pt>
                <c:pt idx="4">
                  <c:v>0.51330195510613363</c:v>
                </c:pt>
                <c:pt idx="5">
                  <c:v>0.11823028603198647</c:v>
                </c:pt>
                <c:pt idx="6">
                  <c:v>0.19580752201957843</c:v>
                </c:pt>
                <c:pt idx="7">
                  <c:v>0.5765445691297425</c:v>
                </c:pt>
                <c:pt idx="8">
                  <c:v>0.39893963899196422</c:v>
                </c:pt>
                <c:pt idx="9">
                  <c:v>0.17600308963713396</c:v>
                </c:pt>
                <c:pt idx="10">
                  <c:v>0.32567420791743512</c:v>
                </c:pt>
                <c:pt idx="11">
                  <c:v>0.76715732393999747</c:v>
                </c:pt>
                <c:pt idx="12">
                  <c:v>0.32049891670434616</c:v>
                </c:pt>
                <c:pt idx="13">
                  <c:v>0.81517053328421851</c:v>
                </c:pt>
                <c:pt idx="14">
                  <c:v>0.66590074213859685</c:v>
                </c:pt>
                <c:pt idx="15">
                  <c:v>4.1911116831596457E-2</c:v>
                </c:pt>
                <c:pt idx="16">
                  <c:v>9.6740520856577097E-2</c:v>
                </c:pt>
                <c:pt idx="17">
                  <c:v>0.48413326982728738</c:v>
                </c:pt>
                <c:pt idx="18">
                  <c:v>0.27026727165262227</c:v>
                </c:pt>
                <c:pt idx="19">
                  <c:v>3.7429255527989612E-2</c:v>
                </c:pt>
                <c:pt idx="20">
                  <c:v>0.38000914643392969</c:v>
                </c:pt>
                <c:pt idx="21">
                  <c:v>0.40807730459314973</c:v>
                </c:pt>
                <c:pt idx="22">
                  <c:v>0.2583119561599852</c:v>
                </c:pt>
                <c:pt idx="23">
                  <c:v>0.23267374793809548</c:v>
                </c:pt>
                <c:pt idx="24">
                  <c:v>0.35614757159468891</c:v>
                </c:pt>
                <c:pt idx="25">
                  <c:v>0.37033939284975348</c:v>
                </c:pt>
                <c:pt idx="26">
                  <c:v>0.42263744835225003</c:v>
                </c:pt>
                <c:pt idx="27">
                  <c:v>0.2239771755175736</c:v>
                </c:pt>
                <c:pt idx="28">
                  <c:v>0.16834999743049364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排出量比較シート!$BZ$21:$BZ$50</c:f>
              <c:numCache>
                <c:formatCode>0%</c:formatCode>
                <c:ptCount val="30"/>
                <c:pt idx="0">
                  <c:v>0.22340675912369262</c:v>
                </c:pt>
                <c:pt idx="1">
                  <c:v>0.2003193405638572</c:v>
                </c:pt>
                <c:pt idx="2">
                  <c:v>0.20613789590139195</c:v>
                </c:pt>
                <c:pt idx="3">
                  <c:v>0.14458542499112648</c:v>
                </c:pt>
                <c:pt idx="4">
                  <c:v>0.13795934071961458</c:v>
                </c:pt>
                <c:pt idx="5">
                  <c:v>0.38060752767759864</c:v>
                </c:pt>
                <c:pt idx="6">
                  <c:v>0.18588763155186458</c:v>
                </c:pt>
                <c:pt idx="7">
                  <c:v>0.12102583720442688</c:v>
                </c:pt>
                <c:pt idx="8">
                  <c:v>0.21121836059099916</c:v>
                </c:pt>
                <c:pt idx="9">
                  <c:v>0.22635089132937991</c:v>
                </c:pt>
                <c:pt idx="10">
                  <c:v>0.2013879830189608</c:v>
                </c:pt>
                <c:pt idx="11">
                  <c:v>5.949723663713035E-2</c:v>
                </c:pt>
                <c:pt idx="12">
                  <c:v>0.17328652654166277</c:v>
                </c:pt>
                <c:pt idx="13">
                  <c:v>5.122771298549942E-2</c:v>
                </c:pt>
                <c:pt idx="14">
                  <c:v>9.4289776684226612E-2</c:v>
                </c:pt>
                <c:pt idx="15">
                  <c:v>0.28442805126668069</c:v>
                </c:pt>
                <c:pt idx="16">
                  <c:v>0.30581811406031939</c:v>
                </c:pt>
                <c:pt idx="17">
                  <c:v>0.14566976366212869</c:v>
                </c:pt>
                <c:pt idx="18">
                  <c:v>0.23682082280892955</c:v>
                </c:pt>
                <c:pt idx="19">
                  <c:v>0.28538261268061771</c:v>
                </c:pt>
                <c:pt idx="20">
                  <c:v>0.16564672644659165</c:v>
                </c:pt>
                <c:pt idx="21">
                  <c:v>0.12844339274418573</c:v>
                </c:pt>
                <c:pt idx="22">
                  <c:v>0.21420075990587212</c:v>
                </c:pt>
                <c:pt idx="23">
                  <c:v>0.28423848777753041</c:v>
                </c:pt>
                <c:pt idx="24">
                  <c:v>0.16338936406112545</c:v>
                </c:pt>
                <c:pt idx="25">
                  <c:v>0.18863145343105073</c:v>
                </c:pt>
                <c:pt idx="26">
                  <c:v>0.14507960515107862</c:v>
                </c:pt>
                <c:pt idx="27">
                  <c:v>0.24696677597971453</c:v>
                </c:pt>
                <c:pt idx="28">
                  <c:v>0.20772387635010209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排出量比較シート!$CA$21:$CA$50</c:f>
              <c:numCache>
                <c:formatCode>0%</c:formatCode>
                <c:ptCount val="30"/>
                <c:pt idx="0">
                  <c:v>0.31836407535623595</c:v>
                </c:pt>
                <c:pt idx="1">
                  <c:v>0.22887047040165054</c:v>
                </c:pt>
                <c:pt idx="2">
                  <c:v>0.18863057382275908</c:v>
                </c:pt>
                <c:pt idx="3">
                  <c:v>0.13024595068849534</c:v>
                </c:pt>
                <c:pt idx="4">
                  <c:v>0.10874073272634217</c:v>
                </c:pt>
                <c:pt idx="5">
                  <c:v>0.2063437495862607</c:v>
                </c:pt>
                <c:pt idx="6">
                  <c:v>0.19840303510970297</c:v>
                </c:pt>
                <c:pt idx="7">
                  <c:v>0.10994762465056479</c:v>
                </c:pt>
                <c:pt idx="8">
                  <c:v>0.21338151776535808</c:v>
                </c:pt>
                <c:pt idx="9">
                  <c:v>0.32801237415922602</c:v>
                </c:pt>
                <c:pt idx="10">
                  <c:v>0.18560598724537686</c:v>
                </c:pt>
                <c:pt idx="11">
                  <c:v>6.5475717709026035E-2</c:v>
                </c:pt>
                <c:pt idx="12">
                  <c:v>0.15943153397647292</c:v>
                </c:pt>
                <c:pt idx="13">
                  <c:v>6.7216568688103398E-2</c:v>
                </c:pt>
                <c:pt idx="14">
                  <c:v>8.4307003644616754E-2</c:v>
                </c:pt>
                <c:pt idx="15">
                  <c:v>0.38507688301185922</c:v>
                </c:pt>
                <c:pt idx="16">
                  <c:v>0.22526653998261406</c:v>
                </c:pt>
                <c:pt idx="17">
                  <c:v>0.16945113083627414</c:v>
                </c:pt>
                <c:pt idx="18">
                  <c:v>0.24040351137442084</c:v>
                </c:pt>
                <c:pt idx="19">
                  <c:v>0.29338108124987383</c:v>
                </c:pt>
                <c:pt idx="20">
                  <c:v>0.17466168265904616</c:v>
                </c:pt>
                <c:pt idx="21">
                  <c:v>0.14586057717965284</c:v>
                </c:pt>
                <c:pt idx="22">
                  <c:v>0.28990820485213886</c:v>
                </c:pt>
                <c:pt idx="23">
                  <c:v>0.19616000238959255</c:v>
                </c:pt>
                <c:pt idx="24">
                  <c:v>0.21115071704634766</c:v>
                </c:pt>
                <c:pt idx="25">
                  <c:v>0.16907293495403197</c:v>
                </c:pt>
                <c:pt idx="26">
                  <c:v>0.18408166971769574</c:v>
                </c:pt>
                <c:pt idx="27">
                  <c:v>0.27347110887355713</c:v>
                </c:pt>
                <c:pt idx="28">
                  <c:v>0.26077303098334614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排出量比較シート!$CB$21:$CB$50</c:f>
              <c:numCache>
                <c:formatCode>0%</c:formatCode>
                <c:ptCount val="30"/>
                <c:pt idx="0">
                  <c:v>0.22342604251531126</c:v>
                </c:pt>
                <c:pt idx="1">
                  <c:v>0.242665040979854</c:v>
                </c:pt>
                <c:pt idx="2">
                  <c:v>0.29284261786024102</c:v>
                </c:pt>
                <c:pt idx="3">
                  <c:v>0.20410208369198826</c:v>
                </c:pt>
                <c:pt idx="4">
                  <c:v>0.21794108425084563</c:v>
                </c:pt>
                <c:pt idx="5">
                  <c:v>0.27652913387326111</c:v>
                </c:pt>
                <c:pt idx="6">
                  <c:v>0.39148275092647833</c:v>
                </c:pt>
                <c:pt idx="7">
                  <c:v>0.18293084853255728</c:v>
                </c:pt>
                <c:pt idx="8">
                  <c:v>0.16401590919395065</c:v>
                </c:pt>
                <c:pt idx="9">
                  <c:v>0.2255267613091253</c:v>
                </c:pt>
                <c:pt idx="10">
                  <c:v>0.2641881189726743</c:v>
                </c:pt>
                <c:pt idx="11">
                  <c:v>0.10106496940971547</c:v>
                </c:pt>
                <c:pt idx="12">
                  <c:v>0.32031764773137394</c:v>
                </c:pt>
                <c:pt idx="13">
                  <c:v>6.3770973823532418E-2</c:v>
                </c:pt>
                <c:pt idx="14">
                  <c:v>0.14716106084361466</c:v>
                </c:pt>
                <c:pt idx="15">
                  <c:v>0.26668646455773271</c:v>
                </c:pt>
                <c:pt idx="16">
                  <c:v>0.34287258126286352</c:v>
                </c:pt>
                <c:pt idx="17">
                  <c:v>0.18762408988631643</c:v>
                </c:pt>
                <c:pt idx="18">
                  <c:v>0.23118659466171779</c:v>
                </c:pt>
                <c:pt idx="19">
                  <c:v>0.35547833567736575</c:v>
                </c:pt>
                <c:pt idx="20">
                  <c:v>0.26756284779878864</c:v>
                </c:pt>
                <c:pt idx="21">
                  <c:v>0.28926809994660374</c:v>
                </c:pt>
                <c:pt idx="22">
                  <c:v>0.22319375495724977</c:v>
                </c:pt>
                <c:pt idx="23">
                  <c:v>0.25372493379873451</c:v>
                </c:pt>
                <c:pt idx="24">
                  <c:v>0.24935977834187503</c:v>
                </c:pt>
                <c:pt idx="25">
                  <c:v>0.25310048605804758</c:v>
                </c:pt>
                <c:pt idx="26">
                  <c:v>0.2316561735364398</c:v>
                </c:pt>
                <c:pt idx="27">
                  <c:v>0.22799582752499584</c:v>
                </c:pt>
                <c:pt idx="28">
                  <c:v>0.31725968726608644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排出量比較シート!$CH$21:$CH$50</c:f>
              <c:numCache>
                <c:formatCode>0%</c:formatCode>
                <c:ptCount val="30"/>
                <c:pt idx="0">
                  <c:v>1.857104561759524E-2</c:v>
                </c:pt>
                <c:pt idx="1">
                  <c:v>4.5622996613877746E-2</c:v>
                </c:pt>
                <c:pt idx="2">
                  <c:v>2.5442900475229669E-2</c:v>
                </c:pt>
                <c:pt idx="3">
                  <c:v>1.2602082522732346E-2</c:v>
                </c:pt>
                <c:pt idx="4">
                  <c:v>2.205688719706406E-2</c:v>
                </c:pt>
                <c:pt idx="5">
                  <c:v>1.8289302830893025E-2</c:v>
                </c:pt>
                <c:pt idx="6">
                  <c:v>2.8419060392375753E-2</c:v>
                </c:pt>
                <c:pt idx="7">
                  <c:v>9.5511204827085101E-3</c:v>
                </c:pt>
                <c:pt idx="8">
                  <c:v>1.2444573457727868E-2</c:v>
                </c:pt>
                <c:pt idx="9">
                  <c:v>4.4106883565134779E-2</c:v>
                </c:pt>
                <c:pt idx="10">
                  <c:v>2.3143702845552835E-2</c:v>
                </c:pt>
                <c:pt idx="11">
                  <c:v>6.80475230413054E-3</c:v>
                </c:pt>
                <c:pt idx="12">
                  <c:v>2.646537504614431E-2</c:v>
                </c:pt>
                <c:pt idx="13">
                  <c:v>2.6142112186463653E-3</c:v>
                </c:pt>
                <c:pt idx="14">
                  <c:v>8.3414166889451934E-3</c:v>
                </c:pt>
                <c:pt idx="15">
                  <c:v>2.1897484332130953E-2</c:v>
                </c:pt>
                <c:pt idx="16">
                  <c:v>2.9302243837626037E-2</c:v>
                </c:pt>
                <c:pt idx="17">
                  <c:v>1.3121745787993249E-2</c:v>
                </c:pt>
                <c:pt idx="18">
                  <c:v>2.1321799502309481E-2</c:v>
                </c:pt>
                <c:pt idx="19">
                  <c:v>2.8328714864153098E-2</c:v>
                </c:pt>
                <c:pt idx="20">
                  <c:v>1.2119596661643982E-2</c:v>
                </c:pt>
                <c:pt idx="21">
                  <c:v>2.8350625536407985E-2</c:v>
                </c:pt>
                <c:pt idx="22">
                  <c:v>1.4385324124754083E-2</c:v>
                </c:pt>
                <c:pt idx="23">
                  <c:v>3.3202828096046924E-2</c:v>
                </c:pt>
                <c:pt idx="24">
                  <c:v>1.9952568955962889E-2</c:v>
                </c:pt>
                <c:pt idx="25">
                  <c:v>1.8855732707116251E-2</c:v>
                </c:pt>
                <c:pt idx="26">
                  <c:v>1.654510324253591E-2</c:v>
                </c:pt>
                <c:pt idx="27">
                  <c:v>2.7589112104158861E-2</c:v>
                </c:pt>
                <c:pt idx="28">
                  <c:v>4.5893407969971677E-2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排出量比較シート!$BW$21:$BW$50</c15:sqref>
                        </c15:formulaRef>
                      </c:ext>
                    </c:extLst>
                    <c:numCache>
                      <c:formatCode>0%</c:formatCode>
                      <c:ptCount val="30"/>
                      <c:pt idx="0">
                        <c:v>0.18957138072100038</c:v>
                      </c:pt>
                      <c:pt idx="1">
                        <c:v>0.26833887590174033</c:v>
                      </c:pt>
                      <c:pt idx="2">
                        <c:v>0.2474599891484309</c:v>
                      </c:pt>
                      <c:pt idx="3">
                        <c:v>0.49568041520427397</c:v>
                      </c:pt>
                      <c:pt idx="4">
                        <c:v>0.46386391369424856</c:v>
                      </c:pt>
                      <c:pt idx="5">
                        <c:v>0.10389252600337308</c:v>
                      </c:pt>
                      <c:pt idx="6">
                        <c:v>0.14346837783776087</c:v>
                      </c:pt>
                      <c:pt idx="7">
                        <c:v>0.55399891226604392</c:v>
                      </c:pt>
                      <c:pt idx="8">
                        <c:v>0.38448088260269037</c:v>
                      </c:pt>
                      <c:pt idx="9">
                        <c:v>0.15422984964888065</c:v>
                      </c:pt>
                      <c:pt idx="10">
                        <c:v>0.30508448548501549</c:v>
                      </c:pt>
                      <c:pt idx="11">
                        <c:v>0.76191873114088726</c:v>
                      </c:pt>
                      <c:pt idx="12">
                        <c:v>0.29318773661865355</c:v>
                      </c:pt>
                      <c:pt idx="13">
                        <c:v>0.80925040025480433</c:v>
                      </c:pt>
                      <c:pt idx="14">
                        <c:v>0.65711287891657177</c:v>
                      </c:pt>
                      <c:pt idx="15">
                        <c:v>2.6927819810088266E-2</c:v>
                      </c:pt>
                      <c:pt idx="16">
                        <c:v>7.8916505997113293E-2</c:v>
                      </c:pt>
                      <c:pt idx="17">
                        <c:v>0.42562785629123645</c:v>
                      </c:pt>
                      <c:pt idx="18">
                        <c:v>0.24005776395620676</c:v>
                      </c:pt>
                      <c:pt idx="19">
                        <c:v>2.4523417272619405E-2</c:v>
                      </c:pt>
                      <c:pt idx="20">
                        <c:v>0.34509816219887729</c:v>
                      </c:pt>
                      <c:pt idx="21">
                        <c:v>0.35204747394812858</c:v>
                      </c:pt>
                      <c:pt idx="22">
                        <c:v>0.1732552499650068</c:v>
                      </c:pt>
                      <c:pt idx="23">
                        <c:v>0.1789217011849239</c:v>
                      </c:pt>
                      <c:pt idx="24">
                        <c:v>0.33401729036657307</c:v>
                      </c:pt>
                      <c:pt idx="25">
                        <c:v>0.35188924116479325</c:v>
                      </c:pt>
                      <c:pt idx="26">
                        <c:v>0.36053714574230195</c:v>
                      </c:pt>
                      <c:pt idx="27">
                        <c:v>0.21140570993626503</c:v>
                      </c:pt>
                      <c:pt idx="28">
                        <c:v>0.15874652625269761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1.2148545453549611E-2</c:v>
                      </c:pt>
                      <c:pt idx="1">
                        <c:v>7.5530892189950008E-3</c:v>
                      </c:pt>
                      <c:pt idx="2">
                        <c:v>1.3764537066018084E-2</c:v>
                      </c:pt>
                      <c:pt idx="3">
                        <c:v>4.2979335770042294E-3</c:v>
                      </c:pt>
                      <c:pt idx="4">
                        <c:v>9.7402273847693767E-3</c:v>
                      </c:pt>
                      <c:pt idx="5">
                        <c:v>1.3673572808701257E-2</c:v>
                      </c:pt>
                      <c:pt idx="6">
                        <c:v>1.3978838658728385E-2</c:v>
                      </c:pt>
                      <c:pt idx="7">
                        <c:v>5.4953605252705418E-3</c:v>
                      </c:pt>
                      <c:pt idx="8">
                        <c:v>7.2582414020341901E-3</c:v>
                      </c:pt>
                      <c:pt idx="9">
                        <c:v>1.3360475704332839E-2</c:v>
                      </c:pt>
                      <c:pt idx="10">
                        <c:v>1.2762411062661402E-2</c:v>
                      </c:pt>
                      <c:pt idx="11">
                        <c:v>3.7556673927565329E-3</c:v>
                      </c:pt>
                      <c:pt idx="12">
                        <c:v>9.9545820438474656E-3</c:v>
                      </c:pt>
                      <c:pt idx="13">
                        <c:v>3.8513508383224886E-3</c:v>
                      </c:pt>
                      <c:pt idx="14">
                        <c:v>6.4640924695556811E-3</c:v>
                      </c:pt>
                      <c:pt idx="15">
                        <c:v>1.0376454498001593E-2</c:v>
                      </c:pt>
                      <c:pt idx="16">
                        <c:v>1.471035639597229E-2</c:v>
                      </c:pt>
                      <c:pt idx="17">
                        <c:v>7.9296548833520716E-3</c:v>
                      </c:pt>
                      <c:pt idx="18">
                        <c:v>1.2514835969868786E-2</c:v>
                      </c:pt>
                      <c:pt idx="19">
                        <c:v>1.2240890313307308E-2</c:v>
                      </c:pt>
                      <c:pt idx="20">
                        <c:v>9.0457534584214624E-3</c:v>
                      </c:pt>
                      <c:pt idx="21">
                        <c:v>7.6295146350908883E-3</c:v>
                      </c:pt>
                      <c:pt idx="22">
                        <c:v>1.4423391875528222E-2</c:v>
                      </c:pt>
                      <c:pt idx="23">
                        <c:v>7.5728678629271035E-3</c:v>
                      </c:pt>
                      <c:pt idx="24">
                        <c:v>8.8850684609864273E-3</c:v>
                      </c:pt>
                      <c:pt idx="25">
                        <c:v>8.1069988306585062E-3</c:v>
                      </c:pt>
                      <c:pt idx="26">
                        <c:v>1.4277079626341121E-2</c:v>
                      </c:pt>
                      <c:pt idx="27">
                        <c:v>1.2217903959108841E-2</c:v>
                      </c:pt>
                      <c:pt idx="28">
                        <c:v>8.7356882717244712E-3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1.4512151212614833E-2</c:v>
                      </c:pt>
                      <c:pt idx="1">
                        <c:v>6.6301863200251138E-3</c:v>
                      </c:pt>
                      <c:pt idx="2">
                        <c:v>2.5721485725929288E-2</c:v>
                      </c:pt>
                      <c:pt idx="3">
                        <c:v>8.4861093243793172E-3</c:v>
                      </c:pt>
                      <c:pt idx="4">
                        <c:v>3.9697814027115717E-2</c:v>
                      </c:pt>
                      <c:pt idx="5">
                        <c:v>6.6418721991214264E-4</c:v>
                      </c:pt>
                      <c:pt idx="6">
                        <c:v>3.8360305523089215E-2</c:v>
                      </c:pt>
                      <c:pt idx="7">
                        <c:v>1.7050296338428011E-2</c:v>
                      </c:pt>
                      <c:pt idx="8">
                        <c:v>7.2005149872397195E-3</c:v>
                      </c:pt>
                      <c:pt idx="9">
                        <c:v>8.4127642839204597E-3</c:v>
                      </c:pt>
                      <c:pt idx="10">
                        <c:v>7.8273113697582292E-3</c:v>
                      </c:pt>
                      <c:pt idx="11">
                        <c:v>1.482925406353708E-3</c:v>
                      </c:pt>
                      <c:pt idx="12">
                        <c:v>1.7356598041845198E-2</c:v>
                      </c:pt>
                      <c:pt idx="13">
                        <c:v>2.0687821910918484E-3</c:v>
                      </c:pt>
                      <c:pt idx="14">
                        <c:v>2.3237707524694164E-3</c:v>
                      </c:pt>
                      <c:pt idx="15">
                        <c:v>4.606842523506593E-3</c:v>
                      </c:pt>
                      <c:pt idx="16">
                        <c:v>3.1136584634915017E-3</c:v>
                      </c:pt>
                      <c:pt idx="17">
                        <c:v>5.0575758652698886E-2</c:v>
                      </c:pt>
                      <c:pt idx="18">
                        <c:v>1.7694671726546755E-2</c:v>
                      </c:pt>
                      <c:pt idx="19">
                        <c:v>6.6494794206289963E-4</c:v>
                      </c:pt>
                      <c:pt idx="20">
                        <c:v>2.5865230776630888E-2</c:v>
                      </c:pt>
                      <c:pt idx="21">
                        <c:v>4.8400316009930291E-2</c:v>
                      </c:pt>
                      <c:pt idx="22">
                        <c:v>7.0633314319450177E-2</c:v>
                      </c:pt>
                      <c:pt idx="23">
                        <c:v>4.6179178890244456E-2</c:v>
                      </c:pt>
                      <c:pt idx="24">
                        <c:v>1.3245212767129434E-2</c:v>
                      </c:pt>
                      <c:pt idx="25">
                        <c:v>1.034315285430175E-2</c:v>
                      </c:pt>
                      <c:pt idx="26">
                        <c:v>4.7823222983606965E-2</c:v>
                      </c:pt>
                      <c:pt idx="27">
                        <c:v>3.5356162219968084E-4</c:v>
                      </c:pt>
                      <c:pt idx="28">
                        <c:v>8.6778290607155014E-4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0.20654337211114293</c:v>
                      </c:pt>
                      <c:pt idx="1">
                        <c:v>0.22852407003449449</c:v>
                      </c:pt>
                      <c:pt idx="2">
                        <c:v>0.2839865591451865</c:v>
                      </c:pt>
                      <c:pt idx="3">
                        <c:v>0.12530737432486461</c:v>
                      </c:pt>
                      <c:pt idx="4">
                        <c:v>0.20922119955211069</c:v>
                      </c:pt>
                      <c:pt idx="5">
                        <c:v>0.20867983763945119</c:v>
                      </c:pt>
                      <c:pt idx="6">
                        <c:v>0.3422820004023655</c:v>
                      </c:pt>
                      <c:pt idx="7">
                        <c:v>0.17696768349431277</c:v>
                      </c:pt>
                      <c:pt idx="8">
                        <c:v>0.15299845570514325</c:v>
                      </c:pt>
                      <c:pt idx="9">
                        <c:v>0.20909654889114165</c:v>
                      </c:pt>
                      <c:pt idx="10">
                        <c:v>0.25573070841410778</c:v>
                      </c:pt>
                      <c:pt idx="11">
                        <c:v>6.920420575676485E-2</c:v>
                      </c:pt>
                      <c:pt idx="12">
                        <c:v>0.30635924503287931</c:v>
                      </c:pt>
                      <c:pt idx="13">
                        <c:v>5.8175066167139779E-2</c:v>
                      </c:pt>
                      <c:pt idx="14">
                        <c:v>0.11319289270608732</c:v>
                      </c:pt>
                      <c:pt idx="15">
                        <c:v>0.24778870403078082</c:v>
                      </c:pt>
                      <c:pt idx="16">
                        <c:v>0.23958490478519931</c:v>
                      </c:pt>
                      <c:pt idx="17">
                        <c:v>0.18108717807227279</c:v>
                      </c:pt>
                      <c:pt idx="18">
                        <c:v>0.22299991072079767</c:v>
                      </c:pt>
                      <c:pt idx="19">
                        <c:v>0.33415980508125398</c:v>
                      </c:pt>
                      <c:pt idx="20">
                        <c:v>0.25811872361098154</c:v>
                      </c:pt>
                      <c:pt idx="21">
                        <c:v>0.28006288783723565</c:v>
                      </c:pt>
                      <c:pt idx="22">
                        <c:v>0.21605729643047344</c:v>
                      </c:pt>
                      <c:pt idx="23">
                        <c:v>0.24191067266047769</c:v>
                      </c:pt>
                      <c:pt idx="24">
                        <c:v>0.21176495671025108</c:v>
                      </c:pt>
                      <c:pt idx="25">
                        <c:v>0.24226320694843723</c:v>
                      </c:pt>
                      <c:pt idx="26">
                        <c:v>0.22501110327134316</c:v>
                      </c:pt>
                      <c:pt idx="27">
                        <c:v>0.21371478753387579</c:v>
                      </c:pt>
                      <c:pt idx="28">
                        <c:v>0.30046459774007511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0.12241173562657294</c:v>
                      </c:pt>
                      <c:pt idx="1">
                        <c:v>0.11492674765278228</c:v>
                      </c:pt>
                      <c:pt idx="2">
                        <c:v>0.15678643367768547</c:v>
                      </c:pt>
                      <c:pt idx="3">
                        <c:v>7.3116653293395895E-2</c:v>
                      </c:pt>
                      <c:pt idx="4">
                        <c:v>0.10221814496649835</c:v>
                      </c:pt>
                      <c:pt idx="5">
                        <c:v>0.11298378535345115</c:v>
                      </c:pt>
                      <c:pt idx="6">
                        <c:v>0.16884158217572051</c:v>
                      </c:pt>
                      <c:pt idx="7">
                        <c:v>9.6328495466946912E-2</c:v>
                      </c:pt>
                      <c:pt idx="8">
                        <c:v>9.2785815486670808E-2</c:v>
                      </c:pt>
                      <c:pt idx="9">
                        <c:v>0.14105190605727133</c:v>
                      </c:pt>
                      <c:pt idx="10">
                        <c:v>0.14460810504942445</c:v>
                      </c:pt>
                      <c:pt idx="11">
                        <c:v>3.5809423084635778E-2</c:v>
                      </c:pt>
                      <c:pt idx="12">
                        <c:v>0.15717020165908732</c:v>
                      </c:pt>
                      <c:pt idx="13">
                        <c:v>3.3460008616372307E-2</c:v>
                      </c:pt>
                      <c:pt idx="14">
                        <c:v>6.3286901393811809E-2</c:v>
                      </c:pt>
                      <c:pt idx="15">
                        <c:v>0.15677925507947096</c:v>
                      </c:pt>
                      <c:pt idx="16">
                        <c:v>0.15423010441651883</c:v>
                      </c:pt>
                      <c:pt idx="17">
                        <c:v>0.10414493007220077</c:v>
                      </c:pt>
                      <c:pt idx="18">
                        <c:v>0.12049877999188882</c:v>
                      </c:pt>
                      <c:pt idx="19">
                        <c:v>0.23432608705421948</c:v>
                      </c:pt>
                      <c:pt idx="20">
                        <c:v>0.14383500236951666</c:v>
                      </c:pt>
                      <c:pt idx="21">
                        <c:v>0.14405794991451612</c:v>
                      </c:pt>
                      <c:pt idx="22">
                        <c:v>0.11023495384044722</c:v>
                      </c:pt>
                      <c:pt idx="23">
                        <c:v>0.13829193575897558</c:v>
                      </c:pt>
                      <c:pt idx="24">
                        <c:v>0.12052742115609501</c:v>
                      </c:pt>
                      <c:pt idx="25">
                        <c:v>0.14643880266655698</c:v>
                      </c:pt>
                      <c:pt idx="26">
                        <c:v>0.10306754186453887</c:v>
                      </c:pt>
                      <c:pt idx="27">
                        <c:v>0.1374988794091167</c:v>
                      </c:pt>
                      <c:pt idx="28">
                        <c:v>0.1645538168277916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8.4131636484569977E-2</c:v>
                      </c:pt>
                      <c:pt idx="1">
                        <c:v>0.11359732238171222</c:v>
                      </c:pt>
                      <c:pt idx="2">
                        <c:v>0.12720012546750101</c:v>
                      </c:pt>
                      <c:pt idx="3">
                        <c:v>5.2190721031468712E-2</c:v>
                      </c:pt>
                      <c:pt idx="4">
                        <c:v>0.10700305458561232</c:v>
                      </c:pt>
                      <c:pt idx="5">
                        <c:v>9.5696052286000061E-2</c:v>
                      </c:pt>
                      <c:pt idx="6">
                        <c:v>0.17344041822664497</c:v>
                      </c:pt>
                      <c:pt idx="7">
                        <c:v>8.063918802736586E-2</c:v>
                      </c:pt>
                      <c:pt idx="8">
                        <c:v>6.021264021847246E-2</c:v>
                      </c:pt>
                      <c:pt idx="9">
                        <c:v>6.8044642833870336E-2</c:v>
                      </c:pt>
                      <c:pt idx="10">
                        <c:v>0.11112260336468331</c:v>
                      </c:pt>
                      <c:pt idx="11">
                        <c:v>3.3394782672129079E-2</c:v>
                      </c:pt>
                      <c:pt idx="12">
                        <c:v>0.14918904337379199</c:v>
                      </c:pt>
                      <c:pt idx="13">
                        <c:v>2.4715057550767472E-2</c:v>
                      </c:pt>
                      <c:pt idx="14">
                        <c:v>4.9905991312275501E-2</c:v>
                      </c:pt>
                      <c:pt idx="15">
                        <c:v>9.1009448951309843E-2</c:v>
                      </c:pt>
                      <c:pt idx="16">
                        <c:v>8.5354800368680497E-2</c:v>
                      </c:pt>
                      <c:pt idx="17">
                        <c:v>7.6942248000072044E-2</c:v>
                      </c:pt>
                      <c:pt idx="18">
                        <c:v>0.10250113072890885</c:v>
                      </c:pt>
                      <c:pt idx="19">
                        <c:v>9.9833718027034515E-2</c:v>
                      </c:pt>
                      <c:pt idx="20">
                        <c:v>0.11428372124146488</c:v>
                      </c:pt>
                      <c:pt idx="21">
                        <c:v>0.13600493792271956</c:v>
                      </c:pt>
                      <c:pt idx="22">
                        <c:v>0.10582234259002625</c:v>
                      </c:pt>
                      <c:pt idx="23">
                        <c:v>0.10361873690150214</c:v>
                      </c:pt>
                      <c:pt idx="24">
                        <c:v>9.1237535554156077E-2</c:v>
                      </c:pt>
                      <c:pt idx="25">
                        <c:v>9.5824404281880257E-2</c:v>
                      </c:pt>
                      <c:pt idx="26">
                        <c:v>0.12194356140680429</c:v>
                      </c:pt>
                      <c:pt idx="27">
                        <c:v>7.6215908124759105E-2</c:v>
                      </c:pt>
                      <c:pt idx="28">
                        <c:v>0.13591078091228354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1.688267040416833E-2</c:v>
                      </c:pt>
                      <c:pt idx="1">
                        <c:v>1.4140970945359493E-2</c:v>
                      </c:pt>
                      <c:pt idx="2">
                        <c:v>8.8560587150545329E-3</c:v>
                      </c:pt>
                      <c:pt idx="3">
                        <c:v>5.7574228670927013E-3</c:v>
                      </c:pt>
                      <c:pt idx="4">
                        <c:v>7.0709283398361746E-3</c:v>
                      </c:pt>
                      <c:pt idx="5">
                        <c:v>8.0697427913858696E-3</c:v>
                      </c:pt>
                      <c:pt idx="6">
                        <c:v>1.1739113854277441E-2</c:v>
                      </c:pt>
                      <c:pt idx="7">
                        <c:v>5.9631650382445077E-3</c:v>
                      </c:pt>
                      <c:pt idx="8">
                        <c:v>1.1017453488807385E-2</c:v>
                      </c:pt>
                      <c:pt idx="9">
                        <c:v>1.6430212417983658E-2</c:v>
                      </c:pt>
                      <c:pt idx="10">
                        <c:v>8.4574105585665683E-3</c:v>
                      </c:pt>
                      <c:pt idx="11">
                        <c:v>2.5208943584251143E-3</c:v>
                      </c:pt>
                      <c:pt idx="12">
                        <c:v>1.0100783315999808E-2</c:v>
                      </c:pt>
                      <c:pt idx="13">
                        <c:v>2.2445800746789747E-3</c:v>
                      </c:pt>
                      <c:pt idx="14">
                        <c:v>4.2940437373305117E-3</c:v>
                      </c:pt>
                      <c:pt idx="15">
                        <c:v>1.8897760526951871E-2</c:v>
                      </c:pt>
                      <c:pt idx="16">
                        <c:v>1.186915802830796E-2</c:v>
                      </c:pt>
                      <c:pt idx="17">
                        <c:v>6.5369118140436427E-3</c:v>
                      </c:pt>
                      <c:pt idx="18">
                        <c:v>8.1866839409201024E-3</c:v>
                      </c:pt>
                      <c:pt idx="19">
                        <c:v>2.1318530596111804E-2</c:v>
                      </c:pt>
                      <c:pt idx="20">
                        <c:v>9.4441241878071187E-3</c:v>
                      </c:pt>
                      <c:pt idx="21">
                        <c:v>9.2052121093680484E-3</c:v>
                      </c:pt>
                      <c:pt idx="22">
                        <c:v>7.1364585267763283E-3</c:v>
                      </c:pt>
                      <c:pt idx="23">
                        <c:v>1.1814261138256822E-2</c:v>
                      </c:pt>
                      <c:pt idx="24">
                        <c:v>7.96414592106757E-3</c:v>
                      </c:pt>
                      <c:pt idx="25">
                        <c:v>9.8525356699819214E-3</c:v>
                      </c:pt>
                      <c:pt idx="26">
                        <c:v>6.6450702650966342E-3</c:v>
                      </c:pt>
                      <c:pt idx="27">
                        <c:v>1.4281039991120058E-2</c:v>
                      </c:pt>
                      <c:pt idx="28">
                        <c:v>1.6795089526011355E-2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7.303728650003094E-2</c:v>
                      </c:pt>
                      <c:pt idx="4">
                        <c:v>1.6489563588987942E-3</c:v>
                      </c:pt>
                      <c:pt idx="5">
                        <c:v>5.9779553442424041E-2</c:v>
                      </c:pt>
                      <c:pt idx="6">
                        <c:v>3.7461636669835381E-2</c:v>
                      </c:pt>
                      <c:pt idx="7">
                        <c:v>0</c:v>
                      </c:pt>
                      <c:pt idx="8">
                        <c:v>0</c:v>
                      </c:pt>
                      <c:pt idx="9">
                        <c:v>0</c:v>
                      </c:pt>
                      <c:pt idx="10">
                        <c:v>0</c:v>
                      </c:pt>
                      <c:pt idx="11">
                        <c:v>2.9339869294525516E-2</c:v>
                      </c:pt>
                      <c:pt idx="12">
                        <c:v>3.8576193824948406E-3</c:v>
                      </c:pt>
                      <c:pt idx="13">
                        <c:v>3.3513275817136602E-3</c:v>
                      </c:pt>
                      <c:pt idx="14">
                        <c:v>2.9674124400196816E-2</c:v>
                      </c:pt>
                      <c:pt idx="15">
                        <c:v>0</c:v>
                      </c:pt>
                      <c:pt idx="16">
                        <c:v>9.1418518449356237E-2</c:v>
                      </c:pt>
                      <c:pt idx="17">
                        <c:v>0</c:v>
                      </c:pt>
                      <c:pt idx="18">
                        <c:v>0</c:v>
                      </c:pt>
                      <c:pt idx="19">
                        <c:v>0</c:v>
                      </c:pt>
                      <c:pt idx="20">
                        <c:v>0</c:v>
                      </c:pt>
                      <c:pt idx="21">
                        <c:v>0</c:v>
                      </c:pt>
                      <c:pt idx="22">
                        <c:v>0</c:v>
                      </c:pt>
                      <c:pt idx="23">
                        <c:v>0</c:v>
                      </c:pt>
                      <c:pt idx="24">
                        <c:v>2.963067571055639E-2</c:v>
                      </c:pt>
                      <c:pt idx="25">
                        <c:v>9.8474343962840047E-4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排出量比較シート!$BE$21:$BE$50</c:f>
              <c:numCache>
                <c:formatCode>#,##0_);[Red]\(#,##0\)</c:formatCode>
                <c:ptCount val="30"/>
                <c:pt idx="0">
                  <c:v>87.562762354425018</c:v>
                </c:pt>
                <c:pt idx="1">
                  <c:v>138.02902440257765</c:v>
                </c:pt>
                <c:pt idx="2">
                  <c:v>221.35079541962853</c:v>
                </c:pt>
                <c:pt idx="3">
                  <c:v>601.49282709720342</c:v>
                </c:pt>
                <c:pt idx="4">
                  <c:v>505.8749139409403</c:v>
                </c:pt>
                <c:pt idx="5">
                  <c:v>99.011238914973433</c:v>
                </c:pt>
                <c:pt idx="6">
                  <c:v>115.30887077008073</c:v>
                </c:pt>
                <c:pt idx="7">
                  <c:v>657.19333527492427</c:v>
                </c:pt>
                <c:pt idx="8">
                  <c:v>240.65552967822509</c:v>
                </c:pt>
                <c:pt idx="9">
                  <c:v>71.476043572982988</c:v>
                </c:pt>
                <c:pt idx="10">
                  <c:v>261.34534987996494</c:v>
                </c:pt>
                <c:pt idx="11">
                  <c:v>2072.2143752229467</c:v>
                </c:pt>
                <c:pt idx="12">
                  <c:v>214.62707626143839</c:v>
                </c:pt>
                <c:pt idx="13">
                  <c:v>2426.3801315935334</c:v>
                </c:pt>
                <c:pt idx="14">
                  <c:v>1033.1711789897968</c:v>
                </c:pt>
                <c:pt idx="15">
                  <c:v>14.557253122743825</c:v>
                </c:pt>
                <c:pt idx="16">
                  <c:v>53.991486097465611</c:v>
                </c:pt>
                <c:pt idx="17">
                  <c:v>489.22662260858198</c:v>
                </c:pt>
                <c:pt idx="18">
                  <c:v>222.73829636794596</c:v>
                </c:pt>
                <c:pt idx="19">
                  <c:v>11.600565804706566</c:v>
                </c:pt>
                <c:pt idx="20">
                  <c:v>263.68026799417726</c:v>
                </c:pt>
                <c:pt idx="21">
                  <c:v>292.51636146448249</c:v>
                </c:pt>
                <c:pt idx="22">
                  <c:v>241.61490994432086</c:v>
                </c:pt>
                <c:pt idx="23">
                  <c:v>123.76653281294794</c:v>
                </c:pt>
                <c:pt idx="24">
                  <c:v>293.22110736031516</c:v>
                </c:pt>
                <c:pt idx="25">
                  <c:v>245.37925812683886</c:v>
                </c:pt>
                <c:pt idx="26">
                  <c:v>420.22895441184562</c:v>
                </c:pt>
                <c:pt idx="27">
                  <c:v>100.61065252374506</c:v>
                </c:pt>
                <c:pt idx="28">
                  <c:v>64.123850664098086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排出量比較シート!$BI$21:$BI$50</c:f>
              <c:numCache>
                <c:formatCode>#,##0_);[Red]\(#,##0\)</c:formatCode>
                <c:ptCount val="30"/>
                <c:pt idx="0">
                  <c:v>90.468135874651438</c:v>
                </c:pt>
                <c:pt idx="1">
                  <c:v>97.86801851108855</c:v>
                </c:pt>
                <c:pt idx="2">
                  <c:v>159.01523396457748</c:v>
                </c:pt>
                <c:pt idx="3">
                  <c:v>171.03869237777045</c:v>
                </c:pt>
                <c:pt idx="4">
                  <c:v>135.96318681360489</c:v>
                </c:pt>
                <c:pt idx="5">
                  <c:v>318.7374751468401</c:v>
                </c:pt>
                <c:pt idx="6">
                  <c:v>109.46715766224312</c:v>
                </c:pt>
                <c:pt idx="7">
                  <c:v>137.95529064973059</c:v>
                </c:pt>
                <c:pt idx="8">
                  <c:v>127.41493067530732</c:v>
                </c:pt>
                <c:pt idx="9">
                  <c:v>91.922625931157768</c:v>
                </c:pt>
                <c:pt idx="10">
                  <c:v>161.60878449746306</c:v>
                </c:pt>
                <c:pt idx="11">
                  <c:v>160.71153229991972</c:v>
                </c:pt>
                <c:pt idx="12">
                  <c:v>116.04401328272219</c:v>
                </c:pt>
                <c:pt idx="13">
                  <c:v>152.48086124287562</c:v>
                </c:pt>
                <c:pt idx="14">
                  <c:v>146.29429519880478</c:v>
                </c:pt>
                <c:pt idx="15">
                  <c:v>98.792192871757251</c:v>
                </c:pt>
                <c:pt idx="16">
                  <c:v>170.67899063847469</c:v>
                </c:pt>
                <c:pt idx="17">
                  <c:v>147.20229105105142</c:v>
                </c:pt>
                <c:pt idx="18">
                  <c:v>195.17371191253659</c:v>
                </c:pt>
                <c:pt idx="19">
                  <c:v>88.449522471664565</c:v>
                </c:pt>
                <c:pt idx="20">
                  <c:v>114.93874195312164</c:v>
                </c:pt>
                <c:pt idx="21">
                  <c:v>92.070285401295578</c:v>
                </c:pt>
                <c:pt idx="22">
                  <c:v>200.35502066582063</c:v>
                </c:pt>
                <c:pt idx="23">
                  <c:v>151.19545043637714</c:v>
                </c:pt>
                <c:pt idx="24">
                  <c:v>134.52067087354339</c:v>
                </c:pt>
                <c:pt idx="25">
                  <c:v>124.98331799414298</c:v>
                </c:pt>
                <c:pt idx="26">
                  <c:v>144.2528366021842</c:v>
                </c:pt>
                <c:pt idx="27">
                  <c:v>110.9375918576805</c:v>
                </c:pt>
                <c:pt idx="28">
                  <c:v>79.121205997885141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排出量比較シート!$BJ$21:$BJ$50</c:f>
              <c:numCache>
                <c:formatCode>#,##0_);[Red]\(#,##0\)</c:formatCode>
                <c:ptCount val="30"/>
                <c:pt idx="0">
                  <c:v>128.92091779098391</c:v>
                </c:pt>
                <c:pt idx="1">
                  <c:v>111.81695871632506</c:v>
                </c:pt>
                <c:pt idx="2">
                  <c:v>145.51004655469561</c:v>
                </c:pt>
                <c:pt idx="3">
                  <c:v>154.07567598619991</c:v>
                </c:pt>
                <c:pt idx="4">
                  <c:v>107.16734713866242</c:v>
                </c:pt>
                <c:pt idx="5">
                  <c:v>172.80132675454581</c:v>
                </c:pt>
                <c:pt idx="6">
                  <c:v>116.83733954597024</c:v>
                </c:pt>
                <c:pt idx="7">
                  <c:v>125.32742483157422</c:v>
                </c:pt>
                <c:pt idx="8">
                  <c:v>128.71982917295469</c:v>
                </c:pt>
                <c:pt idx="9">
                  <c:v>133.2080408146193</c:v>
                </c:pt>
                <c:pt idx="10">
                  <c:v>148.94413035237005</c:v>
                </c:pt>
                <c:pt idx="11">
                  <c:v>176.86036387928101</c:v>
                </c:pt>
                <c:pt idx="12">
                  <c:v>106.76580237184476</c:v>
                </c:pt>
                <c:pt idx="13">
                  <c:v>200.07218136507626</c:v>
                </c:pt>
                <c:pt idx="14">
                  <c:v>130.80563038999668</c:v>
                </c:pt>
                <c:pt idx="15">
                  <c:v>133.7511877873601</c:v>
                </c:pt>
                <c:pt idx="16">
                  <c:v>125.72265638022559</c:v>
                </c:pt>
                <c:pt idx="17">
                  <c:v>171.23385150913009</c:v>
                </c:pt>
                <c:pt idx="18">
                  <c:v>198.12635187746778</c:v>
                </c:pt>
                <c:pt idx="19">
                  <c:v>90.928512760561631</c:v>
                </c:pt>
                <c:pt idx="20">
                  <c:v>121.19402841757274</c:v>
                </c:pt>
                <c:pt idx="21">
                  <c:v>104.55520274581232</c:v>
                </c:pt>
                <c:pt idx="22">
                  <c:v>271.16880630986458</c:v>
                </c:pt>
                <c:pt idx="23">
                  <c:v>104.34371555659473</c:v>
                </c:pt>
                <c:pt idx="24">
                  <c:v>173.84323805727146</c:v>
                </c:pt>
                <c:pt idx="25">
                  <c:v>112.02424627071446</c:v>
                </c:pt>
                <c:pt idx="26">
                  <c:v>183.0326391886143</c:v>
                </c:pt>
                <c:pt idx="27">
                  <c:v>122.84335065204854</c:v>
                </c:pt>
                <c:pt idx="28">
                  <c:v>99.327419965683092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排出量比較シート!$BK$21:$BK$50</c:f>
              <c:numCache>
                <c:formatCode>#,##0_);[Red]\(#,##0\)</c:formatCode>
                <c:ptCount val="30"/>
                <c:pt idx="0">
                  <c:v>90.4759446468655</c:v>
                </c:pt>
                <c:pt idx="1">
                  <c:v>118.55643422028804</c:v>
                </c:pt>
                <c:pt idx="2">
                  <c:v>225.89945041508079</c:v>
                </c:pt>
                <c:pt idx="3">
                  <c:v>241.44448521279654</c:v>
                </c:pt>
                <c:pt idx="4">
                  <c:v>214.78766278378106</c:v>
                </c:pt>
                <c:pt idx="5">
                  <c:v>231.5776528990954</c:v>
                </c:pt>
                <c:pt idx="6">
                  <c:v>230.53983559826358</c:v>
                </c:pt>
                <c:pt idx="7">
                  <c:v>208.51975876426897</c:v>
                </c:pt>
                <c:pt idx="8">
                  <c:v>98.94062069756103</c:v>
                </c:pt>
                <c:pt idx="9">
                  <c:v>91.587941163072344</c:v>
                </c:pt>
                <c:pt idx="10">
                  <c:v>212.0043120041839</c:v>
                </c:pt>
                <c:pt idx="11">
                  <c:v>272.99261299714846</c:v>
                </c:pt>
                <c:pt idx="12">
                  <c:v>214.50568667895243</c:v>
                </c:pt>
                <c:pt idx="13">
                  <c:v>189.81626241369676</c:v>
                </c:pt>
                <c:pt idx="14">
                  <c:v>228.32617102195883</c:v>
                </c:pt>
                <c:pt idx="15">
                  <c:v>92.629895418338947</c:v>
                </c:pt>
                <c:pt idx="16">
                  <c:v>191.35931914095596</c:v>
                </c:pt>
                <c:pt idx="17">
                  <c:v>189.59800025277659</c:v>
                </c:pt>
                <c:pt idx="18">
                  <c:v>190.53031439279809</c:v>
                </c:pt>
                <c:pt idx="19">
                  <c:v>110.17450833584199</c:v>
                </c:pt>
                <c:pt idx="20">
                  <c:v>185.65617189726305</c:v>
                </c:pt>
                <c:pt idx="21">
                  <c:v>207.35201671772953</c:v>
                </c:pt>
                <c:pt idx="22">
                  <c:v>208.76671682487333</c:v>
                </c:pt>
                <c:pt idx="23">
                  <c:v>134.96432503773062</c:v>
                </c:pt>
                <c:pt idx="24">
                  <c:v>205.30127443838987</c:v>
                </c:pt>
                <c:pt idx="25">
                  <c:v>167.69917189355618</c:v>
                </c:pt>
                <c:pt idx="26">
                  <c:v>230.33602906652817</c:v>
                </c:pt>
                <c:pt idx="27">
                  <c:v>102.41583289446051</c:v>
                </c:pt>
                <c:pt idx="28">
                  <c:v>120.84296476682955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排出量比較シート!$BQ$21:$BQ$50</c:f>
              <c:numCache>
                <c:formatCode>#,##0_);[Red]\(#,##0\)</c:formatCode>
                <c:ptCount val="30"/>
                <c:pt idx="0">
                  <c:v>7.5203090759521274</c:v>
                </c:pt>
                <c:pt idx="1">
                  <c:v>22.289571563934778</c:v>
                </c:pt>
                <c:pt idx="2">
                  <c:v>19.626710334432911</c:v>
                </c:pt>
                <c:pt idx="3">
                  <c:v>14.907752396599999</c:v>
                </c:pt>
                <c:pt idx="4">
                  <c:v>21.737742865819989</c:v>
                </c:pt>
                <c:pt idx="5">
                  <c:v>15.316266186549999</c:v>
                </c:pt>
                <c:pt idx="6">
                  <c:v>16.735668417599999</c:v>
                </c:pt>
                <c:pt idx="7">
                  <c:v>10.887159574009139</c:v>
                </c:pt>
                <c:pt idx="8">
                  <c:v>7.5070389712499992</c:v>
                </c:pt>
                <c:pt idx="9">
                  <c:v>17.91210335040001</c:v>
                </c:pt>
                <c:pt idx="10">
                  <c:v>18.572238668720001</c:v>
                </c:pt>
                <c:pt idx="11">
                  <c:v>18.380722055850001</c:v>
                </c:pt>
                <c:pt idx="12">
                  <c:v>17.72294935260652</c:v>
                </c:pt>
                <c:pt idx="13">
                  <c:v>7.7812799919999991</c:v>
                </c:pt>
                <c:pt idx="14">
                  <c:v>12.942035906559999</c:v>
                </c:pt>
                <c:pt idx="15">
                  <c:v>7.6057916436584012</c:v>
                </c:pt>
                <c:pt idx="16">
                  <c:v>16.353764449224311</c:v>
                </c:pt>
                <c:pt idx="17">
                  <c:v>13.259793892864369</c:v>
                </c:pt>
                <c:pt idx="18">
                  <c:v>17.57216575874385</c:v>
                </c:pt>
                <c:pt idx="19">
                  <c:v>8.7800068772040643</c:v>
                </c:pt>
                <c:pt idx="20">
                  <c:v>8.40953046976</c:v>
                </c:pt>
                <c:pt idx="21">
                  <c:v>20.32218340449046</c:v>
                </c:pt>
                <c:pt idx="22">
                  <c:v>13.4554700626</c:v>
                </c:pt>
                <c:pt idx="23">
                  <c:v>17.661635442110111</c:v>
                </c:pt>
                <c:pt idx="24">
                  <c:v>16.427219586965538</c:v>
                </c:pt>
                <c:pt idx="25">
                  <c:v>12.4934203394</c:v>
                </c:pt>
                <c:pt idx="26">
                  <c:v>16.450817274601992</c:v>
                </c:pt>
                <c:pt idx="27">
                  <c:v>12.393042125546341</c:v>
                </c:pt>
                <c:pt idx="28">
                  <c:v>17.4806182598726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排出量比較シート!$BR$21:$BR$50</c:f>
              <c:numCache>
                <c:formatCode>#,##0_);[Red]\(#,##0\)</c:formatCode>
                <c:ptCount val="30"/>
                <c:pt idx="0">
                  <c:v>404.94806974287803</c:v>
                </c:pt>
                <c:pt idx="1">
                  <c:v>488.56000741421411</c:v>
                </c:pt>
                <c:pt idx="2">
                  <c:v>771.40223668841531</c:v>
                </c:pt>
                <c:pt idx="3">
                  <c:v>1182.9594330705704</c:v>
                </c:pt>
                <c:pt idx="4">
                  <c:v>985.53085354280859</c:v>
                </c:pt>
                <c:pt idx="5">
                  <c:v>837.44395990200474</c:v>
                </c:pt>
                <c:pt idx="6">
                  <c:v>588.88887199415763</c:v>
                </c:pt>
                <c:pt idx="7">
                  <c:v>1139.8829690945072</c:v>
                </c:pt>
                <c:pt idx="8">
                  <c:v>603.23794919529814</c:v>
                </c:pt>
                <c:pt idx="9">
                  <c:v>406.10675483223241</c:v>
                </c:pt>
                <c:pt idx="10">
                  <c:v>802.47481540270201</c:v>
                </c:pt>
                <c:pt idx="11">
                  <c:v>2701.1596064551463</c:v>
                </c:pt>
                <c:pt idx="12">
                  <c:v>669.66552794756421</c:v>
                </c:pt>
                <c:pt idx="13">
                  <c:v>2976.5307166071816</c:v>
                </c:pt>
                <c:pt idx="14">
                  <c:v>1551.539311507117</c:v>
                </c:pt>
                <c:pt idx="15">
                  <c:v>347.33632084385852</c:v>
                </c:pt>
                <c:pt idx="16">
                  <c:v>558.10621670634612</c:v>
                </c:pt>
                <c:pt idx="17">
                  <c:v>1010.5205593144045</c:v>
                </c:pt>
                <c:pt idx="18">
                  <c:v>824.14084030949232</c:v>
                </c:pt>
                <c:pt idx="19">
                  <c:v>309.93311624997881</c:v>
                </c:pt>
                <c:pt idx="20">
                  <c:v>693.8787407318946</c:v>
                </c:pt>
                <c:pt idx="21">
                  <c:v>716.81604973381036</c:v>
                </c:pt>
                <c:pt idx="22">
                  <c:v>935.36092380747937</c:v>
                </c:pt>
                <c:pt idx="23">
                  <c:v>531.93165928576059</c:v>
                </c:pt>
                <c:pt idx="24">
                  <c:v>823.31351031648546</c:v>
                </c:pt>
                <c:pt idx="25">
                  <c:v>662.57941462465249</c:v>
                </c:pt>
                <c:pt idx="26">
                  <c:v>994.30127654377418</c:v>
                </c:pt>
                <c:pt idx="27">
                  <c:v>449.20047005348096</c:v>
                </c:pt>
                <c:pt idx="28">
                  <c:v>380.89605965436846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排出量比較シート!$BF$21:$BF$68</c15:sqref>
                        </c15:formulaRef>
                      </c:ext>
                    </c:extLst>
                    <c:numCache>
                      <c:formatCode>#,##0_);[Red]\(#,##0\)</c:formatCode>
                      <c:ptCount val="48"/>
                      <c:pt idx="0">
                        <c:v>76.766564701461348</c:v>
                      </c:pt>
                      <c:pt idx="1">
                        <c:v>131.09964320007614</c:v>
                      </c:pt>
                      <c:pt idx="2">
                        <c:v>190.89118911999057</c:v>
                      </c:pt>
                      <c:pt idx="3">
                        <c:v>586.36982295423286</c:v>
                      </c:pt>
                      <c:pt idx="4">
                        <c:v>457.15219879080047</c:v>
                      </c:pt>
                      <c:pt idx="5">
                        <c:v>87.004168380486746</c:v>
                      </c:pt>
                      <c:pt idx="6">
                        <c:v>84.486931191710596</c:v>
                      </c:pt>
                      <c:pt idx="7">
                        <c:v>631.49392498894554</c:v>
                      </c:pt>
                      <c:pt idx="8">
                        <c:v>231.93345912604511</c:v>
                      </c:pt>
                      <c:pt idx="9">
                        <c:v>62.633783739170042</c:v>
                      </c:pt>
                      <c:pt idx="10">
                        <c:v>244.82261617181612</c:v>
                      </c:pt>
                      <c:pt idx="11">
                        <c:v>2058.0640999593234</c:v>
                      </c:pt>
                      <c:pt idx="12">
                        <c:v>196.33772043048202</c:v>
                      </c:pt>
                      <c:pt idx="13">
                        <c:v>2408.7586737850811</c:v>
                      </c:pt>
                      <c:pt idx="14">
                        <c:v>1019.5364637366773</c:v>
                      </c:pt>
                      <c:pt idx="15">
                        <c:v>9.3530098611824268</c:v>
                      </c:pt>
                      <c:pt idx="16">
                        <c:v>44.043792597732576</c:v>
                      </c:pt>
                      <c:pt idx="17">
                        <c:v>430.10569939921123</c:v>
                      </c:pt>
                      <c:pt idx="18">
                        <c:v>197.84140730968599</c:v>
                      </c:pt>
                      <c:pt idx="19">
                        <c:v>7.6006191364014883</c:v>
                      </c:pt>
                      <c:pt idx="20">
                        <c:v>239.45627821544809</c:v>
                      </c:pt>
                      <c:pt idx="21">
                        <c:v>252.35327959426402</c:v>
                      </c:pt>
                      <c:pt idx="22">
                        <c:v>162.0561906617645</c:v>
                      </c:pt>
                      <c:pt idx="23">
                        <c:v>95.174117393527609</c:v>
                      </c:pt>
                      <c:pt idx="24">
                        <c:v>275.00094783810408</c:v>
                      </c:pt>
                      <c:pt idx="25">
                        <c:v>233.15456742368187</c:v>
                      </c:pt>
                      <c:pt idx="26">
                        <c:v>358.48254425301957</c:v>
                      </c:pt>
                      <c:pt idx="27">
                        <c:v>94.963544275360107</c:v>
                      </c:pt>
                      <c:pt idx="28">
                        <c:v>60.46592633347128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4.9195300315985317</c:v>
                      </c:pt>
                      <c:pt idx="1">
                        <c:v>3.6901373248324183</c:v>
                      </c:pt>
                      <c:pt idx="2">
                        <c:v>10.617994679706948</c:v>
                      </c:pt>
                      <c:pt idx="3">
                        <c:v>5.0842810676278916</c:v>
                      </c:pt>
                      <c:pt idx="4">
                        <c:v>9.5992946082128014</c:v>
                      </c:pt>
                      <c:pt idx="5">
                        <c:v>11.450850958927157</c:v>
                      </c:pt>
                      <c:pt idx="6">
                        <c:v>8.2319825295268814</c:v>
                      </c:pt>
                      <c:pt idx="7">
                        <c:v>6.2640678717901359</c:v>
                      </c:pt>
                      <c:pt idx="8">
                        <c:v>4.3784466581275101</c:v>
                      </c:pt>
                      <c:pt idx="9">
                        <c:v>5.4257794313014935</c:v>
                      </c:pt>
                      <c:pt idx="10">
                        <c:v>10.24151346160261</c:v>
                      </c:pt>
                      <c:pt idx="11">
                        <c:v>10.144657056594662</c:v>
                      </c:pt>
                      <c:pt idx="12">
                        <c:v>6.6662404398904558</c:v>
                      </c:pt>
                      <c:pt idx="13">
                        <c:v>11.463664070697707</c:v>
                      </c:pt>
                      <c:pt idx="14">
                        <c:v>10.02929357973276</c:v>
                      </c:pt>
                      <c:pt idx="15">
                        <c:v>3.6041195287395804</c:v>
                      </c:pt>
                      <c:pt idx="16">
                        <c:v>8.2099413545580955</c:v>
                      </c:pt>
                      <c:pt idx="17">
                        <c:v>8.0130792878951347</c:v>
                      </c:pt>
                      <c:pt idx="18">
                        <c:v>10.313987432543122</c:v>
                      </c:pt>
                      <c:pt idx="19">
                        <c:v>3.7938572804775132</c:v>
                      </c:pt>
                      <c:pt idx="20">
                        <c:v>6.276656018700665</c:v>
                      </c:pt>
                      <c:pt idx="21">
                        <c:v>5.4689585421121443</c:v>
                      </c:pt>
                      <c:pt idx="22">
                        <c:v>13.491077149131369</c:v>
                      </c:pt>
                      <c:pt idx="23">
                        <c:v>4.0282481678786262</c:v>
                      </c:pt>
                      <c:pt idx="24">
                        <c:v>7.3151969040170286</c:v>
                      </c:pt>
                      <c:pt idx="25">
                        <c:v>5.3715305395804549</c:v>
                      </c:pt>
                      <c:pt idx="26">
                        <c:v>14.195718497788087</c:v>
                      </c:pt>
                      <c:pt idx="27">
                        <c:v>5.4882882014999774</c:v>
                      </c:pt>
                      <c:pt idx="28">
                        <c:v>3.3273892410687309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5.8766676213651436</c:v>
                      </c:pt>
                      <c:pt idx="1">
                        <c:v>3.2392438776690904</c:v>
                      </c:pt>
                      <c:pt idx="2">
                        <c:v>19.841611619931001</c:v>
                      </c:pt>
                      <c:pt idx="3">
                        <c:v>10.038723075342638</c:v>
                      </c:pt>
                      <c:pt idx="4">
                        <c:v>39.123420541927032</c:v>
                      </c:pt>
                      <c:pt idx="5">
                        <c:v>0.55621957555952839</c:v>
                      </c:pt>
                      <c:pt idx="6">
                        <c:v>22.589957048843264</c:v>
                      </c:pt>
                      <c:pt idx="7">
                        <c:v>19.435342414188526</c:v>
                      </c:pt>
                      <c:pt idx="8">
                        <c:v>4.3436238940524969</c:v>
                      </c:pt>
                      <c:pt idx="9">
                        <c:v>3.4164804025114472</c:v>
                      </c:pt>
                      <c:pt idx="10">
                        <c:v>6.281220246546205</c:v>
                      </c:pt>
                      <c:pt idx="11">
                        <c:v>4.0056182070287196</c:v>
                      </c:pt>
                      <c:pt idx="12">
                        <c:v>11.623115391065923</c:v>
                      </c:pt>
                      <c:pt idx="13">
                        <c:v>6.1577937377547949</c:v>
                      </c:pt>
                      <c:pt idx="14">
                        <c:v>3.6054216733867737</c:v>
                      </c:pt>
                      <c:pt idx="15">
                        <c:v>1.6001237328218167</c:v>
                      </c:pt>
                      <c:pt idx="16">
                        <c:v>1.7377521451749367</c:v>
                      </c:pt>
                      <c:pt idx="17">
                        <c:v>51.107843921475613</c:v>
                      </c:pt>
                      <c:pt idx="18">
                        <c:v>14.582901625716859</c:v>
                      </c:pt>
                      <c:pt idx="19">
                        <c:v>0.20608938782756483</c:v>
                      </c:pt>
                      <c:pt idx="20">
                        <c:v>17.947333760028485</c:v>
                      </c:pt>
                      <c:pt idx="21">
                        <c:v>34.694123328106329</c:v>
                      </c:pt>
                      <c:pt idx="22">
                        <c:v>66.067642133424982</c:v>
                      </c:pt>
                      <c:pt idx="23">
                        <c:v>24.564167251541701</c:v>
                      </c:pt>
                      <c:pt idx="24">
                        <c:v>10.904962618194064</c:v>
                      </c:pt>
                      <c:pt idx="25">
                        <c:v>6.8531601635765576</c:v>
                      </c:pt>
                      <c:pt idx="26">
                        <c:v>47.550691661037966</c:v>
                      </c:pt>
                      <c:pt idx="27">
                        <c:v>0.15882004688496787</c:v>
                      </c:pt>
                      <c:pt idx="28">
                        <c:v>0.33053508955807037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83.639339854592322</c:v>
                      </c:pt>
                      <c:pt idx="1">
                        <c:v>111.64772135037902</c:v>
                      </c:pt>
                      <c:pt idx="2">
                        <c:v>219.0678669140438</c:v>
                      </c:pt>
                      <c:pt idx="3">
                        <c:v>148.23354049090358</c:v>
                      </c:pt>
                      <c:pt idx="4">
                        <c:v>206.19394737384192</c:v>
                      </c:pt>
                      <c:pt idx="5">
                        <c:v>174.75766958448943</c:v>
                      </c:pt>
                      <c:pt idx="6">
                        <c:v>201.56606112085282</c:v>
                      </c:pt>
                      <c:pt idx="7">
                        <c:v>201.72244849527425</c:v>
                      </c:pt>
                      <c:pt idx="8">
                        <c:v>92.29447464961828</c:v>
                      </c:pt>
                      <c:pt idx="9">
                        <c:v>84.915520916800759</c:v>
                      </c:pt>
                      <c:pt idx="10">
                        <c:v>205.21745302741334</c:v>
                      </c:pt>
                      <c:pt idx="11">
                        <c:v>186.93160518698392</c:v>
                      </c:pt>
                      <c:pt idx="12">
                        <c:v>205.1582255665603</c:v>
                      </c:pt>
                      <c:pt idx="13">
                        <c:v>173.15987138714678</c:v>
                      </c:pt>
                      <c:pt idx="14">
                        <c:v>175.62322281670168</c:v>
                      </c:pt>
                      <c:pt idx="15">
                        <c:v>86.066016804719183</c:v>
                      </c:pt>
                      <c:pt idx="16">
                        <c:v>133.71382478961775</c:v>
                      </c:pt>
                      <c:pt idx="17">
                        <c:v>182.99231647026028</c:v>
                      </c:pt>
                      <c:pt idx="18">
                        <c:v>183.78333381037996</c:v>
                      </c:pt>
                      <c:pt idx="19">
                        <c:v>103.56718971431854</c:v>
                      </c:pt>
                      <c:pt idx="20">
                        <c:v>179.10309489851181</c:v>
                      </c:pt>
                      <c:pt idx="21">
                        <c:v>200.75357293653047</c:v>
                      </c:pt>
                      <c:pt idx="22">
                        <c:v>202.09155238455406</c:v>
                      </c:pt>
                      <c:pt idx="23">
                        <c:v>128.67994550722239</c:v>
                      </c:pt>
                      <c:pt idx="24">
                        <c:v>174.3489498711354</c:v>
                      </c:pt>
                      <c:pt idx="25">
                        <c:v>160.51861384498659</c:v>
                      </c:pt>
                      <c:pt idx="26">
                        <c:v>223.72882721921951</c:v>
                      </c:pt>
                      <c:pt idx="27">
                        <c:v>96.000783017596817</c:v>
                      </c:pt>
                      <c:pt idx="28">
                        <c:v>114.44578134482947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189.08471729628985</c:v>
                </c:pt>
                <c:pt idx="2">
                  <c:v>6.2879917904458766</c:v>
                </c:pt>
                <c:pt idx="3">
                  <c:v>7.3813757441443473</c:v>
                </c:pt>
                <c:pt idx="4">
                  <c:v>105.69281828483062</c:v>
                </c:pt>
                <c:pt idx="5">
                  <c:v>127.97934742074322</c:v>
                </c:pt>
                <c:pt idx="7">
                  <c:v>179.86425383463268</c:v>
                </c:pt>
                <c:pt idx="8">
                  <c:v>6.568402677727927</c:v>
                </c:pt>
                <c:pt idx="9">
                  <c:v>26.536586518471651</c:v>
                </c:pt>
                <c:pt idx="10">
                  <c:v>19.577402726643349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202.75408483088009</c:v>
                </c:pt>
                <c:pt idx="4">
                  <c:v>105.69281828483062</c:v>
                </c:pt>
                <c:pt idx="5">
                  <c:v>127.97934742074322</c:v>
                </c:pt>
                <c:pt idx="6">
                  <c:v>212.96924303083227</c:v>
                </c:pt>
                <c:pt idx="10">
                  <c:v>19.577402726643349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-428342.69473979308</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再エネ比較シート!$BM$72:$BM$161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0</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再エネ比較シート!$BK$72:$BK$161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-428342.69473979308</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再エネ比較シート!$BE$72:$BE$161</c:f>
              <c:numCache>
                <c:formatCode>#,##0_);[Red]\(#,##0\)</c:formatCode>
                <c:ptCount val="90"/>
                <c:pt idx="0">
                  <c:v>1254587.355</c:v>
                </c:pt>
                <c:pt idx="1">
                  <c:v>133062.003</c:v>
                </c:pt>
                <c:pt idx="2">
                  <c:v>1890534.466</c:v>
                </c:pt>
                <c:pt idx="3">
                  <c:v>201655.31700000004</c:v>
                </c:pt>
                <c:pt idx="4">
                  <c:v>1117232.4240000001</c:v>
                </c:pt>
                <c:pt idx="5">
                  <c:v>1610377.4020000002</c:v>
                </c:pt>
                <c:pt idx="6">
                  <c:v>280819.10099999997</c:v>
                </c:pt>
                <c:pt idx="7">
                  <c:v>827185.01300000004</c:v>
                </c:pt>
                <c:pt idx="8">
                  <c:v>5072857.307</c:v>
                </c:pt>
                <c:pt idx="9">
                  <c:v>483973.72599999997</c:v>
                </c:pt>
                <c:pt idx="10">
                  <c:v>358551.34100000001</c:v>
                </c:pt>
                <c:pt idx="11">
                  <c:v>43443.139000000003</c:v>
                </c:pt>
                <c:pt idx="12">
                  <c:v>1044000.589</c:v>
                </c:pt>
                <c:pt idx="13">
                  <c:v>2055892.8540000001</c:v>
                </c:pt>
                <c:pt idx="14">
                  <c:v>1167300.7520000001</c:v>
                </c:pt>
                <c:pt idx="15">
                  <c:v>956235.96900000004</c:v>
                </c:pt>
                <c:pt idx="16">
                  <c:v>2895051.4649999999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再エネ比較シート!$BF$72:$BF$161</c:f>
              <c:numCache>
                <c:formatCode>#,##0_);[Red]\(#,##0\)</c:formatCode>
                <c:ptCount val="90"/>
                <c:pt idx="0">
                  <c:v>44315.22800000001</c:v>
                </c:pt>
                <c:pt idx="1">
                  <c:v>0</c:v>
                </c:pt>
                <c:pt idx="2">
                  <c:v>20907.835999999999</c:v>
                </c:pt>
                <c:pt idx="3">
                  <c:v>0</c:v>
                </c:pt>
                <c:pt idx="4">
                  <c:v>29049.929</c:v>
                </c:pt>
                <c:pt idx="5">
                  <c:v>73855.335999999996</c:v>
                </c:pt>
                <c:pt idx="6">
                  <c:v>268105.26400000002</c:v>
                </c:pt>
                <c:pt idx="7">
                  <c:v>1545.798</c:v>
                </c:pt>
                <c:pt idx="8">
                  <c:v>61358.322999999997</c:v>
                </c:pt>
                <c:pt idx="9">
                  <c:v>3918.1550000000002</c:v>
                </c:pt>
                <c:pt idx="10">
                  <c:v>179860.864</c:v>
                </c:pt>
                <c:pt idx="11">
                  <c:v>5896.1049999999987</c:v>
                </c:pt>
                <c:pt idx="12">
                  <c:v>231133.15900000001</c:v>
                </c:pt>
                <c:pt idx="13">
                  <c:v>14724.31</c:v>
                </c:pt>
                <c:pt idx="14">
                  <c:v>241482.67</c:v>
                </c:pt>
                <c:pt idx="15">
                  <c:v>32692.579000000005</c:v>
                </c:pt>
                <c:pt idx="16">
                  <c:v>52001.125999999997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299.01299999999998</c:v>
                </c:pt>
                <c:pt idx="11">
                  <c:v>0</c:v>
                </c:pt>
                <c:pt idx="12">
                  <c:v>0</c:v>
                </c:pt>
                <c:pt idx="13">
                  <c:v>0</c:v>
                </c:pt>
                <c:pt idx="14">
                  <c:v>444.50299999999999</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再エネ比較シート!$BI$72:$BI$161</c:f>
              <c:numCache>
                <c:formatCode>#,##0_);[Red]\(#,##0\)</c:formatCode>
                <c:ptCount val="90"/>
                <c:pt idx="0">
                  <c:v>1298902.5830000001</c:v>
                </c:pt>
                <c:pt idx="1">
                  <c:v>133062.003</c:v>
                </c:pt>
                <c:pt idx="2">
                  <c:v>1911442.3019999999</c:v>
                </c:pt>
                <c:pt idx="3">
                  <c:v>201655.31700000004</c:v>
                </c:pt>
                <c:pt idx="4">
                  <c:v>1146282.3530000001</c:v>
                </c:pt>
                <c:pt idx="5">
                  <c:v>1684232.7380000001</c:v>
                </c:pt>
                <c:pt idx="6">
                  <c:v>548924.36499999999</c:v>
                </c:pt>
                <c:pt idx="7">
                  <c:v>828730.81099999999</c:v>
                </c:pt>
                <c:pt idx="8">
                  <c:v>5134215.63</c:v>
                </c:pt>
                <c:pt idx="9">
                  <c:v>487891.88099999999</c:v>
                </c:pt>
                <c:pt idx="10">
                  <c:v>538711.21800000011</c:v>
                </c:pt>
                <c:pt idx="11">
                  <c:v>49339.243999999999</c:v>
                </c:pt>
                <c:pt idx="12">
                  <c:v>1275133.7480000001</c:v>
                </c:pt>
                <c:pt idx="13">
                  <c:v>2070617.1640000001</c:v>
                </c:pt>
                <c:pt idx="14">
                  <c:v>1409227.925</c:v>
                </c:pt>
                <c:pt idx="15">
                  <c:v>988928.54800000007</c:v>
                </c:pt>
                <c:pt idx="16">
                  <c:v>2947052.591</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再エネ比較シート!$CO$13:$CO$42</c:f>
              <c:numCache>
                <c:formatCode>0.0%</c:formatCode>
                <c:ptCount val="30"/>
                <c:pt idx="0">
                  <c:v>3.5280694560818643E-2</c:v>
                </c:pt>
                <c:pt idx="1">
                  <c:v>3.3645929033264577E-2</c:v>
                </c:pt>
                <c:pt idx="2">
                  <c:v>9.159179294622502E-2</c:v>
                </c:pt>
                <c:pt idx="3">
                  <c:v>8.7505187309012716E-2</c:v>
                </c:pt>
                <c:pt idx="4">
                  <c:v>8.2697839320355876E-2</c:v>
                </c:pt>
                <c:pt idx="5">
                  <c:v>2.0283286118980171E-2</c:v>
                </c:pt>
                <c:pt idx="6">
                  <c:v>9.2813961223172189E-2</c:v>
                </c:pt>
                <c:pt idx="7">
                  <c:v>0.13769597818677573</c:v>
                </c:pt>
                <c:pt idx="8">
                  <c:v>3.7795863245433221E-2</c:v>
                </c:pt>
                <c:pt idx="9">
                  <c:v>3.8724626934841043E-2</c:v>
                </c:pt>
                <c:pt idx="10">
                  <c:v>0.10326593498563902</c:v>
                </c:pt>
                <c:pt idx="11">
                  <c:v>7.9330889888655359E-2</c:v>
                </c:pt>
                <c:pt idx="12">
                  <c:v>8.0832628909551993E-2</c:v>
                </c:pt>
                <c:pt idx="13">
                  <c:v>0.10564104382357112</c:v>
                </c:pt>
                <c:pt idx="14">
                  <c:v>9.0596530758920768E-2</c:v>
                </c:pt>
                <c:pt idx="15">
                  <c:v>4.3375220458553791E-2</c:v>
                </c:pt>
                <c:pt idx="16">
                  <c:v>4.4885545061629582E-2</c:v>
                </c:pt>
                <c:pt idx="17">
                  <c:v>5.0482764646773558E-2</c:v>
                </c:pt>
                <c:pt idx="18">
                  <c:v>4.7140944731306179E-2</c:v>
                </c:pt>
                <c:pt idx="19">
                  <c:v>5.1543539270326892E-2</c:v>
                </c:pt>
                <c:pt idx="20">
                  <c:v>0.10497181761247702</c:v>
                </c:pt>
                <c:pt idx="21">
                  <c:v>0.1195507165296725</c:v>
                </c:pt>
                <c:pt idx="22">
                  <c:v>3.5058728230052655E-2</c:v>
                </c:pt>
                <c:pt idx="23">
                  <c:v>0.11826323900565072</c:v>
                </c:pt>
                <c:pt idx="24">
                  <c:v>9.5148853099072714E-2</c:v>
                </c:pt>
                <c:pt idx="25">
                  <c:v>9.6450755986977443E-2</c:v>
                </c:pt>
                <c:pt idx="26">
                  <c:v>8.3621061717738449E-2</c:v>
                </c:pt>
                <c:pt idx="27">
                  <c:v>5.0450450450450449E-2</c:v>
                </c:pt>
                <c:pt idx="28">
                  <c:v>5.4448509379621701E-2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再エネ比較シート!$CC$13:$CC$42</c:f>
              <c:numCache>
                <c:formatCode>0.0%</c:formatCode>
                <c:ptCount val="30"/>
                <c:pt idx="0">
                  <c:v>1.9170336978067491E-2</c:v>
                </c:pt>
                <c:pt idx="1">
                  <c:v>1.435432571340133E-2</c:v>
                </c:pt>
                <c:pt idx="2">
                  <c:v>3.4136871772522635E-2</c:v>
                </c:pt>
                <c:pt idx="3">
                  <c:v>3.5146464106287592E-2</c:v>
                </c:pt>
                <c:pt idx="4">
                  <c:v>2.9981563958245673E-2</c:v>
                </c:pt>
                <c:pt idx="5">
                  <c:v>9.0251533204382464E-3</c:v>
                </c:pt>
                <c:pt idx="6">
                  <c:v>4.3684093921264149E-2</c:v>
                </c:pt>
                <c:pt idx="7">
                  <c:v>3.0694908648051147E-2</c:v>
                </c:pt>
                <c:pt idx="8">
                  <c:v>1.4045133645602269E-2</c:v>
                </c:pt>
                <c:pt idx="9">
                  <c:v>2.1526197891224636E-2</c:v>
                </c:pt>
                <c:pt idx="10">
                  <c:v>3.4887992024579637E-2</c:v>
                </c:pt>
                <c:pt idx="11">
                  <c:v>1.5379818316506663E-2</c:v>
                </c:pt>
                <c:pt idx="12">
                  <c:v>2.661268062850854E-2</c:v>
                </c:pt>
                <c:pt idx="13">
                  <c:v>2.5709161162436055E-2</c:v>
                </c:pt>
                <c:pt idx="14">
                  <c:v>2.0083220404334808E-2</c:v>
                </c:pt>
                <c:pt idx="15">
                  <c:v>2.7341997429234412E-2</c:v>
                </c:pt>
                <c:pt idx="16">
                  <c:v>2.3918996191224468E-2</c:v>
                </c:pt>
                <c:pt idx="17">
                  <c:v>1.2950071365141171E-2</c:v>
                </c:pt>
                <c:pt idx="18">
                  <c:v>1.8061903738562642E-2</c:v>
                </c:pt>
                <c:pt idx="19">
                  <c:v>3.3522912885273974E-2</c:v>
                </c:pt>
                <c:pt idx="20">
                  <c:v>4.0862690613936138E-2</c:v>
                </c:pt>
                <c:pt idx="21">
                  <c:v>3.6588527012811581E-2</c:v>
                </c:pt>
                <c:pt idx="22">
                  <c:v>2.1595383041122043E-2</c:v>
                </c:pt>
                <c:pt idx="23">
                  <c:v>6.458039672491156E-2</c:v>
                </c:pt>
                <c:pt idx="24">
                  <c:v>4.4845283193870857E-2</c:v>
                </c:pt>
                <c:pt idx="25">
                  <c:v>2.8047881200349203E-2</c:v>
                </c:pt>
                <c:pt idx="26">
                  <c:v>3.1546455904695458E-2</c:v>
                </c:pt>
                <c:pt idx="27">
                  <c:v>2.9521183879245207E-2</c:v>
                </c:pt>
                <c:pt idx="28">
                  <c:v>2.8826858591650403E-2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再エネ比較シート!$CD$13:$CD$42</c:f>
              <c:numCache>
                <c:formatCode>0.0%</c:formatCode>
                <c:ptCount val="30"/>
                <c:pt idx="0">
                  <c:v>3.9395975121796411E-3</c:v>
                </c:pt>
                <c:pt idx="1">
                  <c:v>1.1024562115055699E-2</c:v>
                </c:pt>
                <c:pt idx="2">
                  <c:v>0.54470246322255145</c:v>
                </c:pt>
                <c:pt idx="3">
                  <c:v>0.21491574072951772</c:v>
                </c:pt>
                <c:pt idx="4">
                  <c:v>7.6530889378766426E-2</c:v>
                </c:pt>
                <c:pt idx="5">
                  <c:v>1.3522827626251724E-2</c:v>
                </c:pt>
                <c:pt idx="6">
                  <c:v>0.21552704494975469</c:v>
                </c:pt>
                <c:pt idx="7">
                  <c:v>0.15174438687306224</c:v>
                </c:pt>
                <c:pt idx="8">
                  <c:v>7.0601704910075603E-3</c:v>
                </c:pt>
                <c:pt idx="9">
                  <c:v>1.1263364025437169E-2</c:v>
                </c:pt>
                <c:pt idx="10">
                  <c:v>0.35742932051987203</c:v>
                </c:pt>
                <c:pt idx="11">
                  <c:v>8.1779835912904622E-2</c:v>
                </c:pt>
                <c:pt idx="12">
                  <c:v>6.5233033550902306E-2</c:v>
                </c:pt>
                <c:pt idx="13">
                  <c:v>8.8881864477417916E-2</c:v>
                </c:pt>
                <c:pt idx="14">
                  <c:v>1.0862861669888299E-2</c:v>
                </c:pt>
                <c:pt idx="15">
                  <c:v>1.3812113488313663E-2</c:v>
                </c:pt>
                <c:pt idx="16">
                  <c:v>0.13170488886070814</c:v>
                </c:pt>
                <c:pt idx="17">
                  <c:v>2.6590314536695584E-2</c:v>
                </c:pt>
                <c:pt idx="18">
                  <c:v>5.5165076003336859E-2</c:v>
                </c:pt>
                <c:pt idx="19">
                  <c:v>1.850218835019541E-2</c:v>
                </c:pt>
                <c:pt idx="20">
                  <c:v>0.12535326916101119</c:v>
                </c:pt>
                <c:pt idx="21">
                  <c:v>0.16776451688769015</c:v>
                </c:pt>
                <c:pt idx="22">
                  <c:v>8.4164480641016573E-2</c:v>
                </c:pt>
                <c:pt idx="23">
                  <c:v>0.21734802896870042</c:v>
                </c:pt>
                <c:pt idx="24">
                  <c:v>0.10506279006252989</c:v>
                </c:pt>
                <c:pt idx="25">
                  <c:v>8.4118826278450604E-2</c:v>
                </c:pt>
                <c:pt idx="26">
                  <c:v>0.14287778300647028</c:v>
                </c:pt>
                <c:pt idx="27">
                  <c:v>1.2037944990933804E-2</c:v>
                </c:pt>
                <c:pt idx="28">
                  <c:v>1.9213237592351242E-2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再エネ比較シート!$CE$13:$CE$42</c:f>
              <c:numCache>
                <c:formatCode>0.0%</c:formatCode>
                <c:ptCount val="30"/>
                <c:pt idx="0">
                  <c:v>0</c:v>
                </c:pt>
                <c:pt idx="1">
                  <c:v>0</c:v>
                </c:pt>
                <c:pt idx="2">
                  <c:v>0</c:v>
                </c:pt>
                <c:pt idx="3">
                  <c:v>0</c:v>
                </c:pt>
                <c:pt idx="4">
                  <c:v>0</c:v>
                </c:pt>
                <c:pt idx="5">
                  <c:v>0</c:v>
                </c:pt>
                <c:pt idx="6">
                  <c:v>0.20762576294794607</c:v>
                </c:pt>
                <c:pt idx="7">
                  <c:v>5.3864343228688667E-2</c:v>
                </c:pt>
                <c:pt idx="8">
                  <c:v>0</c:v>
                </c:pt>
                <c:pt idx="9">
                  <c:v>0</c:v>
                </c:pt>
                <c:pt idx="10">
                  <c:v>0</c:v>
                </c:pt>
                <c:pt idx="11">
                  <c:v>0</c:v>
                </c:pt>
                <c:pt idx="12">
                  <c:v>0</c:v>
                </c:pt>
                <c:pt idx="13">
                  <c:v>0</c:v>
                </c:pt>
                <c:pt idx="14">
                  <c:v>0</c:v>
                </c:pt>
                <c:pt idx="15">
                  <c:v>0</c:v>
                </c:pt>
                <c:pt idx="16">
                  <c:v>0</c:v>
                </c:pt>
                <c:pt idx="17">
                  <c:v>0</c:v>
                </c:pt>
                <c:pt idx="18">
                  <c:v>4.4609534821456333E-2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再エネ比較シート!$CF$13:$CF$42</c:f>
              <c:numCache>
                <c:formatCode>0.0%</c:formatCode>
                <c:ptCount val="30"/>
                <c:pt idx="0">
                  <c:v>0</c:v>
                </c:pt>
                <c:pt idx="1">
                  <c:v>0</c:v>
                </c:pt>
                <c:pt idx="2">
                  <c:v>8.9532885246264432E-3</c:v>
                </c:pt>
                <c:pt idx="3">
                  <c:v>6.1985468069686777E-3</c:v>
                </c:pt>
                <c:pt idx="4">
                  <c:v>1.8718222897153218E-4</c:v>
                </c:pt>
                <c:pt idx="5">
                  <c:v>0</c:v>
                </c:pt>
                <c:pt idx="6">
                  <c:v>2.4732580908683643E-2</c:v>
                </c:pt>
                <c:pt idx="7">
                  <c:v>6.4969766321029731E-4</c:v>
                </c:pt>
                <c:pt idx="8">
                  <c:v>0</c:v>
                </c:pt>
                <c:pt idx="9">
                  <c:v>0</c:v>
                </c:pt>
                <c:pt idx="10">
                  <c:v>0</c:v>
                </c:pt>
                <c:pt idx="11">
                  <c:v>4.8178881262920945E-4</c:v>
                </c:pt>
                <c:pt idx="12">
                  <c:v>2.2647803130168391E-4</c:v>
                </c:pt>
                <c:pt idx="13">
                  <c:v>0</c:v>
                </c:pt>
                <c:pt idx="14">
                  <c:v>1.4758477366060938E-3</c:v>
                </c:pt>
                <c:pt idx="15">
                  <c:v>0</c:v>
                </c:pt>
                <c:pt idx="16">
                  <c:v>0</c:v>
                </c:pt>
                <c:pt idx="17">
                  <c:v>1.0910569898153464E-3</c:v>
                </c:pt>
                <c:pt idx="18">
                  <c:v>9.9818331091922008E-2</c:v>
                </c:pt>
                <c:pt idx="19">
                  <c:v>0</c:v>
                </c:pt>
                <c:pt idx="20">
                  <c:v>0</c:v>
                </c:pt>
                <c:pt idx="21">
                  <c:v>0</c:v>
                </c:pt>
                <c:pt idx="22">
                  <c:v>0</c:v>
                </c:pt>
                <c:pt idx="23">
                  <c:v>0</c:v>
                </c:pt>
                <c:pt idx="24">
                  <c:v>5.280394110423126E-4</c:v>
                </c:pt>
                <c:pt idx="25">
                  <c:v>0</c:v>
                </c:pt>
                <c:pt idx="26">
                  <c:v>0.11828473658403267</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7.2613570236256406E-2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再エネ比較シート!$CH$13:$CH$42</c:f>
              <c:numCache>
                <c:formatCode>0.0%</c:formatCode>
                <c:ptCount val="30"/>
                <c:pt idx="0">
                  <c:v>0</c:v>
                </c:pt>
                <c:pt idx="1">
                  <c:v>6.1282701240984692E-2</c:v>
                </c:pt>
                <c:pt idx="2">
                  <c:v>1.0589387791501433E-2</c:v>
                </c:pt>
                <c:pt idx="3">
                  <c:v>8.2197276759872276E-2</c:v>
                </c:pt>
                <c:pt idx="4">
                  <c:v>1.4261503159735784E-3</c:v>
                </c:pt>
                <c:pt idx="5">
                  <c:v>4.7627445757289277E-4</c:v>
                </c:pt>
                <c:pt idx="6">
                  <c:v>0</c:v>
                </c:pt>
                <c:pt idx="7">
                  <c:v>0</c:v>
                </c:pt>
                <c:pt idx="8">
                  <c:v>0</c:v>
                </c:pt>
                <c:pt idx="9">
                  <c:v>4.1110279037641397E-2</c:v>
                </c:pt>
                <c:pt idx="10">
                  <c:v>0.20632617507209758</c:v>
                </c:pt>
                <c:pt idx="11">
                  <c:v>2.0458123678522692E-3</c:v>
                </c:pt>
                <c:pt idx="12">
                  <c:v>2.0970188083489251E-4</c:v>
                </c:pt>
                <c:pt idx="13">
                  <c:v>0.38380110324091066</c:v>
                </c:pt>
                <c:pt idx="14">
                  <c:v>0</c:v>
                </c:pt>
                <c:pt idx="15">
                  <c:v>0</c:v>
                </c:pt>
                <c:pt idx="16">
                  <c:v>2.330162921229096E-2</c:v>
                </c:pt>
                <c:pt idx="17">
                  <c:v>1.125819763063547E-2</c:v>
                </c:pt>
                <c:pt idx="18">
                  <c:v>5.126498961336716E-2</c:v>
                </c:pt>
                <c:pt idx="19">
                  <c:v>0.16193140327910704</c:v>
                </c:pt>
                <c:pt idx="20">
                  <c:v>1.0576082550931551E-2</c:v>
                </c:pt>
                <c:pt idx="21">
                  <c:v>0</c:v>
                </c:pt>
                <c:pt idx="22">
                  <c:v>0</c:v>
                </c:pt>
                <c:pt idx="23">
                  <c:v>0</c:v>
                </c:pt>
                <c:pt idx="24">
                  <c:v>0</c:v>
                </c:pt>
                <c:pt idx="25">
                  <c:v>0</c:v>
                </c:pt>
                <c:pt idx="26">
                  <c:v>2.3228960268675312E-4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再エネ比較シート!$CI$13:$CI$42</c:f>
              <c:numCache>
                <c:formatCode>0.0%</c:formatCode>
                <c:ptCount val="30"/>
                <c:pt idx="0">
                  <c:v>2.3109934490247133E-2</c:v>
                </c:pt>
                <c:pt idx="1">
                  <c:v>8.6661589069441727E-2</c:v>
                </c:pt>
                <c:pt idx="2">
                  <c:v>0.59838201131120194</c:v>
                </c:pt>
                <c:pt idx="3">
                  <c:v>0.33845802840264622</c:v>
                </c:pt>
                <c:pt idx="4">
                  <c:v>0.10812578588195722</c:v>
                </c:pt>
                <c:pt idx="5">
                  <c:v>2.3024255404262863E-2</c:v>
                </c:pt>
                <c:pt idx="6">
                  <c:v>0.4915694827276485</c:v>
                </c:pt>
                <c:pt idx="7">
                  <c:v>0.23695333641301231</c:v>
                </c:pt>
                <c:pt idx="8">
                  <c:v>2.1105304136609829E-2</c:v>
                </c:pt>
                <c:pt idx="9">
                  <c:v>7.38998409543032E-2</c:v>
                </c:pt>
                <c:pt idx="10">
                  <c:v>0.59864348761654917</c:v>
                </c:pt>
                <c:pt idx="11">
                  <c:v>9.9687255409892761E-2</c:v>
                </c:pt>
                <c:pt idx="12">
                  <c:v>9.2281894091547426E-2</c:v>
                </c:pt>
                <c:pt idx="13">
                  <c:v>0.49839212888076462</c:v>
                </c:pt>
                <c:pt idx="14">
                  <c:v>3.2421929810829198E-2</c:v>
                </c:pt>
                <c:pt idx="15">
                  <c:v>4.1154110917548073E-2</c:v>
                </c:pt>
                <c:pt idx="16">
                  <c:v>0.25153908450047996</c:v>
                </c:pt>
                <c:pt idx="17">
                  <c:v>5.1889640522287575E-2</c:v>
                </c:pt>
                <c:pt idx="18">
                  <c:v>0.26891983526864505</c:v>
                </c:pt>
                <c:pt idx="19">
                  <c:v>0.21395650451457643</c:v>
                </c:pt>
                <c:pt idx="20">
                  <c:v>0.17679204232587889</c:v>
                </c:pt>
                <c:pt idx="21">
                  <c:v>0.20435304390050174</c:v>
                </c:pt>
                <c:pt idx="22">
                  <c:v>0.10575986368213863</c:v>
                </c:pt>
                <c:pt idx="23">
                  <c:v>0.28192842569361198</c:v>
                </c:pt>
                <c:pt idx="24">
                  <c:v>0.15043611266744308</c:v>
                </c:pt>
                <c:pt idx="25">
                  <c:v>0.11216670747879981</c:v>
                </c:pt>
                <c:pt idx="26">
                  <c:v>0.29294126509788515</c:v>
                </c:pt>
                <c:pt idx="27">
                  <c:v>4.1559128870179013E-2</c:v>
                </c:pt>
                <c:pt idx="28">
                  <c:v>4.8040096184001645E-2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再エネ比較シート!$BE$13:$BE$42</c:f>
              <c:numCache>
                <c:formatCode>#,##0_);[Red]\(#,##0\)</c:formatCode>
                <c:ptCount val="30"/>
                <c:pt idx="0">
                  <c:v>7563.9000000000033</c:v>
                </c:pt>
                <c:pt idx="1">
                  <c:v>7864.6999999999907</c:v>
                </c:pt>
                <c:pt idx="2">
                  <c:v>23344.199999999913</c:v>
                </c:pt>
                <c:pt idx="3">
                  <c:v>20586.236999999925</c:v>
                </c:pt>
                <c:pt idx="4">
                  <c:v>24552.085999999865</c:v>
                </c:pt>
                <c:pt idx="5">
                  <c:v>5422.0410000000047</c:v>
                </c:pt>
                <c:pt idx="6">
                  <c:v>23972.103999999897</c:v>
                </c:pt>
                <c:pt idx="7">
                  <c:v>30809.200000000106</c:v>
                </c:pt>
                <c:pt idx="8">
                  <c:v>8179.1999999999898</c:v>
                </c:pt>
                <c:pt idx="9">
                  <c:v>8404.3999999999905</c:v>
                </c:pt>
                <c:pt idx="10">
                  <c:v>24808.89999999994</c:v>
                </c:pt>
                <c:pt idx="11">
                  <c:v>21949.509999999886</c:v>
                </c:pt>
                <c:pt idx="12">
                  <c:v>18526.599999999904</c:v>
                </c:pt>
                <c:pt idx="13">
                  <c:v>28128.646000000048</c:v>
                </c:pt>
                <c:pt idx="14">
                  <c:v>20823.099999999937</c:v>
                </c:pt>
                <c:pt idx="15">
                  <c:v>9467.2999999999556</c:v>
                </c:pt>
                <c:pt idx="16">
                  <c:v>13247.024999999969</c:v>
                </c:pt>
                <c:pt idx="17">
                  <c:v>10713.549999999979</c:v>
                </c:pt>
                <c:pt idx="18">
                  <c:v>11726.999999999944</c:v>
                </c:pt>
                <c:pt idx="19">
                  <c:v>11709.127999999968</c:v>
                </c:pt>
                <c:pt idx="20">
                  <c:v>23554.399999999834</c:v>
                </c:pt>
                <c:pt idx="21">
                  <c:v>25785.299999999908</c:v>
                </c:pt>
                <c:pt idx="22">
                  <c:v>11306.74899999998</c:v>
                </c:pt>
                <c:pt idx="23">
                  <c:v>26186.400000000176</c:v>
                </c:pt>
                <c:pt idx="24">
                  <c:v>24064.973999999907</c:v>
                </c:pt>
                <c:pt idx="25">
                  <c:v>21800.799999999901</c:v>
                </c:pt>
                <c:pt idx="26">
                  <c:v>18787.699999999943</c:v>
                </c:pt>
                <c:pt idx="27">
                  <c:v>10633.399999999978</c:v>
                </c:pt>
                <c:pt idx="28">
                  <c:v>12060.49999999998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再エネ比較シート!$BF$13:$BF$42</c:f>
              <c:numCache>
                <c:formatCode>#,##0_);[Red]\(#,##0\)</c:formatCode>
                <c:ptCount val="30"/>
                <c:pt idx="0">
                  <c:v>1410.3000000000004</c:v>
                </c:pt>
                <c:pt idx="1">
                  <c:v>5480.2999999999993</c:v>
                </c:pt>
                <c:pt idx="2">
                  <c:v>337954.50000000023</c:v>
                </c:pt>
                <c:pt idx="3">
                  <c:v>114210.80000000003</c:v>
                </c:pt>
                <c:pt idx="4">
                  <c:v>56861.000000000036</c:v>
                </c:pt>
                <c:pt idx="5">
                  <c:v>7370.8800000000019</c:v>
                </c:pt>
                <c:pt idx="6">
                  <c:v>107307.03999999991</c:v>
                </c:pt>
                <c:pt idx="7">
                  <c:v>138187.99999999991</c:v>
                </c:pt>
                <c:pt idx="8">
                  <c:v>3730.2999999999988</c:v>
                </c:pt>
                <c:pt idx="9">
                  <c:v>3989.7999999999988</c:v>
                </c:pt>
                <c:pt idx="10">
                  <c:v>230603.2</c:v>
                </c:pt>
                <c:pt idx="11">
                  <c:v>105892.07999999986</c:v>
                </c:pt>
                <c:pt idx="12">
                  <c:v>41202.000000000029</c:v>
                </c:pt>
                <c:pt idx="13">
                  <c:v>88230.287999999855</c:v>
                </c:pt>
                <c:pt idx="14">
                  <c:v>10218.799999999999</c:v>
                </c:pt>
                <c:pt idx="15">
                  <c:v>4339.1000000000004</c:v>
                </c:pt>
                <c:pt idx="16">
                  <c:v>66179.110000000015</c:v>
                </c:pt>
                <c:pt idx="17">
                  <c:v>19958.51999999999</c:v>
                </c:pt>
                <c:pt idx="18">
                  <c:v>32496.100000000006</c:v>
                </c:pt>
                <c:pt idx="19">
                  <c:v>5863.4000000000015</c:v>
                </c:pt>
                <c:pt idx="20">
                  <c:v>65557.8</c:v>
                </c:pt>
                <c:pt idx="21">
                  <c:v>107268.20000000008</c:v>
                </c:pt>
                <c:pt idx="22">
                  <c:v>39980.6</c:v>
                </c:pt>
                <c:pt idx="23">
                  <c:v>79960.299999999916</c:v>
                </c:pt>
                <c:pt idx="24">
                  <c:v>51151.829999999994</c:v>
                </c:pt>
                <c:pt idx="25">
                  <c:v>59321.100000000064</c:v>
                </c:pt>
                <c:pt idx="26">
                  <c:v>77202.499999999913</c:v>
                </c:pt>
                <c:pt idx="27">
                  <c:v>3934</c:v>
                </c:pt>
                <c:pt idx="28">
                  <c:v>7293.0999999999976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再エネ比較シート!$BG$13:$BG$42</c:f>
              <c:numCache>
                <c:formatCode>#,##0_);[Red]\(#,##0\)</c:formatCode>
                <c:ptCount val="30"/>
                <c:pt idx="0">
                  <c:v>0</c:v>
                </c:pt>
                <c:pt idx="1">
                  <c:v>0</c:v>
                </c:pt>
                <c:pt idx="2">
                  <c:v>0</c:v>
                </c:pt>
                <c:pt idx="3">
                  <c:v>0</c:v>
                </c:pt>
                <c:pt idx="4">
                  <c:v>0</c:v>
                </c:pt>
                <c:pt idx="5">
                  <c:v>0</c:v>
                </c:pt>
                <c:pt idx="6">
                  <c:v>62940.9</c:v>
                </c:pt>
                <c:pt idx="7">
                  <c:v>29866.5</c:v>
                </c:pt>
                <c:pt idx="8">
                  <c:v>0</c:v>
                </c:pt>
                <c:pt idx="9">
                  <c:v>0</c:v>
                </c:pt>
                <c:pt idx="10">
                  <c:v>0</c:v>
                </c:pt>
                <c:pt idx="11">
                  <c:v>0</c:v>
                </c:pt>
                <c:pt idx="12">
                  <c:v>0</c:v>
                </c:pt>
                <c:pt idx="13">
                  <c:v>0</c:v>
                </c:pt>
                <c:pt idx="14">
                  <c:v>0</c:v>
                </c:pt>
                <c:pt idx="15">
                  <c:v>0</c:v>
                </c:pt>
                <c:pt idx="16">
                  <c:v>0</c:v>
                </c:pt>
                <c:pt idx="17">
                  <c:v>0</c:v>
                </c:pt>
                <c:pt idx="18">
                  <c:v>16000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再エネ比較シート!$BH$13:$BH$42</c:f>
              <c:numCache>
                <c:formatCode>#,##0_);[Red]\(#,##0\)</c:formatCode>
                <c:ptCount val="30"/>
                <c:pt idx="0">
                  <c:v>0</c:v>
                </c:pt>
                <c:pt idx="1">
                  <c:v>0</c:v>
                </c:pt>
                <c:pt idx="2">
                  <c:v>1398</c:v>
                </c:pt>
                <c:pt idx="3">
                  <c:v>829</c:v>
                </c:pt>
                <c:pt idx="4">
                  <c:v>35</c:v>
                </c:pt>
                <c:pt idx="5">
                  <c:v>0</c:v>
                </c:pt>
                <c:pt idx="6">
                  <c:v>3099</c:v>
                </c:pt>
                <c:pt idx="7">
                  <c:v>148.9</c:v>
                </c:pt>
                <c:pt idx="8">
                  <c:v>0</c:v>
                </c:pt>
                <c:pt idx="9">
                  <c:v>0</c:v>
                </c:pt>
                <c:pt idx="10">
                  <c:v>0</c:v>
                </c:pt>
                <c:pt idx="11">
                  <c:v>157</c:v>
                </c:pt>
                <c:pt idx="12">
                  <c:v>36</c:v>
                </c:pt>
                <c:pt idx="13">
                  <c:v>0</c:v>
                </c:pt>
                <c:pt idx="14">
                  <c:v>349.4</c:v>
                </c:pt>
                <c:pt idx="15">
                  <c:v>0</c:v>
                </c:pt>
                <c:pt idx="16">
                  <c:v>0</c:v>
                </c:pt>
                <c:pt idx="17">
                  <c:v>206.1</c:v>
                </c:pt>
                <c:pt idx="18">
                  <c:v>14798</c:v>
                </c:pt>
                <c:pt idx="19">
                  <c:v>0</c:v>
                </c:pt>
                <c:pt idx="20">
                  <c:v>0</c:v>
                </c:pt>
                <c:pt idx="21">
                  <c:v>0</c:v>
                </c:pt>
                <c:pt idx="22">
                  <c:v>0</c:v>
                </c:pt>
                <c:pt idx="23">
                  <c:v>0</c:v>
                </c:pt>
                <c:pt idx="24">
                  <c:v>64.7</c:v>
                </c:pt>
                <c:pt idx="25">
                  <c:v>0</c:v>
                </c:pt>
                <c:pt idx="26">
                  <c:v>16085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6886.9000000000005</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再エネ比較シート!$BJ$13:$BJ$42</c:f>
              <c:numCache>
                <c:formatCode>#,##0_);[Red]\(#,##0\)</c:formatCode>
                <c:ptCount val="30"/>
                <c:pt idx="0">
                  <c:v>0</c:v>
                </c:pt>
                <c:pt idx="1">
                  <c:v>5750</c:v>
                </c:pt>
                <c:pt idx="2">
                  <c:v>1240.0999999999999</c:v>
                </c:pt>
                <c:pt idx="3">
                  <c:v>8244.8610000000008</c:v>
                </c:pt>
                <c:pt idx="4">
                  <c:v>200</c:v>
                </c:pt>
                <c:pt idx="5">
                  <c:v>49</c:v>
                </c:pt>
                <c:pt idx="6">
                  <c:v>0</c:v>
                </c:pt>
                <c:pt idx="7">
                  <c:v>0</c:v>
                </c:pt>
                <c:pt idx="8">
                  <c:v>0</c:v>
                </c:pt>
                <c:pt idx="9">
                  <c:v>2748.6559999999999</c:v>
                </c:pt>
                <c:pt idx="10">
                  <c:v>25125.599999999999</c:v>
                </c:pt>
                <c:pt idx="11">
                  <c:v>500</c:v>
                </c:pt>
                <c:pt idx="12">
                  <c:v>25</c:v>
                </c:pt>
                <c:pt idx="13">
                  <c:v>71911.396000000008</c:v>
                </c:pt>
                <c:pt idx="14">
                  <c:v>0</c:v>
                </c:pt>
                <c:pt idx="15">
                  <c:v>0</c:v>
                </c:pt>
                <c:pt idx="16">
                  <c:v>2210</c:v>
                </c:pt>
                <c:pt idx="17">
                  <c:v>1595</c:v>
                </c:pt>
                <c:pt idx="18">
                  <c:v>5700</c:v>
                </c:pt>
                <c:pt idx="19">
                  <c:v>9686</c:v>
                </c:pt>
                <c:pt idx="20">
                  <c:v>1044</c:v>
                </c:pt>
                <c:pt idx="21">
                  <c:v>0</c:v>
                </c:pt>
                <c:pt idx="22">
                  <c:v>0</c:v>
                </c:pt>
                <c:pt idx="23">
                  <c:v>0</c:v>
                </c:pt>
                <c:pt idx="24">
                  <c:v>0</c:v>
                </c:pt>
                <c:pt idx="25">
                  <c:v>0</c:v>
                </c:pt>
                <c:pt idx="26">
                  <c:v>23.690999999999999</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再エネ比較シート!$BK$13:$BK$42</c:f>
              <c:numCache>
                <c:formatCode>#,##0_);[Red]\(#,##0\)</c:formatCode>
                <c:ptCount val="30"/>
                <c:pt idx="0">
                  <c:v>8974.2000000000044</c:v>
                </c:pt>
                <c:pt idx="1">
                  <c:v>19094.999999999989</c:v>
                </c:pt>
                <c:pt idx="2">
                  <c:v>363936.8000000001</c:v>
                </c:pt>
                <c:pt idx="3">
                  <c:v>143870.89799999996</c:v>
                </c:pt>
                <c:pt idx="4">
                  <c:v>81648.085999999894</c:v>
                </c:pt>
                <c:pt idx="5">
                  <c:v>12841.921000000006</c:v>
                </c:pt>
                <c:pt idx="6">
                  <c:v>197319.04399999979</c:v>
                </c:pt>
                <c:pt idx="7">
                  <c:v>199012.6</c:v>
                </c:pt>
                <c:pt idx="8">
                  <c:v>11909.499999999989</c:v>
                </c:pt>
                <c:pt idx="9">
                  <c:v>15142.855999999989</c:v>
                </c:pt>
                <c:pt idx="10">
                  <c:v>280537.69999999995</c:v>
                </c:pt>
                <c:pt idx="11">
                  <c:v>128498.58999999973</c:v>
                </c:pt>
                <c:pt idx="12">
                  <c:v>59789.599999999933</c:v>
                </c:pt>
                <c:pt idx="13">
                  <c:v>188270.3299999999</c:v>
                </c:pt>
                <c:pt idx="14">
                  <c:v>31391.299999999937</c:v>
                </c:pt>
                <c:pt idx="15">
                  <c:v>13806.399999999956</c:v>
                </c:pt>
                <c:pt idx="16">
                  <c:v>88523.034999999974</c:v>
                </c:pt>
                <c:pt idx="17">
                  <c:v>32473.169999999969</c:v>
                </c:pt>
                <c:pt idx="18">
                  <c:v>80721.099999999948</c:v>
                </c:pt>
                <c:pt idx="19">
                  <c:v>27258.527999999969</c:v>
                </c:pt>
                <c:pt idx="20">
                  <c:v>90156.199999999837</c:v>
                </c:pt>
                <c:pt idx="21">
                  <c:v>133053.5</c:v>
                </c:pt>
                <c:pt idx="22">
                  <c:v>51287.34899999998</c:v>
                </c:pt>
                <c:pt idx="23">
                  <c:v>106146.7000000001</c:v>
                </c:pt>
                <c:pt idx="24">
                  <c:v>75281.503999999899</c:v>
                </c:pt>
                <c:pt idx="25">
                  <c:v>81121.899999999965</c:v>
                </c:pt>
                <c:pt idx="26">
                  <c:v>112098.89099999986</c:v>
                </c:pt>
                <c:pt idx="27">
                  <c:v>14567.399999999978</c:v>
                </c:pt>
                <c:pt idx="28">
                  <c:v>19353.599999999977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再エネ比較シート!$BO$13:$BO$42</c:f>
              <c:numCache>
                <c:formatCode>#,##0_);[Red]\(#,##0\)</c:formatCode>
                <c:ptCount val="30"/>
                <c:pt idx="0">
                  <c:v>9077.5876680000038</c:v>
                </c:pt>
                <c:pt idx="1">
                  <c:v>9438.5837639999882</c:v>
                </c:pt>
                <c:pt idx="2">
                  <c:v>28015.841303999896</c:v>
                </c:pt>
                <c:pt idx="3">
                  <c:v>24705.954748439908</c:v>
                </c:pt>
                <c:pt idx="4">
                  <c:v>29465.449450319833</c:v>
                </c:pt>
                <c:pt idx="5">
                  <c:v>6507.0998449200051</c:v>
                </c:pt>
                <c:pt idx="6">
                  <c:v>28769.401452479877</c:v>
                </c:pt>
                <c:pt idx="7">
                  <c:v>36974.737104000124</c:v>
                </c:pt>
                <c:pt idx="8">
                  <c:v>9816.0215039999875</c:v>
                </c:pt>
                <c:pt idx="9">
                  <c:v>10086.288527999988</c:v>
                </c:pt>
                <c:pt idx="10">
                  <c:v>29773.657067999928</c:v>
                </c:pt>
                <c:pt idx="11">
                  <c:v>26342.04594119986</c:v>
                </c:pt>
                <c:pt idx="12">
                  <c:v>22234.143191999883</c:v>
                </c:pt>
                <c:pt idx="13">
                  <c:v>33757.750637520061</c:v>
                </c:pt>
                <c:pt idx="14">
                  <c:v>24990.21877199992</c:v>
                </c:pt>
                <c:pt idx="15">
                  <c:v>11361.896075999945</c:v>
                </c:pt>
                <c:pt idx="16">
                  <c:v>15898.01964299996</c:v>
                </c:pt>
                <c:pt idx="17">
                  <c:v>12857.545625999976</c:v>
                </c:pt>
                <c:pt idx="18">
                  <c:v>14073.807239999929</c:v>
                </c:pt>
                <c:pt idx="19">
                  <c:v>14052.358695359961</c:v>
                </c:pt>
                <c:pt idx="20">
                  <c:v>28268.106527999797</c:v>
                </c:pt>
                <c:pt idx="21">
                  <c:v>30945.454235999889</c:v>
                </c:pt>
                <c:pt idx="22">
                  <c:v>13569.455609879975</c:v>
                </c:pt>
                <c:pt idx="23">
                  <c:v>31426.822368000208</c:v>
                </c:pt>
                <c:pt idx="24">
                  <c:v>28880.85659687989</c:v>
                </c:pt>
                <c:pt idx="25">
                  <c:v>26163.576095999877</c:v>
                </c:pt>
                <c:pt idx="26">
                  <c:v>22547.494523999929</c:v>
                </c:pt>
                <c:pt idx="27">
                  <c:v>12761.356007999973</c:v>
                </c:pt>
                <c:pt idx="28">
                  <c:v>14474.047259999976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再エネ比較シート!$BP$13:$BP$42</c:f>
              <c:numCache>
                <c:formatCode>#,##0_);[Red]\(#,##0\)</c:formatCode>
                <c:ptCount val="30"/>
                <c:pt idx="0">
                  <c:v>1865.4884280000006</c:v>
                </c:pt>
                <c:pt idx="1">
                  <c:v>7249.1216279999981</c:v>
                </c:pt>
                <c:pt idx="2">
                  <c:v>447032.69442000025</c:v>
                </c:pt>
                <c:pt idx="3">
                  <c:v>151073.47780800005</c:v>
                </c:pt>
                <c:pt idx="4">
                  <c:v>75213.45636000004</c:v>
                </c:pt>
                <c:pt idx="5">
                  <c:v>9749.9052288000021</c:v>
                </c:pt>
                <c:pt idx="6">
                  <c:v>141941.46023039988</c:v>
                </c:pt>
                <c:pt idx="7">
                  <c:v>182789.55887999991</c:v>
                </c:pt>
                <c:pt idx="8">
                  <c:v>4934.2916279999981</c:v>
                </c:pt>
                <c:pt idx="9">
                  <c:v>5277.5478479999983</c:v>
                </c:pt>
                <c:pt idx="10">
                  <c:v>305032.68883200001</c:v>
                </c:pt>
                <c:pt idx="11">
                  <c:v>140069.80774079982</c:v>
                </c:pt>
                <c:pt idx="12">
                  <c:v>54500.357520000034</c:v>
                </c:pt>
                <c:pt idx="13">
                  <c:v>116707.4957548798</c:v>
                </c:pt>
                <c:pt idx="14">
                  <c:v>13517.019887999999</c:v>
                </c:pt>
                <c:pt idx="15">
                  <c:v>5739.5879160000004</c:v>
                </c:pt>
                <c:pt idx="16">
                  <c:v>87539.079543600019</c:v>
                </c:pt>
                <c:pt idx="17">
                  <c:v>26400.331915199982</c:v>
                </c:pt>
                <c:pt idx="18">
                  <c:v>42984.541236000012</c:v>
                </c:pt>
                <c:pt idx="19">
                  <c:v>7755.8709840000029</c:v>
                </c:pt>
                <c:pt idx="20">
                  <c:v>86717.235528000019</c:v>
                </c:pt>
                <c:pt idx="21">
                  <c:v>141890.08423200011</c:v>
                </c:pt>
                <c:pt idx="22">
                  <c:v>52884.738455999992</c:v>
                </c:pt>
                <c:pt idx="23">
                  <c:v>105768.28642799989</c:v>
                </c:pt>
                <c:pt idx="24">
                  <c:v>67661.594650799991</c:v>
                </c:pt>
                <c:pt idx="25">
                  <c:v>78467.578236000074</c:v>
                </c:pt>
                <c:pt idx="26">
                  <c:v>102120.37889999988</c:v>
                </c:pt>
                <c:pt idx="27">
                  <c:v>5203.7378399999998</c:v>
                </c:pt>
                <c:pt idx="28">
                  <c:v>9647.0209559999985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再エネ比較シート!$BQ$13:$BQ$42</c:f>
              <c:numCache>
                <c:formatCode>#,##0_);[Red]\(#,##0\)</c:formatCode>
                <c:ptCount val="30"/>
                <c:pt idx="0">
                  <c:v>0</c:v>
                </c:pt>
                <c:pt idx="1">
                  <c:v>0</c:v>
                </c:pt>
                <c:pt idx="2">
                  <c:v>0</c:v>
                </c:pt>
                <c:pt idx="3">
                  <c:v>0</c:v>
                </c:pt>
                <c:pt idx="4">
                  <c:v>0</c:v>
                </c:pt>
                <c:pt idx="5">
                  <c:v>0</c:v>
                </c:pt>
                <c:pt idx="6">
                  <c:v>136737.84643200002</c:v>
                </c:pt>
                <c:pt idx="7">
                  <c:v>64884.373920000013</c:v>
                </c:pt>
                <c:pt idx="8">
                  <c:v>0</c:v>
                </c:pt>
                <c:pt idx="9">
                  <c:v>0</c:v>
                </c:pt>
                <c:pt idx="10">
                  <c:v>0</c:v>
                </c:pt>
                <c:pt idx="11">
                  <c:v>0</c:v>
                </c:pt>
                <c:pt idx="12">
                  <c:v>0</c:v>
                </c:pt>
                <c:pt idx="13">
                  <c:v>0</c:v>
                </c:pt>
                <c:pt idx="14">
                  <c:v>0</c:v>
                </c:pt>
                <c:pt idx="15">
                  <c:v>0</c:v>
                </c:pt>
                <c:pt idx="16">
                  <c:v>0</c:v>
                </c:pt>
                <c:pt idx="17">
                  <c:v>0</c:v>
                </c:pt>
                <c:pt idx="18">
                  <c:v>34759.68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再エネ比較シート!$BR$13:$BR$42</c:f>
              <c:numCache>
                <c:formatCode>#,##0_);[Red]\(#,##0\)</c:formatCode>
                <c:ptCount val="30"/>
                <c:pt idx="0">
                  <c:v>0</c:v>
                </c:pt>
                <c:pt idx="1">
                  <c:v>0</c:v>
                </c:pt>
                <c:pt idx="2">
                  <c:v>7347.8879999999999</c:v>
                </c:pt>
                <c:pt idx="3">
                  <c:v>4357.2240000000002</c:v>
                </c:pt>
                <c:pt idx="4">
                  <c:v>183.96</c:v>
                </c:pt>
                <c:pt idx="5">
                  <c:v>0</c:v>
                </c:pt>
                <c:pt idx="6">
                  <c:v>16288.343999999999</c:v>
                </c:pt>
                <c:pt idx="7">
                  <c:v>782.61840000000007</c:v>
                </c:pt>
                <c:pt idx="8">
                  <c:v>0</c:v>
                </c:pt>
                <c:pt idx="9">
                  <c:v>0</c:v>
                </c:pt>
                <c:pt idx="10">
                  <c:v>0</c:v>
                </c:pt>
                <c:pt idx="11">
                  <c:v>825.19200000000001</c:v>
                </c:pt>
                <c:pt idx="12">
                  <c:v>189.21600000000001</c:v>
                </c:pt>
                <c:pt idx="13">
                  <c:v>0</c:v>
                </c:pt>
                <c:pt idx="14">
                  <c:v>1836.4463999999998</c:v>
                </c:pt>
                <c:pt idx="15">
                  <c:v>0</c:v>
                </c:pt>
                <c:pt idx="16">
                  <c:v>0</c:v>
                </c:pt>
                <c:pt idx="17">
                  <c:v>1083.2615999999998</c:v>
                </c:pt>
                <c:pt idx="18">
                  <c:v>77778.288</c:v>
                </c:pt>
                <c:pt idx="19">
                  <c:v>0</c:v>
                </c:pt>
                <c:pt idx="20">
                  <c:v>0</c:v>
                </c:pt>
                <c:pt idx="21">
                  <c:v>0</c:v>
                </c:pt>
                <c:pt idx="22">
                  <c:v>0</c:v>
                </c:pt>
                <c:pt idx="23">
                  <c:v>0</c:v>
                </c:pt>
                <c:pt idx="24">
                  <c:v>340.06319999999999</c:v>
                </c:pt>
                <c:pt idx="25">
                  <c:v>0</c:v>
                </c:pt>
                <c:pt idx="26">
                  <c:v>84542.76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48263.395200000006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再エネ比較シート!$BT$13:$BT$42</c:f>
              <c:numCache>
                <c:formatCode>#,##0_);[Red]\(#,##0\)</c:formatCode>
                <c:ptCount val="30"/>
                <c:pt idx="0">
                  <c:v>0</c:v>
                </c:pt>
                <c:pt idx="1">
                  <c:v>40296</c:v>
                </c:pt>
                <c:pt idx="2">
                  <c:v>8690.6208000000006</c:v>
                </c:pt>
                <c:pt idx="3">
                  <c:v>57779.98588800001</c:v>
                </c:pt>
                <c:pt idx="4">
                  <c:v>1401.6</c:v>
                </c:pt>
                <c:pt idx="5">
                  <c:v>343.392</c:v>
                </c:pt>
                <c:pt idx="6">
                  <c:v>0</c:v>
                </c:pt>
                <c:pt idx="7">
                  <c:v>0</c:v>
                </c:pt>
                <c:pt idx="8">
                  <c:v>0</c:v>
                </c:pt>
                <c:pt idx="9">
                  <c:v>19262.581247999999</c:v>
                </c:pt>
                <c:pt idx="10">
                  <c:v>176080.20479999998</c:v>
                </c:pt>
                <c:pt idx="11">
                  <c:v>3504</c:v>
                </c:pt>
                <c:pt idx="12">
                  <c:v>175.2</c:v>
                </c:pt>
                <c:pt idx="13">
                  <c:v>503955.06316800002</c:v>
                </c:pt>
                <c:pt idx="14">
                  <c:v>0</c:v>
                </c:pt>
                <c:pt idx="15">
                  <c:v>0</c:v>
                </c:pt>
                <c:pt idx="16">
                  <c:v>15487.68</c:v>
                </c:pt>
                <c:pt idx="17">
                  <c:v>11177.76</c:v>
                </c:pt>
                <c:pt idx="18">
                  <c:v>39945.599999999999</c:v>
                </c:pt>
                <c:pt idx="19">
                  <c:v>67879.487999999998</c:v>
                </c:pt>
                <c:pt idx="20">
                  <c:v>7316.3519999999999</c:v>
                </c:pt>
                <c:pt idx="21">
                  <c:v>0</c:v>
                </c:pt>
                <c:pt idx="22">
                  <c:v>0</c:v>
                </c:pt>
                <c:pt idx="23">
                  <c:v>0</c:v>
                </c:pt>
                <c:pt idx="24">
                  <c:v>0</c:v>
                </c:pt>
                <c:pt idx="25">
                  <c:v>0</c:v>
                </c:pt>
                <c:pt idx="26">
                  <c:v>166.02652799999998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再エネ比較シート!$BU$13:$BU$42</c:f>
              <c:numCache>
                <c:formatCode>#,##0_);[Red]\(#,##0\)</c:formatCode>
                <c:ptCount val="30"/>
                <c:pt idx="0">
                  <c:v>10943.076096000004</c:v>
                </c:pt>
                <c:pt idx="1">
                  <c:v>56983.705391999989</c:v>
                </c:pt>
                <c:pt idx="2">
                  <c:v>491087.04452400008</c:v>
                </c:pt>
                <c:pt idx="3">
                  <c:v>237916.64244443993</c:v>
                </c:pt>
                <c:pt idx="4">
                  <c:v>106264.46581031989</c:v>
                </c:pt>
                <c:pt idx="5">
                  <c:v>16600.397073720007</c:v>
                </c:pt>
                <c:pt idx="6">
                  <c:v>323737.05211487977</c:v>
                </c:pt>
                <c:pt idx="7">
                  <c:v>285431.28830399999</c:v>
                </c:pt>
                <c:pt idx="8">
                  <c:v>14750.313131999985</c:v>
                </c:pt>
                <c:pt idx="9">
                  <c:v>34626.417623999987</c:v>
                </c:pt>
                <c:pt idx="10">
                  <c:v>510886.55069999991</c:v>
                </c:pt>
                <c:pt idx="11">
                  <c:v>170741.04568199968</c:v>
                </c:pt>
                <c:pt idx="12">
                  <c:v>77098.916711999918</c:v>
                </c:pt>
                <c:pt idx="13">
                  <c:v>654420.30956039985</c:v>
                </c:pt>
                <c:pt idx="14">
                  <c:v>40343.685059999916</c:v>
                </c:pt>
                <c:pt idx="15">
                  <c:v>17101.483991999943</c:v>
                </c:pt>
                <c:pt idx="16">
                  <c:v>167188.17438659997</c:v>
                </c:pt>
                <c:pt idx="17">
                  <c:v>51518.89914119996</c:v>
                </c:pt>
                <c:pt idx="18">
                  <c:v>209541.91647599995</c:v>
                </c:pt>
                <c:pt idx="19">
                  <c:v>89687.717679359965</c:v>
                </c:pt>
                <c:pt idx="20">
                  <c:v>122301.69405599982</c:v>
                </c:pt>
                <c:pt idx="21">
                  <c:v>172835.53846800001</c:v>
                </c:pt>
                <c:pt idx="22">
                  <c:v>66454.194065879972</c:v>
                </c:pt>
                <c:pt idx="23">
                  <c:v>137195.1087960001</c:v>
                </c:pt>
                <c:pt idx="24">
                  <c:v>96882.514447679889</c:v>
                </c:pt>
                <c:pt idx="25">
                  <c:v>104631.15433199995</c:v>
                </c:pt>
                <c:pt idx="26">
                  <c:v>209376.65995199981</c:v>
                </c:pt>
                <c:pt idx="27">
                  <c:v>17965.093847999975</c:v>
                </c:pt>
                <c:pt idx="28">
                  <c:v>24121.068215999974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丸亀市</c:v>
                </c:pt>
              </c:strCache>
            </c:strRef>
          </c:cat>
          <c:val>
            <c:numRef>
              <c:f>①CO2排出量の現状把握!$AX$43:$AX$45</c:f>
              <c:numCache>
                <c:formatCode>0%</c:formatCode>
                <c:ptCount val="3"/>
                <c:pt idx="0">
                  <c:v>0.42072759503743129</c:v>
                </c:pt>
                <c:pt idx="1">
                  <c:v>0.37344254639221464</c:v>
                </c:pt>
                <c:pt idx="2">
                  <c:v>0.30308265993155448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丸亀市</c:v>
                </c:pt>
              </c:strCache>
            </c:strRef>
          </c:cat>
          <c:val>
            <c:numRef>
              <c:f>①CO2排出量の現状把握!$AY$43:$AY$45</c:f>
              <c:numCache>
                <c:formatCode>0%</c:formatCode>
                <c:ptCount val="3"/>
                <c:pt idx="0">
                  <c:v>0.19118662390594171</c:v>
                </c:pt>
                <c:pt idx="1">
                  <c:v>0.16143269907754981</c:v>
                </c:pt>
                <c:pt idx="2">
                  <c:v>0.15799267634064493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丸亀市</c:v>
                </c:pt>
              </c:strCache>
            </c:strRef>
          </c:cat>
          <c:val>
            <c:numRef>
              <c:f>①CO2排出量の現状把握!$AZ$43:$AZ$45</c:f>
              <c:numCache>
                <c:formatCode>0%</c:formatCode>
                <c:ptCount val="3"/>
                <c:pt idx="0">
                  <c:v>0.18034974026133399</c:v>
                </c:pt>
                <c:pt idx="1">
                  <c:v>0.15782818299338283</c:v>
                </c:pt>
                <c:pt idx="2">
                  <c:v>0.19130722355082139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丸亀市</c:v>
                </c:pt>
              </c:strCache>
            </c:strRef>
          </c:cat>
          <c:val>
            <c:numRef>
              <c:f>①CO2排出量の現状把握!$BA$43:$BA$45</c:f>
              <c:numCache>
                <c:formatCode>0%</c:formatCode>
                <c:ptCount val="3"/>
                <c:pt idx="0">
                  <c:v>0.19226168778726088</c:v>
                </c:pt>
                <c:pt idx="1">
                  <c:v>0.29543152870894995</c:v>
                </c:pt>
                <c:pt idx="2">
                  <c:v>0.31835257334141542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丸亀市</c:v>
                </c:pt>
              </c:strCache>
            </c:strRef>
          </c:cat>
          <c:val>
            <c:numRef>
              <c:f>①CO2排出量の現状把握!$BB$43:$BB$45</c:f>
              <c:numCache>
                <c:formatCode>0%</c:formatCode>
                <c:ptCount val="3"/>
                <c:pt idx="0">
                  <c:v>1.5474353008032191E-2</c:v>
                </c:pt>
                <c:pt idx="1">
                  <c:v>1.1865042827902588E-2</c:v>
                </c:pt>
                <c:pt idx="2">
                  <c:v>2.9264866835563907E-2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33500</c:v>
                </c:pt>
                <c:pt idx="1">
                  <c:v>33500</c:v>
                </c:pt>
                <c:pt idx="2">
                  <c:v>33500</c:v>
                </c:pt>
                <c:pt idx="3">
                  <c:v>33500</c:v>
                </c:pt>
                <c:pt idx="4">
                  <c:v>33500</c:v>
                </c:pt>
                <c:pt idx="5">
                  <c:v>32886</c:v>
                </c:pt>
                <c:pt idx="6">
                  <c:v>32886</c:v>
                </c:pt>
                <c:pt idx="7">
                  <c:v>32886</c:v>
                </c:pt>
                <c:pt idx="8">
                  <c:v>32886</c:v>
                </c:pt>
                <c:pt idx="9">
                  <c:v>32886</c:v>
                </c:pt>
                <c:pt idx="10">
                  <c:v>32886</c:v>
                </c:pt>
                <c:pt idx="11">
                  <c:v>33174</c:v>
                </c:pt>
                <c:pt idx="12">
                  <c:v>33174</c:v>
                </c:pt>
                <c:pt idx="13">
                  <c:v>33174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12.293719680851151</c:v>
                </c:pt>
                <c:pt idx="1">
                  <c:v>12.10235405454605</c:v>
                </c:pt>
                <c:pt idx="2">
                  <c:v>12.479087769480181</c:v>
                </c:pt>
                <c:pt idx="3">
                  <c:v>12.647365577158091</c:v>
                </c:pt>
                <c:pt idx="4">
                  <c:v>14.5321513013541</c:v>
                </c:pt>
                <c:pt idx="5">
                  <c:v>15.203472445240839</c:v>
                </c:pt>
                <c:pt idx="6">
                  <c:v>23.85677314499971</c:v>
                </c:pt>
                <c:pt idx="7">
                  <c:v>14.946228079448799</c:v>
                </c:pt>
                <c:pt idx="8">
                  <c:v>13.80361230033815</c:v>
                </c:pt>
                <c:pt idx="9">
                  <c:v>14.99653156734829</c:v>
                </c:pt>
                <c:pt idx="10">
                  <c:v>14.67670838634694</c:v>
                </c:pt>
                <c:pt idx="11">
                  <c:v>19.865464009930339</c:v>
                </c:pt>
                <c:pt idx="12">
                  <c:v>16.427219586965538</c:v>
                </c:pt>
                <c:pt idx="13">
                  <c:v>19.577402726643349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5559774</c:v>
                </c:pt>
                <c:pt idx="1">
                  <c:v>5250520</c:v>
                </c:pt>
                <c:pt idx="2">
                  <c:v>4746976</c:v>
                </c:pt>
                <c:pt idx="3">
                  <c:v>4672793</c:v>
                </c:pt>
                <c:pt idx="4">
                  <c:v>4815490</c:v>
                </c:pt>
                <c:pt idx="5">
                  <c:v>4556884</c:v>
                </c:pt>
                <c:pt idx="6">
                  <c:v>4684622</c:v>
                </c:pt>
                <c:pt idx="7">
                  <c:v>4615143.875601368</c:v>
                </c:pt>
                <c:pt idx="8">
                  <c:v>4502498.9999999991</c:v>
                </c:pt>
                <c:pt idx="9">
                  <c:v>4637397</c:v>
                </c:pt>
                <c:pt idx="10">
                  <c:v>4817404</c:v>
                </c:pt>
                <c:pt idx="11">
                  <c:v>4690964</c:v>
                </c:pt>
                <c:pt idx="12">
                  <c:v>4195326</c:v>
                </c:pt>
                <c:pt idx="13">
                  <c:v>4620877.9999999991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111674</c:v>
                </c:pt>
                <c:pt idx="1">
                  <c:v>111918</c:v>
                </c:pt>
                <c:pt idx="2">
                  <c:v>112173</c:v>
                </c:pt>
                <c:pt idx="3">
                  <c:v>113618</c:v>
                </c:pt>
                <c:pt idx="4">
                  <c:v>113414</c:v>
                </c:pt>
                <c:pt idx="5">
                  <c:v>113481</c:v>
                </c:pt>
                <c:pt idx="6">
                  <c:v>113587</c:v>
                </c:pt>
                <c:pt idx="7">
                  <c:v>113564</c:v>
                </c:pt>
                <c:pt idx="8">
                  <c:v>113545</c:v>
                </c:pt>
                <c:pt idx="9">
                  <c:v>113066</c:v>
                </c:pt>
                <c:pt idx="10">
                  <c:v>112899</c:v>
                </c:pt>
                <c:pt idx="11">
                  <c:v>112622</c:v>
                </c:pt>
                <c:pt idx="12">
                  <c:v>112302</c:v>
                </c:pt>
                <c:pt idx="13">
                  <c:v>111575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丸亀市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1632</v>
      </c>
      <c r="B9" s="70">
        <v>239</v>
      </c>
      <c r="C9" s="70">
        <v>1</v>
      </c>
      <c r="D9" s="70">
        <v>15</v>
      </c>
      <c r="E9" s="70">
        <v>1990</v>
      </c>
      <c r="F9" s="70" t="s">
        <v>787</v>
      </c>
      <c r="G9" s="70" t="s">
        <v>1633</v>
      </c>
      <c r="H9" s="70" t="s">
        <v>1634</v>
      </c>
      <c r="I9" s="148"/>
      <c r="J9" s="71">
        <v>50.898859678201717</v>
      </c>
      <c r="K9" s="71">
        <v>6.3054634903094122</v>
      </c>
      <c r="L9" s="71">
        <v>5.0357397445687822</v>
      </c>
      <c r="M9" s="71">
        <v>45.680103032101407</v>
      </c>
      <c r="N9" s="71">
        <v>89.101218426967648</v>
      </c>
      <c r="O9" s="71">
        <v>76.713111929654033</v>
      </c>
      <c r="P9" s="71">
        <v>43.165243616122609</v>
      </c>
      <c r="Q9" s="71">
        <v>7.00996167822057</v>
      </c>
      <c r="R9" s="71">
        <v>0</v>
      </c>
      <c r="S9" s="71">
        <v>8.8153670728197397</v>
      </c>
      <c r="T9" s="72"/>
      <c r="U9" s="71">
        <v>12696498</v>
      </c>
      <c r="V9" s="71">
        <v>2421</v>
      </c>
      <c r="W9" s="71">
        <v>46</v>
      </c>
      <c r="X9" s="71">
        <v>19054</v>
      </c>
      <c r="Y9" s="71">
        <v>39005</v>
      </c>
      <c r="Z9" s="71">
        <v>31553</v>
      </c>
      <c r="AA9" s="71">
        <v>10481</v>
      </c>
      <c r="AB9" s="71">
        <v>113818</v>
      </c>
      <c r="AC9" s="71">
        <v>0</v>
      </c>
      <c r="AD9" s="71">
        <v>8.8153670728197397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1635</v>
      </c>
      <c r="B10" s="70">
        <v>240</v>
      </c>
      <c r="C10" s="70">
        <v>2</v>
      </c>
      <c r="D10" s="70">
        <v>15</v>
      </c>
      <c r="E10" s="70">
        <v>2005</v>
      </c>
      <c r="F10" s="70" t="s">
        <v>789</v>
      </c>
      <c r="G10" s="70" t="s">
        <v>1633</v>
      </c>
      <c r="H10" s="70" t="s">
        <v>1634</v>
      </c>
      <c r="I10" s="148"/>
      <c r="J10" s="71">
        <v>62.482000948279008</v>
      </c>
      <c r="K10" s="71">
        <v>3.1730524004601648</v>
      </c>
      <c r="L10" s="71">
        <v>4.1626236505967213</v>
      </c>
      <c r="M10" s="71">
        <v>79.517251086525107</v>
      </c>
      <c r="N10" s="71">
        <v>127.5713987735075</v>
      </c>
      <c r="O10" s="71">
        <v>79.114885695224643</v>
      </c>
      <c r="P10" s="71">
        <v>39.706327059438209</v>
      </c>
      <c r="Q10" s="71">
        <v>6.7348490553675502</v>
      </c>
      <c r="R10" s="71">
        <v>0</v>
      </c>
      <c r="S10" s="71">
        <v>9.1558148782648843</v>
      </c>
      <c r="T10" s="72"/>
      <c r="U10" s="71">
        <v>7939994</v>
      </c>
      <c r="V10" s="71">
        <v>1487</v>
      </c>
      <c r="W10" s="71">
        <v>50</v>
      </c>
      <c r="X10" s="71">
        <v>18937</v>
      </c>
      <c r="Y10" s="71">
        <v>48199</v>
      </c>
      <c r="Z10" s="71">
        <v>37656</v>
      </c>
      <c r="AA10" s="71">
        <v>7896</v>
      </c>
      <c r="AB10" s="71">
        <v>114316</v>
      </c>
      <c r="AC10" s="71">
        <v>0</v>
      </c>
      <c r="AD10" s="71">
        <v>9.1558148782648843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1636</v>
      </c>
      <c r="B11" s="70">
        <v>241</v>
      </c>
      <c r="C11" s="70">
        <v>3</v>
      </c>
      <c r="D11" s="70">
        <v>15</v>
      </c>
      <c r="E11" s="70">
        <v>2006</v>
      </c>
      <c r="F11" s="70" t="s">
        <v>790</v>
      </c>
      <c r="G11" s="70" t="s">
        <v>1633</v>
      </c>
      <c r="H11" s="70" t="s">
        <v>1634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1637</v>
      </c>
      <c r="B12" s="70">
        <v>242</v>
      </c>
      <c r="C12" s="70">
        <v>4</v>
      </c>
      <c r="D12" s="70">
        <v>15</v>
      </c>
      <c r="E12" s="70">
        <v>2007</v>
      </c>
      <c r="F12" s="70" t="s">
        <v>791</v>
      </c>
      <c r="G12" s="70" t="s">
        <v>1633</v>
      </c>
      <c r="H12" s="70" t="s">
        <v>1634</v>
      </c>
      <c r="I12" s="148"/>
      <c r="J12" s="71">
        <v>86.64518841841037</v>
      </c>
      <c r="K12" s="71">
        <v>3.6500689688710461</v>
      </c>
      <c r="L12" s="71">
        <v>7.2552245364995818</v>
      </c>
      <c r="M12" s="71">
        <v>82.7230692549455</v>
      </c>
      <c r="N12" s="71">
        <v>137.0014482023266</v>
      </c>
      <c r="O12" s="71">
        <v>75.318627292114272</v>
      </c>
      <c r="P12" s="71">
        <v>39.304741355754778</v>
      </c>
      <c r="Q12" s="71">
        <v>7.10987441025972</v>
      </c>
      <c r="R12" s="71">
        <v>0</v>
      </c>
      <c r="S12" s="71">
        <v>10.64542327123517</v>
      </c>
      <c r="T12" s="72"/>
      <c r="U12" s="71">
        <v>9529941</v>
      </c>
      <c r="V12" s="71">
        <v>1540</v>
      </c>
      <c r="W12" s="71">
        <v>65</v>
      </c>
      <c r="X12" s="71">
        <v>21102</v>
      </c>
      <c r="Y12" s="71">
        <v>49316</v>
      </c>
      <c r="Z12" s="71">
        <v>37267</v>
      </c>
      <c r="AA12" s="71">
        <v>7697</v>
      </c>
      <c r="AB12" s="71">
        <v>114300</v>
      </c>
      <c r="AC12" s="71">
        <v>0</v>
      </c>
      <c r="AD12" s="71">
        <v>10.64542327123517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1638</v>
      </c>
      <c r="B13" s="70">
        <v>243</v>
      </c>
      <c r="C13" s="70">
        <v>5</v>
      </c>
      <c r="D13" s="70">
        <v>15</v>
      </c>
      <c r="E13" s="70">
        <v>2008</v>
      </c>
      <c r="F13" s="70" t="s">
        <v>792</v>
      </c>
      <c r="G13" s="70" t="s">
        <v>1633</v>
      </c>
      <c r="H13" s="70" t="s">
        <v>1634</v>
      </c>
      <c r="I13" s="148"/>
      <c r="J13" s="71">
        <v>67.237451322084056</v>
      </c>
      <c r="K13" s="71">
        <v>2.8954552899523649</v>
      </c>
      <c r="L13" s="71">
        <v>6.4925097384198294</v>
      </c>
      <c r="M13" s="71">
        <v>82.549125213740837</v>
      </c>
      <c r="N13" s="71">
        <v>136.1422973292365</v>
      </c>
      <c r="O13" s="71">
        <v>72.276582361837683</v>
      </c>
      <c r="P13" s="71">
        <v>38.275516198396609</v>
      </c>
      <c r="Q13" s="71">
        <v>7.0135507663370902</v>
      </c>
      <c r="R13" s="71">
        <v>0</v>
      </c>
      <c r="S13" s="71">
        <v>9.9100624667927661</v>
      </c>
      <c r="T13" s="72"/>
      <c r="U13" s="71">
        <v>9430985</v>
      </c>
      <c r="V13" s="71">
        <v>1540</v>
      </c>
      <c r="W13" s="71">
        <v>65</v>
      </c>
      <c r="X13" s="71">
        <v>21102</v>
      </c>
      <c r="Y13" s="71">
        <v>49848</v>
      </c>
      <c r="Z13" s="71">
        <v>37017</v>
      </c>
      <c r="AA13" s="71">
        <v>7504</v>
      </c>
      <c r="AB13" s="71">
        <v>114606</v>
      </c>
      <c r="AC13" s="71">
        <v>0</v>
      </c>
      <c r="AD13" s="71">
        <v>9.9100624667927661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1639</v>
      </c>
      <c r="B14" s="70">
        <v>244</v>
      </c>
      <c r="C14" s="70">
        <v>6</v>
      </c>
      <c r="D14" s="70">
        <v>15</v>
      </c>
      <c r="E14" s="70">
        <v>2009</v>
      </c>
      <c r="F14" s="70" t="s">
        <v>176</v>
      </c>
      <c r="G14" s="70" t="s">
        <v>1633</v>
      </c>
      <c r="H14" s="70" t="s">
        <v>1634</v>
      </c>
      <c r="I14" s="148"/>
      <c r="J14" s="71">
        <v>94.00265136797357</v>
      </c>
      <c r="K14" s="71">
        <v>3.9774330652670251</v>
      </c>
      <c r="L14" s="71">
        <v>7.8798571159996866</v>
      </c>
      <c r="M14" s="71">
        <v>84.372993062179802</v>
      </c>
      <c r="N14" s="71">
        <v>125.3792077177222</v>
      </c>
      <c r="O14" s="71">
        <v>72.558314202482165</v>
      </c>
      <c r="P14" s="71">
        <v>36.061060023274592</v>
      </c>
      <c r="Q14" s="71">
        <v>6.6898550608526399</v>
      </c>
      <c r="R14" s="71">
        <v>0</v>
      </c>
      <c r="S14" s="71">
        <v>8.9940718176606627</v>
      </c>
      <c r="T14" s="72"/>
      <c r="U14" s="71">
        <v>11612472</v>
      </c>
      <c r="V14" s="71">
        <v>2439</v>
      </c>
      <c r="W14" s="71">
        <v>76</v>
      </c>
      <c r="X14" s="71">
        <v>24645</v>
      </c>
      <c r="Y14" s="71">
        <v>50305</v>
      </c>
      <c r="Z14" s="71">
        <v>36680</v>
      </c>
      <c r="AA14" s="71">
        <v>7258</v>
      </c>
      <c r="AB14" s="71">
        <v>114754</v>
      </c>
      <c r="AC14" s="71">
        <v>0</v>
      </c>
      <c r="AD14" s="71">
        <v>8.9940718176606627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44.8</v>
      </c>
      <c r="BK14" s="71">
        <v>0</v>
      </c>
      <c r="BL14" s="71">
        <v>41.721000000000004</v>
      </c>
      <c r="BM14" s="71">
        <v>0</v>
      </c>
      <c r="BN14" s="72"/>
      <c r="BO14" s="71">
        <v>0</v>
      </c>
      <c r="BP14" s="71">
        <v>0</v>
      </c>
      <c r="BQ14" s="71">
        <v>2</v>
      </c>
      <c r="BR14" s="71">
        <v>0</v>
      </c>
      <c r="BS14" s="71">
        <v>3</v>
      </c>
      <c r="BT14" s="71">
        <v>0</v>
      </c>
      <c r="BU14"/>
      <c r="BV14" s="70">
        <v>50.85</v>
      </c>
      <c r="BW14" s="70">
        <v>0</v>
      </c>
      <c r="BX14" s="70">
        <v>35.670999999999999</v>
      </c>
      <c r="BY14" s="70">
        <v>0</v>
      </c>
      <c r="BZ14" s="70">
        <v>0</v>
      </c>
      <c r="CA14" s="70">
        <v>0</v>
      </c>
      <c r="CB14" s="70">
        <v>0</v>
      </c>
      <c r="CC14" s="70">
        <v>0</v>
      </c>
      <c r="CD14" s="70">
        <v>0</v>
      </c>
    </row>
    <row r="15" spans="1:82">
      <c r="A15" s="70" t="s">
        <v>1640</v>
      </c>
      <c r="B15" s="70">
        <v>245</v>
      </c>
      <c r="C15" s="70">
        <v>7</v>
      </c>
      <c r="D15" s="70">
        <v>15</v>
      </c>
      <c r="E15" s="70">
        <v>2010</v>
      </c>
      <c r="F15" s="70" t="s">
        <v>177</v>
      </c>
      <c r="G15" s="70" t="s">
        <v>1633</v>
      </c>
      <c r="H15" s="70" t="s">
        <v>1634</v>
      </c>
      <c r="I15" s="148"/>
      <c r="J15" s="71">
        <v>109.929529622419</v>
      </c>
      <c r="K15" s="71">
        <v>3.56561311713511</v>
      </c>
      <c r="L15" s="71">
        <v>7.3602028050173436</v>
      </c>
      <c r="M15" s="71">
        <v>85.354480632272683</v>
      </c>
      <c r="N15" s="71">
        <v>127.6502762492171</v>
      </c>
      <c r="O15" s="71">
        <v>71.55915868025339</v>
      </c>
      <c r="P15" s="71">
        <v>36.113337166485813</v>
      </c>
      <c r="Q15" s="71">
        <v>6.9734231449292698</v>
      </c>
      <c r="R15" s="71">
        <v>0</v>
      </c>
      <c r="S15" s="71">
        <v>14.478690295975939</v>
      </c>
      <c r="T15" s="72"/>
      <c r="U15" s="71">
        <v>14515778</v>
      </c>
      <c r="V15" s="71">
        <v>2439</v>
      </c>
      <c r="W15" s="71">
        <v>76</v>
      </c>
      <c r="X15" s="71">
        <v>24645</v>
      </c>
      <c r="Y15" s="71">
        <v>50520</v>
      </c>
      <c r="Z15" s="71">
        <v>36343</v>
      </c>
      <c r="AA15" s="71">
        <v>7087</v>
      </c>
      <c r="AB15" s="71">
        <v>114621</v>
      </c>
      <c r="AC15" s="71">
        <v>0</v>
      </c>
      <c r="AD15" s="71">
        <v>14.478690295975939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46.529000000000003</v>
      </c>
      <c r="BK15" s="71">
        <v>0</v>
      </c>
      <c r="BL15" s="71">
        <v>37.847999999999999</v>
      </c>
      <c r="BM15" s="71">
        <v>0</v>
      </c>
      <c r="BN15" s="72"/>
      <c r="BO15" s="71">
        <v>0</v>
      </c>
      <c r="BP15" s="71">
        <v>0</v>
      </c>
      <c r="BQ15" s="71">
        <v>3</v>
      </c>
      <c r="BR15" s="71">
        <v>0</v>
      </c>
      <c r="BS15" s="71">
        <v>3</v>
      </c>
      <c r="BT15" s="71">
        <v>0</v>
      </c>
      <c r="BU15"/>
      <c r="BV15" s="70">
        <v>52.1</v>
      </c>
      <c r="BW15" s="70">
        <v>0</v>
      </c>
      <c r="BX15" s="70">
        <v>32.277000000000001</v>
      </c>
      <c r="BY15" s="70">
        <v>0</v>
      </c>
      <c r="BZ15" s="70">
        <v>0</v>
      </c>
      <c r="CA15" s="70">
        <v>0</v>
      </c>
      <c r="CB15" s="70">
        <v>0</v>
      </c>
      <c r="CC15" s="70">
        <v>0</v>
      </c>
      <c r="CD15" s="70">
        <v>0</v>
      </c>
    </row>
    <row r="16" spans="1:82">
      <c r="A16" s="70" t="s">
        <v>1641</v>
      </c>
      <c r="B16" s="70">
        <v>246</v>
      </c>
      <c r="C16" s="70">
        <v>8</v>
      </c>
      <c r="D16" s="70">
        <v>15</v>
      </c>
      <c r="E16" s="70">
        <v>2011</v>
      </c>
      <c r="F16" s="70" t="s">
        <v>178</v>
      </c>
      <c r="G16" s="70" t="s">
        <v>1633</v>
      </c>
      <c r="H16" s="70" t="s">
        <v>1634</v>
      </c>
      <c r="I16" s="148"/>
      <c r="J16" s="71">
        <v>133.05791898158051</v>
      </c>
      <c r="K16" s="71">
        <v>5.3828324672459136</v>
      </c>
      <c r="L16" s="71">
        <v>3.2453229681800968</v>
      </c>
      <c r="M16" s="71">
        <v>108.5385537148574</v>
      </c>
      <c r="N16" s="71">
        <v>147.94711034944629</v>
      </c>
      <c r="O16" s="71">
        <v>70.029883589852147</v>
      </c>
      <c r="P16" s="71">
        <v>35.163740687600793</v>
      </c>
      <c r="Q16" s="71">
        <v>8.0250956154558608</v>
      </c>
      <c r="R16" s="71">
        <v>0</v>
      </c>
      <c r="S16" s="71">
        <v>10.872341120561011</v>
      </c>
      <c r="T16" s="72"/>
      <c r="U16" s="71">
        <v>16507931</v>
      </c>
      <c r="V16" s="71">
        <v>2439</v>
      </c>
      <c r="W16" s="71">
        <v>76</v>
      </c>
      <c r="X16" s="71">
        <v>24645</v>
      </c>
      <c r="Y16" s="71">
        <v>50691</v>
      </c>
      <c r="Z16" s="71">
        <v>36339</v>
      </c>
      <c r="AA16" s="71">
        <v>7106</v>
      </c>
      <c r="AB16" s="71">
        <v>114355</v>
      </c>
      <c r="AC16" s="71">
        <v>0</v>
      </c>
      <c r="AD16" s="71">
        <v>10.872341120561011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44.091999999999999</v>
      </c>
      <c r="BK16" s="71">
        <v>0</v>
      </c>
      <c r="BL16" s="71">
        <v>31.228000000000002</v>
      </c>
      <c r="BM16" s="71">
        <v>0</v>
      </c>
      <c r="BN16" s="72"/>
      <c r="BO16" s="71">
        <v>0</v>
      </c>
      <c r="BP16" s="71">
        <v>0</v>
      </c>
      <c r="BQ16" s="71">
        <v>3</v>
      </c>
      <c r="BR16" s="71">
        <v>0</v>
      </c>
      <c r="BS16" s="71">
        <v>3</v>
      </c>
      <c r="BT16" s="71">
        <v>0</v>
      </c>
      <c r="BU16"/>
      <c r="BV16" s="70">
        <v>48.738999999999997</v>
      </c>
      <c r="BW16" s="70">
        <v>0</v>
      </c>
      <c r="BX16" s="70">
        <v>26.581</v>
      </c>
      <c r="BY16" s="70">
        <v>0</v>
      </c>
      <c r="BZ16" s="70">
        <v>0</v>
      </c>
      <c r="CA16" s="70">
        <v>0</v>
      </c>
      <c r="CB16" s="70">
        <v>0</v>
      </c>
      <c r="CC16" s="70">
        <v>0</v>
      </c>
      <c r="CD16" s="70">
        <v>0</v>
      </c>
    </row>
    <row r="17" spans="1:82">
      <c r="A17" s="70" t="s">
        <v>1642</v>
      </c>
      <c r="B17" s="70">
        <v>247</v>
      </c>
      <c r="C17" s="70">
        <v>9</v>
      </c>
      <c r="D17" s="70">
        <v>15</v>
      </c>
      <c r="E17" s="70">
        <v>2012</v>
      </c>
      <c r="F17" s="70" t="s">
        <v>179</v>
      </c>
      <c r="G17" s="70" t="s">
        <v>1633</v>
      </c>
      <c r="H17" s="70" t="s">
        <v>1634</v>
      </c>
      <c r="I17" s="148"/>
      <c r="J17" s="71">
        <v>117.36569062297011</v>
      </c>
      <c r="K17" s="71">
        <v>5.3097844248755122</v>
      </c>
      <c r="L17" s="71">
        <v>3.213040549122149</v>
      </c>
      <c r="M17" s="71">
        <v>114.2817565504228</v>
      </c>
      <c r="N17" s="71">
        <v>158.9326829094438</v>
      </c>
      <c r="O17" s="71">
        <v>69.195837247888122</v>
      </c>
      <c r="P17" s="71">
        <v>35.274225925067427</v>
      </c>
      <c r="Q17" s="71">
        <v>8.84567294407689</v>
      </c>
      <c r="R17" s="71">
        <v>0</v>
      </c>
      <c r="S17" s="71">
        <v>10.58507335451324</v>
      </c>
      <c r="T17" s="72"/>
      <c r="U17" s="71">
        <v>15701318</v>
      </c>
      <c r="V17" s="71">
        <v>2439</v>
      </c>
      <c r="W17" s="71">
        <v>76</v>
      </c>
      <c r="X17" s="71">
        <v>24645</v>
      </c>
      <c r="Y17" s="71">
        <v>51578</v>
      </c>
      <c r="Z17" s="71">
        <v>36191</v>
      </c>
      <c r="AA17" s="71">
        <v>7088</v>
      </c>
      <c r="AB17" s="71">
        <v>116015</v>
      </c>
      <c r="AC17" s="71">
        <v>0</v>
      </c>
      <c r="AD17" s="71">
        <v>10.58507335451324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48.933999999999997</v>
      </c>
      <c r="BK17" s="71">
        <v>0</v>
      </c>
      <c r="BL17" s="71">
        <v>31.618000000000002</v>
      </c>
      <c r="BM17" s="71">
        <v>0</v>
      </c>
      <c r="BN17" s="72"/>
      <c r="BO17" s="71">
        <v>0</v>
      </c>
      <c r="BP17" s="71">
        <v>0</v>
      </c>
      <c r="BQ17" s="71">
        <v>3</v>
      </c>
      <c r="BR17" s="71">
        <v>0</v>
      </c>
      <c r="BS17" s="71">
        <v>3</v>
      </c>
      <c r="BT17" s="71">
        <v>0</v>
      </c>
      <c r="BU17"/>
      <c r="BV17" s="70">
        <v>54.454999999999998</v>
      </c>
      <c r="BW17" s="70">
        <v>0</v>
      </c>
      <c r="BX17" s="70">
        <v>26.097000000000001</v>
      </c>
      <c r="BY17" s="70">
        <v>0</v>
      </c>
      <c r="BZ17" s="70">
        <v>0</v>
      </c>
      <c r="CA17" s="70">
        <v>0</v>
      </c>
      <c r="CB17" s="70">
        <v>0</v>
      </c>
      <c r="CC17" s="70">
        <v>0</v>
      </c>
      <c r="CD17" s="70">
        <v>0</v>
      </c>
    </row>
    <row r="18" spans="1:82">
      <c r="A18" s="70" t="s">
        <v>1643</v>
      </c>
      <c r="B18" s="70">
        <v>248</v>
      </c>
      <c r="C18" s="70">
        <v>10</v>
      </c>
      <c r="D18" s="70">
        <v>15</v>
      </c>
      <c r="E18" s="70">
        <v>2013</v>
      </c>
      <c r="F18" s="70" t="s">
        <v>180</v>
      </c>
      <c r="G18" s="70" t="s">
        <v>1633</v>
      </c>
      <c r="H18" s="70" t="s">
        <v>1634</v>
      </c>
      <c r="I18" s="148"/>
      <c r="J18" s="71">
        <v>101.5983030765845</v>
      </c>
      <c r="K18" s="71">
        <v>4.5787772394480664</v>
      </c>
      <c r="L18" s="71">
        <v>2.9448316633240741</v>
      </c>
      <c r="M18" s="71">
        <v>121.5980048898969</v>
      </c>
      <c r="N18" s="71">
        <v>153.63164059751929</v>
      </c>
      <c r="O18" s="71">
        <v>66.772845815821668</v>
      </c>
      <c r="P18" s="71">
        <v>35.372171916722188</v>
      </c>
      <c r="Q18" s="71">
        <v>9.0054246712819292</v>
      </c>
      <c r="R18" s="71">
        <v>0</v>
      </c>
      <c r="S18" s="71">
        <v>14.87605218071795</v>
      </c>
      <c r="T18" s="72"/>
      <c r="U18" s="71">
        <v>13151800</v>
      </c>
      <c r="V18" s="71">
        <v>2439</v>
      </c>
      <c r="W18" s="71">
        <v>76</v>
      </c>
      <c r="X18" s="71">
        <v>24645</v>
      </c>
      <c r="Y18" s="71">
        <v>51860</v>
      </c>
      <c r="Z18" s="71">
        <v>36483</v>
      </c>
      <c r="AA18" s="71">
        <v>7081</v>
      </c>
      <c r="AB18" s="71">
        <v>116417</v>
      </c>
      <c r="AC18" s="71">
        <v>0</v>
      </c>
      <c r="AD18" s="71">
        <v>14.87605218071795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50.021000000000001</v>
      </c>
      <c r="BK18" s="71">
        <v>0</v>
      </c>
      <c r="BL18" s="71">
        <v>40.631999999999998</v>
      </c>
      <c r="BM18" s="71">
        <v>0</v>
      </c>
      <c r="BN18" s="72"/>
      <c r="BO18" s="71">
        <v>0</v>
      </c>
      <c r="BP18" s="71">
        <v>0</v>
      </c>
      <c r="BQ18" s="71">
        <v>3</v>
      </c>
      <c r="BR18" s="71">
        <v>0</v>
      </c>
      <c r="BS18" s="71">
        <v>3</v>
      </c>
      <c r="BT18" s="71">
        <v>0</v>
      </c>
      <c r="BU18"/>
      <c r="BV18" s="70">
        <v>56.201999999999998</v>
      </c>
      <c r="BW18" s="70">
        <v>0</v>
      </c>
      <c r="BX18" s="70">
        <v>34.451000000000001</v>
      </c>
      <c r="BY18" s="70">
        <v>0</v>
      </c>
      <c r="BZ18" s="70">
        <v>0</v>
      </c>
      <c r="CA18" s="70">
        <v>0</v>
      </c>
      <c r="CB18" s="70">
        <v>0</v>
      </c>
      <c r="CC18" s="70">
        <v>0</v>
      </c>
      <c r="CD18" s="70">
        <v>0</v>
      </c>
    </row>
    <row r="19" spans="1:82">
      <c r="A19" s="70" t="s">
        <v>1644</v>
      </c>
      <c r="B19" s="70">
        <v>249</v>
      </c>
      <c r="C19" s="70">
        <v>11</v>
      </c>
      <c r="D19" s="70">
        <v>15</v>
      </c>
      <c r="E19" s="70">
        <v>2014</v>
      </c>
      <c r="F19" s="70" t="s">
        <v>181</v>
      </c>
      <c r="G19" s="70" t="s">
        <v>1633</v>
      </c>
      <c r="H19" s="70" t="s">
        <v>1634</v>
      </c>
      <c r="I19" s="148"/>
      <c r="J19" s="71">
        <v>101.00261185435861</v>
      </c>
      <c r="K19" s="71">
        <v>3.968032718868499</v>
      </c>
      <c r="L19" s="71">
        <v>6.9909717099368338</v>
      </c>
      <c r="M19" s="71">
        <v>112.83438752514419</v>
      </c>
      <c r="N19" s="71">
        <v>138.94313516605609</v>
      </c>
      <c r="O19" s="71">
        <v>63.429889900534178</v>
      </c>
      <c r="P19" s="71">
        <v>35.72173492292103</v>
      </c>
      <c r="Q19" s="71">
        <v>8.6458833200507907</v>
      </c>
      <c r="R19" s="71">
        <v>0</v>
      </c>
      <c r="S19" s="71">
        <v>11.48926003372366</v>
      </c>
      <c r="T19" s="72"/>
      <c r="U19" s="71">
        <v>14997063</v>
      </c>
      <c r="V19" s="71">
        <v>2021</v>
      </c>
      <c r="W19" s="71">
        <v>79</v>
      </c>
      <c r="X19" s="71">
        <v>25255</v>
      </c>
      <c r="Y19" s="71">
        <v>52279</v>
      </c>
      <c r="Z19" s="71">
        <v>36501</v>
      </c>
      <c r="AA19" s="71">
        <v>7114</v>
      </c>
      <c r="AB19" s="71">
        <v>116494</v>
      </c>
      <c r="AC19" s="71">
        <v>0</v>
      </c>
      <c r="AD19" s="71">
        <v>11.48926003372366</v>
      </c>
      <c r="AE19" s="72"/>
      <c r="AF19" s="71"/>
      <c r="AG19" s="71"/>
      <c r="AH19" s="71"/>
      <c r="AI19" s="71"/>
      <c r="AJ19" s="71"/>
      <c r="AK19" s="71"/>
      <c r="AL19" s="71"/>
      <c r="AM19" s="71"/>
      <c r="AN19" s="71"/>
      <c r="AO19" s="71"/>
      <c r="AP19" s="71"/>
      <c r="AQ19" s="72"/>
      <c r="AR19" s="71">
        <v>1017</v>
      </c>
      <c r="AS19" s="71">
        <v>42</v>
      </c>
      <c r="AT19" s="71">
        <v>0</v>
      </c>
      <c r="AU19" s="71">
        <v>0</v>
      </c>
      <c r="AV19" s="71">
        <v>0</v>
      </c>
      <c r="AW19" s="71">
        <v>0</v>
      </c>
      <c r="AX19" s="71"/>
      <c r="AY19" s="72"/>
      <c r="AZ19" s="71">
        <v>3495</v>
      </c>
      <c r="BA19" s="71">
        <v>715.1</v>
      </c>
      <c r="BB19" s="71">
        <v>0</v>
      </c>
      <c r="BC19" s="71">
        <v>0</v>
      </c>
      <c r="BD19" s="71">
        <v>0</v>
      </c>
      <c r="BE19" s="71">
        <v>0</v>
      </c>
      <c r="BF19" s="71"/>
      <c r="BG19" s="72"/>
      <c r="BH19" s="71">
        <v>0</v>
      </c>
      <c r="BI19" s="71">
        <v>0</v>
      </c>
      <c r="BJ19" s="71">
        <v>48.720999999999997</v>
      </c>
      <c r="BK19" s="71">
        <v>0</v>
      </c>
      <c r="BL19" s="71">
        <v>35.596000000000004</v>
      </c>
      <c r="BM19" s="71">
        <v>0</v>
      </c>
      <c r="BN19" s="72"/>
      <c r="BO19" s="71">
        <v>0</v>
      </c>
      <c r="BP19" s="71">
        <v>0</v>
      </c>
      <c r="BQ19" s="71">
        <v>3</v>
      </c>
      <c r="BR19" s="71">
        <v>0</v>
      </c>
      <c r="BS19" s="71">
        <v>3</v>
      </c>
      <c r="BT19" s="71">
        <v>0</v>
      </c>
      <c r="BU19"/>
      <c r="BV19" s="70">
        <v>57.213000000000001</v>
      </c>
      <c r="BW19" s="70">
        <v>0</v>
      </c>
      <c r="BX19" s="70">
        <v>27.103999999999999</v>
      </c>
      <c r="BY19" s="70">
        <v>0</v>
      </c>
      <c r="BZ19" s="70">
        <v>0</v>
      </c>
      <c r="CA19" s="70">
        <v>0</v>
      </c>
      <c r="CB19" s="70">
        <v>0</v>
      </c>
      <c r="CC19" s="70">
        <v>0</v>
      </c>
      <c r="CD19" s="70">
        <v>0</v>
      </c>
    </row>
    <row r="20" spans="1:82">
      <c r="A20" s="70" t="s">
        <v>1645</v>
      </c>
      <c r="B20" s="70">
        <v>250</v>
      </c>
      <c r="C20" s="70">
        <v>12</v>
      </c>
      <c r="D20" s="70">
        <v>15</v>
      </c>
      <c r="E20" s="70">
        <v>2015</v>
      </c>
      <c r="F20" s="70" t="s">
        <v>182</v>
      </c>
      <c r="G20" s="70" t="s">
        <v>1633</v>
      </c>
      <c r="H20" s="70" t="s">
        <v>1634</v>
      </c>
      <c r="I20" s="148"/>
      <c r="J20" s="71">
        <v>120.3560741769285</v>
      </c>
      <c r="K20" s="71">
        <v>4.2200568725112308</v>
      </c>
      <c r="L20" s="71">
        <v>8.7140607189649035</v>
      </c>
      <c r="M20" s="71">
        <v>120.04895163205229</v>
      </c>
      <c r="N20" s="71">
        <v>140.00751708986181</v>
      </c>
      <c r="O20" s="71">
        <v>62.966402625075411</v>
      </c>
      <c r="P20" s="71">
        <v>35.624324775902103</v>
      </c>
      <c r="Q20" s="71">
        <v>8.5098252299995796</v>
      </c>
      <c r="R20" s="71">
        <v>0</v>
      </c>
      <c r="S20" s="71">
        <v>9.5007313088503818</v>
      </c>
      <c r="T20" s="72"/>
      <c r="U20" s="71">
        <v>16211907</v>
      </c>
      <c r="V20" s="71">
        <v>2021</v>
      </c>
      <c r="W20" s="71">
        <v>79</v>
      </c>
      <c r="X20" s="71">
        <v>25255</v>
      </c>
      <c r="Y20" s="71">
        <v>52915</v>
      </c>
      <c r="Z20" s="71">
        <v>36583</v>
      </c>
      <c r="AA20" s="71">
        <v>7089</v>
      </c>
      <c r="AB20" s="71">
        <v>117128</v>
      </c>
      <c r="AC20" s="71">
        <v>0</v>
      </c>
      <c r="AD20" s="71">
        <v>9.5007313088503818</v>
      </c>
      <c r="AE20" s="72"/>
      <c r="AF20" s="71">
        <v>163026480.6736396</v>
      </c>
      <c r="AG20" s="71">
        <v>3497876.0404155431</v>
      </c>
      <c r="AH20" s="71">
        <v>1776009.508211945</v>
      </c>
      <c r="AI20" s="71">
        <v>147767038.5083932</v>
      </c>
      <c r="AJ20" s="71">
        <v>206534634.13932821</v>
      </c>
      <c r="AK20" s="71">
        <v>0</v>
      </c>
      <c r="AL20" s="71">
        <v>0</v>
      </c>
      <c r="AM20" s="71">
        <v>16051901.066519409</v>
      </c>
      <c r="AN20" s="71">
        <v>0</v>
      </c>
      <c r="AO20" s="71">
        <v>0</v>
      </c>
      <c r="AP20" s="71">
        <v>538653939.93650794</v>
      </c>
      <c r="AQ20" s="72"/>
      <c r="AR20" s="71">
        <v>1086</v>
      </c>
      <c r="AS20" s="71">
        <v>54</v>
      </c>
      <c r="AT20" s="71">
        <v>0</v>
      </c>
      <c r="AU20" s="71">
        <v>0</v>
      </c>
      <c r="AV20" s="71">
        <v>0</v>
      </c>
      <c r="AW20" s="71">
        <v>0</v>
      </c>
      <c r="AX20" s="71"/>
      <c r="AY20" s="72"/>
      <c r="AZ20" s="71">
        <v>3760.6</v>
      </c>
      <c r="BA20" s="71">
        <v>899.5</v>
      </c>
      <c r="BB20" s="71">
        <v>0</v>
      </c>
      <c r="BC20" s="71">
        <v>0</v>
      </c>
      <c r="BD20" s="71">
        <v>0</v>
      </c>
      <c r="BE20" s="71">
        <v>0</v>
      </c>
      <c r="BF20" s="71"/>
      <c r="BG20" s="72"/>
      <c r="BH20" s="71">
        <v>0</v>
      </c>
      <c r="BI20" s="71">
        <v>0</v>
      </c>
      <c r="BJ20" s="71">
        <v>46.85</v>
      </c>
      <c r="BK20" s="71">
        <v>0</v>
      </c>
      <c r="BL20" s="71">
        <v>8.1029999999999998</v>
      </c>
      <c r="BM20" s="71">
        <v>0</v>
      </c>
      <c r="BN20" s="72"/>
      <c r="BO20" s="71">
        <v>0</v>
      </c>
      <c r="BP20" s="71">
        <v>0</v>
      </c>
      <c r="BQ20" s="71">
        <v>3</v>
      </c>
      <c r="BR20" s="71">
        <v>0</v>
      </c>
      <c r="BS20" s="71">
        <v>2</v>
      </c>
      <c r="BT20" s="71">
        <v>0</v>
      </c>
      <c r="BU20"/>
      <c r="BV20" s="70">
        <v>54.953000000000003</v>
      </c>
      <c r="BW20" s="70">
        <v>0</v>
      </c>
      <c r="BX20" s="70">
        <v>0</v>
      </c>
      <c r="BY20" s="70">
        <v>0</v>
      </c>
      <c r="BZ20" s="70">
        <v>0</v>
      </c>
      <c r="CA20" s="70">
        <v>0</v>
      </c>
      <c r="CB20" s="70">
        <v>0</v>
      </c>
      <c r="CC20" s="70">
        <v>0</v>
      </c>
      <c r="CD20" s="70">
        <v>0</v>
      </c>
    </row>
    <row r="21" spans="1:82">
      <c r="A21" s="70" t="s">
        <v>1646</v>
      </c>
      <c r="B21" s="70">
        <v>251</v>
      </c>
      <c r="C21" s="70">
        <v>13</v>
      </c>
      <c r="D21" s="70">
        <v>15</v>
      </c>
      <c r="E21" s="70">
        <v>2016</v>
      </c>
      <c r="F21" s="70" t="s">
        <v>155</v>
      </c>
      <c r="G21" s="70" t="s">
        <v>1633</v>
      </c>
      <c r="H21" s="70" t="s">
        <v>1634</v>
      </c>
      <c r="I21" s="148"/>
      <c r="J21" s="71">
        <v>87.721739159016749</v>
      </c>
      <c r="K21" s="71">
        <v>4.3466093827675261</v>
      </c>
      <c r="L21" s="71">
        <v>9.8472648301660044</v>
      </c>
      <c r="M21" s="71">
        <v>92.46864372170981</v>
      </c>
      <c r="N21" s="71">
        <v>133.58135344717871</v>
      </c>
      <c r="O21" s="71">
        <v>62.399005139332679</v>
      </c>
      <c r="P21" s="71">
        <v>35.045961310379965</v>
      </c>
      <c r="Q21" s="71">
        <v>8.2545531988985861</v>
      </c>
      <c r="R21" s="71">
        <v>0</v>
      </c>
      <c r="S21" s="71">
        <v>9.214087811390721</v>
      </c>
      <c r="T21" s="72"/>
      <c r="U21" s="71">
        <v>13816553</v>
      </c>
      <c r="V21" s="71">
        <v>2021</v>
      </c>
      <c r="W21" s="71">
        <v>79</v>
      </c>
      <c r="X21" s="71">
        <v>25255</v>
      </c>
      <c r="Y21" s="71">
        <v>53225</v>
      </c>
      <c r="Z21" s="71">
        <v>36699</v>
      </c>
      <c r="AA21" s="71">
        <v>7213</v>
      </c>
      <c r="AB21" s="71">
        <v>116867</v>
      </c>
      <c r="AC21" s="71">
        <v>0</v>
      </c>
      <c r="AD21" s="71">
        <v>9.214087811390721</v>
      </c>
      <c r="AE21" s="72"/>
      <c r="AF21" s="71">
        <v>126222074.2077181</v>
      </c>
      <c r="AG21" s="71">
        <v>3438504.92275029</v>
      </c>
      <c r="AH21" s="71">
        <v>1527396.4117451459</v>
      </c>
      <c r="AI21" s="71">
        <v>142870706.08225161</v>
      </c>
      <c r="AJ21" s="71">
        <v>187467055.30361149</v>
      </c>
      <c r="AK21" s="71">
        <v>0</v>
      </c>
      <c r="AL21" s="71">
        <v>0</v>
      </c>
      <c r="AM21" s="71">
        <v>16028575.074534969</v>
      </c>
      <c r="AN21" s="71">
        <v>0</v>
      </c>
      <c r="AO21" s="71">
        <v>0</v>
      </c>
      <c r="AP21" s="71">
        <v>477554312.00261158</v>
      </c>
      <c r="AQ21" s="72"/>
      <c r="AR21" s="71">
        <v>1160</v>
      </c>
      <c r="AS21" s="71">
        <v>61</v>
      </c>
      <c r="AT21" s="71">
        <v>0</v>
      </c>
      <c r="AU21" s="71">
        <v>0</v>
      </c>
      <c r="AV21" s="71">
        <v>0</v>
      </c>
      <c r="AW21" s="71">
        <v>0</v>
      </c>
      <c r="AX21" s="71"/>
      <c r="AY21" s="72"/>
      <c r="AZ21" s="71">
        <v>4047.8</v>
      </c>
      <c r="BA21" s="71">
        <v>1022</v>
      </c>
      <c r="BB21" s="71">
        <v>0</v>
      </c>
      <c r="BC21" s="71">
        <v>0</v>
      </c>
      <c r="BD21" s="71">
        <v>0</v>
      </c>
      <c r="BE21" s="71">
        <v>0</v>
      </c>
      <c r="BF21" s="71"/>
      <c r="BG21" s="72"/>
      <c r="BH21" s="71">
        <v>0</v>
      </c>
      <c r="BI21" s="71">
        <v>0</v>
      </c>
      <c r="BJ21" s="71">
        <v>31.696000000000002</v>
      </c>
      <c r="BK21" s="71">
        <v>0</v>
      </c>
      <c r="BL21" s="71">
        <v>31.599</v>
      </c>
      <c r="BM21" s="71">
        <v>0</v>
      </c>
      <c r="BN21" s="72"/>
      <c r="BO21" s="71">
        <v>0</v>
      </c>
      <c r="BP21" s="71">
        <v>0</v>
      </c>
      <c r="BQ21" s="71">
        <v>3</v>
      </c>
      <c r="BR21" s="71">
        <v>0</v>
      </c>
      <c r="BS21" s="71">
        <v>3</v>
      </c>
      <c r="BT21" s="71">
        <v>0</v>
      </c>
      <c r="BU21"/>
      <c r="BV21" s="70">
        <v>39.539000000000001</v>
      </c>
      <c r="BW21" s="70">
        <v>0</v>
      </c>
      <c r="BX21" s="70">
        <v>23.756</v>
      </c>
      <c r="BY21" s="70">
        <v>0</v>
      </c>
      <c r="BZ21" s="70">
        <v>0</v>
      </c>
      <c r="CA21" s="70">
        <v>0</v>
      </c>
      <c r="CB21" s="70">
        <v>0</v>
      </c>
      <c r="CC21" s="70">
        <v>0</v>
      </c>
      <c r="CD21" s="70">
        <v>0</v>
      </c>
    </row>
    <row r="22" spans="1:82">
      <c r="A22" s="70" t="s">
        <v>1647</v>
      </c>
      <c r="B22" s="70">
        <v>252</v>
      </c>
      <c r="C22" s="70">
        <v>14</v>
      </c>
      <c r="D22" s="70">
        <v>15</v>
      </c>
      <c r="E22" s="70">
        <v>2017</v>
      </c>
      <c r="F22" s="70" t="s">
        <v>156</v>
      </c>
      <c r="G22" s="70" t="s">
        <v>1633</v>
      </c>
      <c r="H22" s="70" t="s">
        <v>1634</v>
      </c>
      <c r="I22" s="148"/>
      <c r="J22" s="71">
        <v>83.567168972763028</v>
      </c>
      <c r="K22" s="71">
        <v>4.4466577162181053</v>
      </c>
      <c r="L22" s="71">
        <v>8.1101894550401887</v>
      </c>
      <c r="M22" s="71">
        <v>92.769423547578256</v>
      </c>
      <c r="N22" s="71">
        <v>137.51548568817802</v>
      </c>
      <c r="O22" s="71">
        <v>61.327280552561518</v>
      </c>
      <c r="P22" s="71">
        <v>34.915688589585542</v>
      </c>
      <c r="Q22" s="71">
        <v>7.9798094799040502</v>
      </c>
      <c r="R22" s="71">
        <v>0</v>
      </c>
      <c r="S22" s="71">
        <v>8.8829581473476935</v>
      </c>
      <c r="T22" s="72"/>
      <c r="U22" s="71">
        <v>14217733</v>
      </c>
      <c r="V22" s="71">
        <v>2021</v>
      </c>
      <c r="W22" s="71">
        <v>79</v>
      </c>
      <c r="X22" s="71">
        <v>25255</v>
      </c>
      <c r="Y22" s="71">
        <v>53708</v>
      </c>
      <c r="Z22" s="71">
        <v>36667</v>
      </c>
      <c r="AA22" s="71">
        <v>7232</v>
      </c>
      <c r="AB22" s="71">
        <v>116830</v>
      </c>
      <c r="AC22" s="71">
        <v>0</v>
      </c>
      <c r="AD22" s="71">
        <v>8.8829581473476935</v>
      </c>
      <c r="AE22" s="72"/>
      <c r="AF22" s="71">
        <v>123563230.1210369</v>
      </c>
      <c r="AG22" s="71">
        <v>3596084.481184111</v>
      </c>
      <c r="AH22" s="71">
        <v>1709321.236294148</v>
      </c>
      <c r="AI22" s="71">
        <v>149529534.88667381</v>
      </c>
      <c r="AJ22" s="71">
        <v>203939263.1608128</v>
      </c>
      <c r="AK22" s="71">
        <v>0</v>
      </c>
      <c r="AL22" s="71">
        <v>0</v>
      </c>
      <c r="AM22" s="71">
        <v>16048572.84455538</v>
      </c>
      <c r="AN22" s="71">
        <v>0</v>
      </c>
      <c r="AO22" s="71">
        <v>0</v>
      </c>
      <c r="AP22" s="71">
        <v>498386006.73055714</v>
      </c>
      <c r="AQ22" s="72"/>
      <c r="AR22" s="71">
        <v>1239</v>
      </c>
      <c r="AS22" s="71">
        <v>67</v>
      </c>
      <c r="AT22" s="71">
        <v>0</v>
      </c>
      <c r="AU22" s="71">
        <v>0</v>
      </c>
      <c r="AV22" s="71">
        <v>0</v>
      </c>
      <c r="AW22" s="71">
        <v>0</v>
      </c>
      <c r="AX22" s="71"/>
      <c r="AY22" s="72"/>
      <c r="AZ22" s="71">
        <v>4347.1000000000004</v>
      </c>
      <c r="BA22" s="71">
        <v>1116.2</v>
      </c>
      <c r="BB22" s="71">
        <v>0</v>
      </c>
      <c r="BC22" s="71">
        <v>0</v>
      </c>
      <c r="BD22" s="71">
        <v>0</v>
      </c>
      <c r="BE22" s="71">
        <v>0</v>
      </c>
      <c r="BF22" s="71"/>
      <c r="BG22" s="72"/>
      <c r="BH22" s="71">
        <v>0</v>
      </c>
      <c r="BI22" s="71">
        <v>0</v>
      </c>
      <c r="BJ22" s="71">
        <v>42.914000000000001</v>
      </c>
      <c r="BK22" s="71">
        <v>0</v>
      </c>
      <c r="BL22" s="71">
        <v>29.759</v>
      </c>
      <c r="BM22" s="71">
        <v>0</v>
      </c>
      <c r="BN22" s="72"/>
      <c r="BO22" s="71">
        <v>0</v>
      </c>
      <c r="BP22" s="71">
        <v>0</v>
      </c>
      <c r="BQ22" s="71">
        <v>3</v>
      </c>
      <c r="BR22" s="71">
        <v>0</v>
      </c>
      <c r="BS22" s="71">
        <v>3</v>
      </c>
      <c r="BT22" s="71">
        <v>0</v>
      </c>
      <c r="BU22"/>
      <c r="BV22" s="70">
        <v>50.244999999999997</v>
      </c>
      <c r="BW22" s="70">
        <v>0</v>
      </c>
      <c r="BX22" s="70">
        <v>22.428000000000001</v>
      </c>
      <c r="BY22" s="70">
        <v>0</v>
      </c>
      <c r="BZ22" s="70">
        <v>0</v>
      </c>
      <c r="CA22" s="70">
        <v>0</v>
      </c>
      <c r="CB22" s="70">
        <v>0</v>
      </c>
      <c r="CC22" s="70">
        <v>0</v>
      </c>
      <c r="CD22" s="70">
        <v>0</v>
      </c>
    </row>
    <row r="23" spans="1:82">
      <c r="A23" s="70" t="s">
        <v>1648</v>
      </c>
      <c r="B23" s="70">
        <v>253</v>
      </c>
      <c r="C23" s="70">
        <v>15</v>
      </c>
      <c r="D23" s="70">
        <v>15</v>
      </c>
      <c r="E23" s="70">
        <v>2018</v>
      </c>
      <c r="F23" s="70" t="s">
        <v>183</v>
      </c>
      <c r="G23" s="70" t="s">
        <v>1633</v>
      </c>
      <c r="H23" s="70" t="s">
        <v>1634</v>
      </c>
      <c r="I23" s="148"/>
      <c r="J23" s="71">
        <v>84.578930883119455</v>
      </c>
      <c r="K23" s="71">
        <v>4.1804020416571799</v>
      </c>
      <c r="L23" s="71">
        <v>7.5792156701993738</v>
      </c>
      <c r="M23" s="71">
        <v>92.062058167487919</v>
      </c>
      <c r="N23" s="71">
        <v>132.16924828372839</v>
      </c>
      <c r="O23" s="71">
        <v>60.071684014798443</v>
      </c>
      <c r="P23" s="71">
        <v>34.998319203041504</v>
      </c>
      <c r="Q23" s="71">
        <v>7.4089658988117604</v>
      </c>
      <c r="R23" s="71">
        <v>0</v>
      </c>
      <c r="S23" s="71">
        <v>9.3310597135366073</v>
      </c>
      <c r="T23" s="72"/>
      <c r="U23" s="71">
        <v>14538269</v>
      </c>
      <c r="V23" s="71">
        <v>2021</v>
      </c>
      <c r="W23" s="71">
        <v>79</v>
      </c>
      <c r="X23" s="71">
        <v>25255</v>
      </c>
      <c r="Y23" s="71">
        <v>54257</v>
      </c>
      <c r="Z23" s="71">
        <v>36604</v>
      </c>
      <c r="AA23" s="71">
        <v>7322</v>
      </c>
      <c r="AB23" s="71">
        <v>116896</v>
      </c>
      <c r="AC23" s="71">
        <v>0</v>
      </c>
      <c r="AD23" s="71">
        <v>9.3310597135366073</v>
      </c>
      <c r="AE23" s="72"/>
      <c r="AF23" s="71">
        <v>122891270.88677859</v>
      </c>
      <c r="AG23" s="71">
        <v>3189468.3902216181</v>
      </c>
      <c r="AH23" s="71">
        <v>1628157.902193673</v>
      </c>
      <c r="AI23" s="71">
        <v>143190418.7562454</v>
      </c>
      <c r="AJ23" s="71">
        <v>192220143.66236961</v>
      </c>
      <c r="AK23" s="71">
        <v>0</v>
      </c>
      <c r="AL23" s="71">
        <v>0</v>
      </c>
      <c r="AM23" s="71">
        <v>16090864.23774891</v>
      </c>
      <c r="AN23" s="71">
        <v>0</v>
      </c>
      <c r="AO23" s="71">
        <v>0</v>
      </c>
      <c r="AP23" s="71">
        <v>479210323.83555782</v>
      </c>
      <c r="AQ23" s="72"/>
      <c r="AR23" s="71">
        <v>1324</v>
      </c>
      <c r="AS23" s="71">
        <v>73</v>
      </c>
      <c r="AT23" s="71">
        <v>0</v>
      </c>
      <c r="AU23" s="71">
        <v>0</v>
      </c>
      <c r="AV23" s="71">
        <v>0</v>
      </c>
      <c r="AW23" s="71">
        <v>0</v>
      </c>
      <c r="AX23" s="71"/>
      <c r="AY23" s="72"/>
      <c r="AZ23" s="71">
        <v>4698.7000000000007</v>
      </c>
      <c r="BA23" s="71">
        <v>1224.4000000000001</v>
      </c>
      <c r="BB23" s="71">
        <v>0</v>
      </c>
      <c r="BC23" s="71">
        <v>0</v>
      </c>
      <c r="BD23" s="71">
        <v>0</v>
      </c>
      <c r="BE23" s="71">
        <v>0</v>
      </c>
      <c r="BF23" s="71"/>
      <c r="BG23" s="72"/>
      <c r="BH23" s="71">
        <v>0</v>
      </c>
      <c r="BI23" s="71">
        <v>0</v>
      </c>
      <c r="BJ23" s="71">
        <v>43.743000000000002</v>
      </c>
      <c r="BK23" s="71">
        <v>0</v>
      </c>
      <c r="BL23" s="71">
        <v>33.198999999999998</v>
      </c>
      <c r="BM23" s="71">
        <v>0</v>
      </c>
      <c r="BN23" s="72"/>
      <c r="BO23" s="71">
        <v>0</v>
      </c>
      <c r="BP23" s="71">
        <v>0</v>
      </c>
      <c r="BQ23" s="71">
        <v>3</v>
      </c>
      <c r="BR23" s="71">
        <v>0</v>
      </c>
      <c r="BS23" s="71">
        <v>3</v>
      </c>
      <c r="BT23" s="71">
        <v>0</v>
      </c>
      <c r="BU23"/>
      <c r="BV23" s="70">
        <v>50.912999999999997</v>
      </c>
      <c r="BW23" s="70">
        <v>0</v>
      </c>
      <c r="BX23" s="70">
        <v>26.029</v>
      </c>
      <c r="BY23" s="70">
        <v>0</v>
      </c>
      <c r="BZ23" s="70">
        <v>0</v>
      </c>
      <c r="CA23" s="70">
        <v>0</v>
      </c>
      <c r="CB23" s="70">
        <v>0</v>
      </c>
      <c r="CC23" s="70">
        <v>0</v>
      </c>
      <c r="CD23" s="70">
        <v>0</v>
      </c>
    </row>
    <row r="24" spans="1:82">
      <c r="A24" s="70" t="s">
        <v>1649</v>
      </c>
      <c r="B24" s="70">
        <v>254</v>
      </c>
      <c r="C24" s="70">
        <v>16</v>
      </c>
      <c r="D24" s="70">
        <v>15</v>
      </c>
      <c r="E24" s="70">
        <v>2019</v>
      </c>
      <c r="F24" s="70" t="s">
        <v>158</v>
      </c>
      <c r="G24" s="70" t="s">
        <v>1633</v>
      </c>
      <c r="H24" s="70" t="s">
        <v>1634</v>
      </c>
      <c r="I24" s="148"/>
      <c r="J24" s="71">
        <v>77.609073246457285</v>
      </c>
      <c r="K24" s="71">
        <v>3.7856108545978722</v>
      </c>
      <c r="L24" s="71">
        <v>7.6848511484366906</v>
      </c>
      <c r="M24" s="71">
        <v>89.074145128413079</v>
      </c>
      <c r="N24" s="71">
        <v>124.9954792936645</v>
      </c>
      <c r="O24" s="71">
        <v>58.356372653936965</v>
      </c>
      <c r="P24" s="71">
        <v>34.848089470519675</v>
      </c>
      <c r="Q24" s="71">
        <v>7.2149120282033099</v>
      </c>
      <c r="R24" s="71">
        <v>0</v>
      </c>
      <c r="S24" s="71">
        <v>11.031607228037275</v>
      </c>
      <c r="T24" s="72"/>
      <c r="U24" s="71">
        <v>13949013</v>
      </c>
      <c r="V24" s="71">
        <v>2021</v>
      </c>
      <c r="W24" s="71">
        <v>79</v>
      </c>
      <c r="X24" s="71">
        <v>25255</v>
      </c>
      <c r="Y24" s="71">
        <v>54784</v>
      </c>
      <c r="Z24" s="71">
        <v>36535</v>
      </c>
      <c r="AA24" s="71">
        <v>7236</v>
      </c>
      <c r="AB24" s="71">
        <v>116916</v>
      </c>
      <c r="AC24" s="71">
        <v>0</v>
      </c>
      <c r="AD24" s="71">
        <v>11.031607228037281</v>
      </c>
      <c r="AE24" s="72"/>
      <c r="AF24" s="71">
        <v>118630027.8821885</v>
      </c>
      <c r="AG24" s="71">
        <v>3076346.398277523</v>
      </c>
      <c r="AH24" s="71">
        <v>1730692.126276491</v>
      </c>
      <c r="AI24" s="71">
        <v>144575692.6775707</v>
      </c>
      <c r="AJ24" s="71">
        <v>188562441.75197589</v>
      </c>
      <c r="AK24" s="71">
        <v>0</v>
      </c>
      <c r="AL24" s="71">
        <v>0</v>
      </c>
      <c r="AM24" s="71">
        <v>15923079.056823226</v>
      </c>
      <c r="AN24" s="71">
        <v>0</v>
      </c>
      <c r="AO24" s="71">
        <v>0</v>
      </c>
      <c r="AP24" s="71">
        <v>472498279.89311236</v>
      </c>
      <c r="AQ24" s="72"/>
      <c r="AR24" s="71">
        <v>1405</v>
      </c>
      <c r="AS24" s="71">
        <v>80</v>
      </c>
      <c r="AT24" s="71">
        <v>0</v>
      </c>
      <c r="AU24" s="71">
        <v>0</v>
      </c>
      <c r="AV24" s="71">
        <v>0</v>
      </c>
      <c r="AW24" s="71">
        <v>0</v>
      </c>
      <c r="AX24" s="71"/>
      <c r="AY24" s="72"/>
      <c r="AZ24" s="71">
        <v>5025.7000000000025</v>
      </c>
      <c r="BA24" s="71">
        <v>1347</v>
      </c>
      <c r="BB24" s="71">
        <v>0</v>
      </c>
      <c r="BC24" s="71">
        <v>0</v>
      </c>
      <c r="BD24" s="71">
        <v>0</v>
      </c>
      <c r="BE24" s="71">
        <v>0</v>
      </c>
      <c r="BF24" s="71"/>
      <c r="BG24" s="72"/>
      <c r="BH24" s="71">
        <v>0</v>
      </c>
      <c r="BI24" s="71">
        <v>0</v>
      </c>
      <c r="BJ24" s="71">
        <v>42.444000000000003</v>
      </c>
      <c r="BK24" s="71">
        <v>0</v>
      </c>
      <c r="BL24" s="71">
        <v>35.113</v>
      </c>
      <c r="BM24" s="71">
        <v>0</v>
      </c>
      <c r="BN24" s="72"/>
      <c r="BO24" s="71">
        <v>0</v>
      </c>
      <c r="BP24" s="71">
        <v>0</v>
      </c>
      <c r="BQ24" s="71">
        <v>3</v>
      </c>
      <c r="BR24" s="71">
        <v>0</v>
      </c>
      <c r="BS24" s="71">
        <v>3</v>
      </c>
      <c r="BT24" s="71">
        <v>0</v>
      </c>
      <c r="BU24"/>
      <c r="BV24" s="70">
        <v>49.316000000000003</v>
      </c>
      <c r="BW24" s="70">
        <v>0</v>
      </c>
      <c r="BX24" s="70">
        <v>28.241</v>
      </c>
      <c r="BY24" s="70">
        <v>0</v>
      </c>
      <c r="BZ24" s="70">
        <v>0</v>
      </c>
      <c r="CA24" s="70">
        <v>0</v>
      </c>
      <c r="CB24" s="70">
        <v>0</v>
      </c>
      <c r="CC24" s="70">
        <v>0</v>
      </c>
      <c r="CD24" s="70">
        <v>0</v>
      </c>
    </row>
    <row r="25" spans="1:82">
      <c r="A25" s="70" t="s">
        <v>1650</v>
      </c>
      <c r="B25" s="70">
        <v>255</v>
      </c>
      <c r="C25" s="70">
        <v>17</v>
      </c>
      <c r="D25" s="70">
        <v>15</v>
      </c>
      <c r="E25" s="70">
        <v>2020</v>
      </c>
      <c r="F25" s="70" t="s">
        <v>159</v>
      </c>
      <c r="G25" s="70" t="s">
        <v>1633</v>
      </c>
      <c r="H25" s="70" t="s">
        <v>1634</v>
      </c>
      <c r="I25" s="148"/>
      <c r="J25" s="71">
        <v>69.545710300930295</v>
      </c>
      <c r="K25" s="71">
        <v>4.2952343809734961</v>
      </c>
      <c r="L25" s="71">
        <v>5.467372240203261</v>
      </c>
      <c r="M25" s="71">
        <v>82.712057728649171</v>
      </c>
      <c r="N25" s="71">
        <v>127.06612422462297</v>
      </c>
      <c r="O25" s="71">
        <v>51.001084270481861</v>
      </c>
      <c r="P25" s="71">
        <v>33.189278780171946</v>
      </c>
      <c r="Q25" s="71">
        <v>6.8988173627374199</v>
      </c>
      <c r="R25" s="71">
        <v>0</v>
      </c>
      <c r="S25" s="71">
        <v>9.4842798494330154</v>
      </c>
      <c r="T25" s="72"/>
      <c r="U25" s="71">
        <v>13728405</v>
      </c>
      <c r="V25" s="71">
        <v>2273</v>
      </c>
      <c r="W25" s="71">
        <v>69</v>
      </c>
      <c r="X25" s="71">
        <v>26871</v>
      </c>
      <c r="Y25" s="71">
        <v>55414</v>
      </c>
      <c r="Z25" s="71">
        <v>36444</v>
      </c>
      <c r="AA25" s="71">
        <v>7325</v>
      </c>
      <c r="AB25" s="71">
        <v>117007</v>
      </c>
      <c r="AC25" s="71">
        <v>0</v>
      </c>
      <c r="AD25" s="71">
        <v>9.4842798494330154</v>
      </c>
      <c r="AE25" s="72"/>
      <c r="AF25" s="71">
        <v>109372795.15142819</v>
      </c>
      <c r="AG25" s="71">
        <v>3286134.2484864709</v>
      </c>
      <c r="AH25" s="71">
        <v>1278978.5680612698</v>
      </c>
      <c r="AI25" s="71">
        <v>136332608.41917405</v>
      </c>
      <c r="AJ25" s="71">
        <v>196741984.30393991</v>
      </c>
      <c r="AK25" s="71"/>
      <c r="AL25" s="71"/>
      <c r="AM25" s="71">
        <v>15270713.474883636</v>
      </c>
      <c r="AN25" s="71"/>
      <c r="AO25" s="71"/>
      <c r="AP25" s="71">
        <v>462283214.16597348</v>
      </c>
      <c r="AQ25" s="72"/>
      <c r="AR25" s="71">
        <v>1478</v>
      </c>
      <c r="AS25" s="71">
        <v>80</v>
      </c>
      <c r="AT25" s="71">
        <v>0</v>
      </c>
      <c r="AU25" s="71">
        <v>0</v>
      </c>
      <c r="AV25" s="71">
        <v>0</v>
      </c>
      <c r="AW25" s="71">
        <v>0</v>
      </c>
      <c r="AX25" s="71"/>
      <c r="AY25" s="72"/>
      <c r="AZ25" s="71">
        <v>5339.0000000000018</v>
      </c>
      <c r="BA25" s="71">
        <v>1347</v>
      </c>
      <c r="BB25" s="71">
        <v>0</v>
      </c>
      <c r="BC25" s="71">
        <v>0</v>
      </c>
      <c r="BD25" s="71">
        <v>0</v>
      </c>
      <c r="BE25" s="71">
        <v>0</v>
      </c>
      <c r="BF25" s="71"/>
      <c r="BG25" s="72"/>
      <c r="BH25" s="71">
        <v>0</v>
      </c>
      <c r="BI25" s="71">
        <v>0</v>
      </c>
      <c r="BJ25" s="71">
        <v>40.146999999999998</v>
      </c>
      <c r="BK25" s="71">
        <v>0</v>
      </c>
      <c r="BL25" s="71">
        <v>41.621000000000002</v>
      </c>
      <c r="BM25" s="71">
        <v>0</v>
      </c>
      <c r="BN25" s="72"/>
      <c r="BO25" s="71">
        <v>0</v>
      </c>
      <c r="BP25" s="71">
        <v>0</v>
      </c>
      <c r="BQ25" s="71">
        <v>3</v>
      </c>
      <c r="BR25" s="71">
        <v>0</v>
      </c>
      <c r="BS25" s="71">
        <v>3</v>
      </c>
      <c r="BT25" s="71">
        <v>0</v>
      </c>
      <c r="BU25"/>
      <c r="BV25" s="70">
        <v>47.045999999999999</v>
      </c>
      <c r="BW25" s="70">
        <v>0</v>
      </c>
      <c r="BX25" s="70">
        <v>34.722000000000001</v>
      </c>
      <c r="BY25" s="70">
        <v>0</v>
      </c>
      <c r="BZ25" s="70">
        <v>0</v>
      </c>
      <c r="CA25" s="70">
        <v>0</v>
      </c>
      <c r="CB25" s="70">
        <v>0</v>
      </c>
      <c r="CC25" s="70">
        <v>0</v>
      </c>
      <c r="CD25" s="70">
        <v>0</v>
      </c>
    </row>
    <row r="26" spans="1:82">
      <c r="A26" s="70" t="s">
        <v>1651</v>
      </c>
      <c r="B26" s="70">
        <v>255</v>
      </c>
      <c r="C26" s="70">
        <v>18</v>
      </c>
      <c r="D26" s="70">
        <v>15</v>
      </c>
      <c r="E26" s="70">
        <v>2021</v>
      </c>
      <c r="F26" s="70" t="s">
        <v>160</v>
      </c>
      <c r="G26" s="1064" t="s">
        <v>1633</v>
      </c>
      <c r="H26" s="70" t="s">
        <v>1634</v>
      </c>
      <c r="I26" s="148"/>
      <c r="J26" s="71">
        <v>76.766564701461348</v>
      </c>
      <c r="K26" s="71">
        <v>4.9195300315985317</v>
      </c>
      <c r="L26" s="71">
        <v>5.8766676213651436</v>
      </c>
      <c r="M26" s="71">
        <v>90.468135874651438</v>
      </c>
      <c r="N26" s="71">
        <v>128.92091779098391</v>
      </c>
      <c r="O26" s="71">
        <v>49.570396055856207</v>
      </c>
      <c r="P26" s="71">
        <v>34.068943798736107</v>
      </c>
      <c r="Q26" s="71">
        <v>6.8366047922731799</v>
      </c>
      <c r="R26" s="71">
        <v>0</v>
      </c>
      <c r="S26" s="71">
        <v>7.5203090759521274</v>
      </c>
      <c r="T26" s="72"/>
      <c r="U26" s="71">
        <v>14949502</v>
      </c>
      <c r="V26" s="71">
        <v>2273</v>
      </c>
      <c r="W26" s="71">
        <v>69</v>
      </c>
      <c r="X26" s="71">
        <v>26871</v>
      </c>
      <c r="Y26" s="71">
        <v>55777</v>
      </c>
      <c r="Z26" s="71">
        <v>36472</v>
      </c>
      <c r="AA26" s="71">
        <v>7332</v>
      </c>
      <c r="AB26" s="71">
        <v>117091</v>
      </c>
      <c r="AC26" s="71">
        <v>0</v>
      </c>
      <c r="AD26" s="71">
        <v>7.5203090759521274</v>
      </c>
      <c r="AE26" s="72"/>
      <c r="AF26" s="71">
        <v>118761577.89578888</v>
      </c>
      <c r="AG26" s="71">
        <v>3771788.5730505129</v>
      </c>
      <c r="AH26" s="71">
        <v>1308023.2984421202</v>
      </c>
      <c r="AI26" s="71">
        <v>147388531.8331542</v>
      </c>
      <c r="AJ26" s="71">
        <v>190864192.45419151</v>
      </c>
      <c r="AK26" s="71">
        <v>0</v>
      </c>
      <c r="AL26" s="71">
        <v>0</v>
      </c>
      <c r="AM26" s="71">
        <v>15369819.887303451</v>
      </c>
      <c r="AN26" s="71">
        <v>0</v>
      </c>
      <c r="AO26" s="71">
        <v>0</v>
      </c>
      <c r="AP26" s="71">
        <v>477463933.94193071</v>
      </c>
      <c r="AQ26" s="72"/>
      <c r="AR26" s="71">
        <v>1580</v>
      </c>
      <c r="AS26" s="71">
        <v>81</v>
      </c>
      <c r="AT26" s="71">
        <v>0</v>
      </c>
      <c r="AU26" s="71">
        <v>0</v>
      </c>
      <c r="AV26" s="71">
        <v>0</v>
      </c>
      <c r="AW26" s="71">
        <v>0</v>
      </c>
      <c r="AX26" s="71"/>
      <c r="AY26" s="72"/>
      <c r="AZ26" s="71">
        <v>5766.9000000000005</v>
      </c>
      <c r="BA26" s="71">
        <v>1358</v>
      </c>
      <c r="BB26" s="71">
        <v>0</v>
      </c>
      <c r="BC26" s="71">
        <v>0</v>
      </c>
      <c r="BD26" s="71">
        <v>0</v>
      </c>
      <c r="BE26" s="71">
        <v>0</v>
      </c>
      <c r="BF26" s="71"/>
      <c r="BG26" s="72"/>
      <c r="BH26" s="71">
        <v>0</v>
      </c>
      <c r="BI26" s="71">
        <v>0</v>
      </c>
      <c r="BJ26" s="71">
        <v>39.805999999999997</v>
      </c>
      <c r="BK26" s="71">
        <v>0</v>
      </c>
      <c r="BL26" s="71">
        <v>33.881</v>
      </c>
      <c r="BM26" s="71">
        <v>0</v>
      </c>
      <c r="BN26" s="72"/>
      <c r="BO26" s="71">
        <v>0</v>
      </c>
      <c r="BP26" s="71">
        <v>0</v>
      </c>
      <c r="BQ26" s="71">
        <v>3</v>
      </c>
      <c r="BR26" s="71">
        <v>0</v>
      </c>
      <c r="BS26" s="71">
        <v>3</v>
      </c>
      <c r="BT26" s="71">
        <v>0</v>
      </c>
      <c r="BU26"/>
      <c r="BV26" s="70">
        <v>46.61</v>
      </c>
      <c r="BW26" s="70">
        <v>0</v>
      </c>
      <c r="BX26" s="70">
        <v>27.077000000000002</v>
      </c>
      <c r="BY26" s="70">
        <v>0</v>
      </c>
      <c r="BZ26" s="70">
        <v>0</v>
      </c>
      <c r="CA26" s="70">
        <v>0</v>
      </c>
      <c r="CB26" s="70">
        <v>0</v>
      </c>
      <c r="CC26" s="70">
        <v>0</v>
      </c>
      <c r="CD26" s="70">
        <v>0</v>
      </c>
    </row>
    <row r="27" spans="1:82">
      <c r="A27" s="70" t="s">
        <v>1652</v>
      </c>
      <c r="B27" s="70">
        <v>255</v>
      </c>
      <c r="C27" s="70">
        <v>19</v>
      </c>
      <c r="D27" s="70">
        <v>15</v>
      </c>
      <c r="E27" s="70">
        <v>2022</v>
      </c>
      <c r="F27" s="70" t="s">
        <v>161</v>
      </c>
      <c r="G27" s="1064" t="s">
        <v>1633</v>
      </c>
      <c r="H27" s="70" t="s">
        <v>1634</v>
      </c>
      <c r="I27" s="148"/>
      <c r="J27" s="71">
        <v>69.467262905923846</v>
      </c>
      <c r="K27" s="71">
        <v>4.6435626723451344</v>
      </c>
      <c r="L27" s="71">
        <v>5.1515108756392447</v>
      </c>
      <c r="M27" s="71">
        <v>89.060970852816595</v>
      </c>
      <c r="N27" s="71">
        <v>131.94273022977893</v>
      </c>
      <c r="O27" s="71">
        <v>52.230660839756538</v>
      </c>
      <c r="P27" s="71">
        <v>34.161523649168281</v>
      </c>
      <c r="Q27" s="71">
        <v>6.8782935286852185</v>
      </c>
      <c r="R27" s="71">
        <v>0</v>
      </c>
      <c r="S27" s="71">
        <v>7.3398583188564039</v>
      </c>
      <c r="T27" s="72"/>
      <c r="U27" s="71">
        <v>16265097</v>
      </c>
      <c r="V27" s="71">
        <v>2273</v>
      </c>
      <c r="W27" s="71">
        <v>69</v>
      </c>
      <c r="X27" s="71">
        <v>26871</v>
      </c>
      <c r="Y27" s="71">
        <v>56093</v>
      </c>
      <c r="Z27" s="71">
        <v>36512</v>
      </c>
      <c r="AA27" s="71">
        <v>7464</v>
      </c>
      <c r="AB27" s="71">
        <v>116839</v>
      </c>
      <c r="AC27" s="71">
        <v>0</v>
      </c>
      <c r="AD27" s="71">
        <v>7.3398583188564039</v>
      </c>
      <c r="AE27" s="72"/>
      <c r="AF27" s="71">
        <v>105005025.79319547</v>
      </c>
      <c r="AG27" s="71">
        <v>3811502.1374969878</v>
      </c>
      <c r="AH27" s="71">
        <v>1303555.860302818</v>
      </c>
      <c r="AI27" s="71">
        <v>143372989.99839261</v>
      </c>
      <c r="AJ27" s="71">
        <v>204942414.91831586</v>
      </c>
      <c r="AK27" s="71">
        <v>0</v>
      </c>
      <c r="AL27" s="71">
        <v>0</v>
      </c>
      <c r="AM27" s="71">
        <v>15087103.951232975</v>
      </c>
      <c r="AN27" s="71">
        <v>0</v>
      </c>
      <c r="AO27" s="71">
        <v>0</v>
      </c>
      <c r="AP27" s="71">
        <v>473522592.65893668</v>
      </c>
      <c r="AQ27" s="72"/>
      <c r="AR27" s="71">
        <v>1724</v>
      </c>
      <c r="AS27" s="71">
        <v>82</v>
      </c>
      <c r="AT27" s="71">
        <v>0</v>
      </c>
      <c r="AU27" s="71">
        <v>0</v>
      </c>
      <c r="AV27" s="71">
        <v>0</v>
      </c>
      <c r="AW27" s="71">
        <v>0</v>
      </c>
      <c r="AX27" s="71"/>
      <c r="AY27" s="72"/>
      <c r="AZ27" s="71">
        <v>6413.4000000000015</v>
      </c>
      <c r="BA27" s="71">
        <v>1378.0000000000005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1653</v>
      </c>
      <c r="B28" s="70">
        <v>255</v>
      </c>
      <c r="C28" s="70">
        <v>20</v>
      </c>
      <c r="D28" s="70">
        <v>15</v>
      </c>
      <c r="E28" s="70">
        <v>2023</v>
      </c>
      <c r="F28" s="70" t="s">
        <v>1539</v>
      </c>
      <c r="G28" s="70" t="s">
        <v>1633</v>
      </c>
      <c r="H28" s="70" t="s">
        <v>1634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1979</v>
      </c>
      <c r="AS28" s="71">
        <v>84</v>
      </c>
      <c r="AT28" s="71">
        <v>0</v>
      </c>
      <c r="AU28" s="71">
        <v>0</v>
      </c>
      <c r="AV28" s="71">
        <v>0</v>
      </c>
      <c r="AW28" s="71">
        <v>0</v>
      </c>
      <c r="AX28" s="71"/>
      <c r="AY28" s="72"/>
      <c r="AZ28" s="71">
        <v>7563.9000000000033</v>
      </c>
      <c r="BA28" s="71">
        <v>1410.3000000000004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1654</v>
      </c>
      <c r="B29" s="70">
        <v>255</v>
      </c>
      <c r="C29" s="70">
        <v>21</v>
      </c>
      <c r="D29" s="70">
        <v>15</v>
      </c>
      <c r="E29" s="70">
        <v>2024</v>
      </c>
      <c r="F29" s="70" t="s">
        <v>1554</v>
      </c>
      <c r="G29" s="70" t="s">
        <v>1633</v>
      </c>
      <c r="H29" s="70" t="s">
        <v>1634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1655</v>
      </c>
      <c r="B30" s="70">
        <v>443</v>
      </c>
      <c r="C30" s="70">
        <v>1</v>
      </c>
      <c r="D30" s="70">
        <v>27</v>
      </c>
      <c r="E30" s="70">
        <v>1990</v>
      </c>
      <c r="F30" s="70" t="s">
        <v>787</v>
      </c>
      <c r="G30" s="70" t="s">
        <v>1656</v>
      </c>
      <c r="H30" s="70" t="s">
        <v>1657</v>
      </c>
      <c r="I30" s="148"/>
      <c r="J30" s="71">
        <v>415.0395800498776</v>
      </c>
      <c r="K30" s="71">
        <v>7.6208606941351524</v>
      </c>
      <c r="L30" s="71">
        <v>0</v>
      </c>
      <c r="M30" s="71">
        <v>62.884630350414213</v>
      </c>
      <c r="N30" s="71">
        <v>104.9661065675057</v>
      </c>
      <c r="O30" s="71">
        <v>75.85974450699031</v>
      </c>
      <c r="P30" s="71">
        <v>78.579605781473077</v>
      </c>
      <c r="Q30" s="71">
        <v>7.7885725792736897</v>
      </c>
      <c r="R30" s="71">
        <v>0</v>
      </c>
      <c r="S30" s="71">
        <v>13.42587722490863</v>
      </c>
      <c r="T30" s="72"/>
      <c r="U30" s="71">
        <v>60617988</v>
      </c>
      <c r="V30" s="71">
        <v>3717</v>
      </c>
      <c r="W30" s="71">
        <v>0</v>
      </c>
      <c r="X30" s="71">
        <v>28321</v>
      </c>
      <c r="Y30" s="71">
        <v>42508</v>
      </c>
      <c r="Z30" s="71">
        <v>31202</v>
      </c>
      <c r="AA30" s="71">
        <v>19080</v>
      </c>
      <c r="AB30" s="71">
        <v>126460</v>
      </c>
      <c r="AC30" s="71">
        <v>0</v>
      </c>
      <c r="AD30" s="71">
        <v>13.42587722490863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1658</v>
      </c>
      <c r="B31" s="70">
        <v>444</v>
      </c>
      <c r="C31" s="70">
        <v>2</v>
      </c>
      <c r="D31" s="70">
        <v>27</v>
      </c>
      <c r="E31" s="70">
        <v>2005</v>
      </c>
      <c r="F31" s="70" t="s">
        <v>789</v>
      </c>
      <c r="G31" s="70" t="s">
        <v>1656</v>
      </c>
      <c r="H31" s="70" t="s">
        <v>1657</v>
      </c>
      <c r="I31" s="148"/>
      <c r="J31" s="71">
        <v>509.36679863212362</v>
      </c>
      <c r="K31" s="71">
        <v>5.7578912775776381</v>
      </c>
      <c r="L31" s="71">
        <v>0</v>
      </c>
      <c r="M31" s="71">
        <v>124.74257537530499</v>
      </c>
      <c r="N31" s="71">
        <v>141.90945562355839</v>
      </c>
      <c r="O31" s="71">
        <v>88.785743429851763</v>
      </c>
      <c r="P31" s="71">
        <v>66.805794704234629</v>
      </c>
      <c r="Q31" s="71">
        <v>7.4501866916588204</v>
      </c>
      <c r="R31" s="71">
        <v>0</v>
      </c>
      <c r="S31" s="71">
        <v>28.6185647862305</v>
      </c>
      <c r="T31" s="72"/>
      <c r="U31" s="71">
        <v>53616067</v>
      </c>
      <c r="V31" s="71">
        <v>3167</v>
      </c>
      <c r="W31" s="71">
        <v>0</v>
      </c>
      <c r="X31" s="71">
        <v>29676</v>
      </c>
      <c r="Y31" s="71">
        <v>51614</v>
      </c>
      <c r="Z31" s="71">
        <v>42259</v>
      </c>
      <c r="AA31" s="71">
        <v>13285</v>
      </c>
      <c r="AB31" s="71">
        <v>126458</v>
      </c>
      <c r="AC31" s="71">
        <v>0</v>
      </c>
      <c r="AD31" s="71">
        <v>28.6185647862305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1659</v>
      </c>
      <c r="B32" s="70">
        <v>445</v>
      </c>
      <c r="C32" s="70">
        <v>3</v>
      </c>
      <c r="D32" s="70">
        <v>27</v>
      </c>
      <c r="E32" s="70">
        <v>2006</v>
      </c>
      <c r="F32" s="70" t="s">
        <v>790</v>
      </c>
      <c r="G32" s="70" t="s">
        <v>1656</v>
      </c>
      <c r="H32" s="70" t="s">
        <v>1657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1660</v>
      </c>
      <c r="B33" s="70">
        <v>446</v>
      </c>
      <c r="C33" s="70">
        <v>4</v>
      </c>
      <c r="D33" s="70">
        <v>27</v>
      </c>
      <c r="E33" s="70">
        <v>2007</v>
      </c>
      <c r="F33" s="70" t="s">
        <v>791</v>
      </c>
      <c r="G33" s="70" t="s">
        <v>1656</v>
      </c>
      <c r="H33" s="70" t="s">
        <v>1657</v>
      </c>
      <c r="I33" s="148"/>
      <c r="J33" s="71">
        <v>490.46925743499611</v>
      </c>
      <c r="K33" s="71">
        <v>5.0085264778654777</v>
      </c>
      <c r="L33" s="71">
        <v>0</v>
      </c>
      <c r="M33" s="71">
        <v>119.24471282291481</v>
      </c>
      <c r="N33" s="71">
        <v>149.3373911540582</v>
      </c>
      <c r="O33" s="71">
        <v>84.205202659152846</v>
      </c>
      <c r="P33" s="71">
        <v>64.924058931670288</v>
      </c>
      <c r="Q33" s="71">
        <v>7.8181870953833199</v>
      </c>
      <c r="R33" s="71">
        <v>0</v>
      </c>
      <c r="S33" s="71">
        <v>21.670001289698131</v>
      </c>
      <c r="T33" s="72"/>
      <c r="U33" s="71">
        <v>58204529</v>
      </c>
      <c r="V33" s="71">
        <v>2682</v>
      </c>
      <c r="W33" s="71">
        <v>0</v>
      </c>
      <c r="X33" s="71">
        <v>32778</v>
      </c>
      <c r="Y33" s="71">
        <v>52291</v>
      </c>
      <c r="Z33" s="71">
        <v>41664</v>
      </c>
      <c r="AA33" s="71">
        <v>12714</v>
      </c>
      <c r="AB33" s="71">
        <v>125687</v>
      </c>
      <c r="AC33" s="71">
        <v>0</v>
      </c>
      <c r="AD33" s="71">
        <v>21.670001289698131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1661</v>
      </c>
      <c r="B34" s="70">
        <v>447</v>
      </c>
      <c r="C34" s="70">
        <v>5</v>
      </c>
      <c r="D34" s="70">
        <v>27</v>
      </c>
      <c r="E34" s="70">
        <v>2008</v>
      </c>
      <c r="F34" s="70" t="s">
        <v>792</v>
      </c>
      <c r="G34" s="70" t="s">
        <v>1656</v>
      </c>
      <c r="H34" s="70" t="s">
        <v>1657</v>
      </c>
      <c r="I34" s="148"/>
      <c r="J34" s="71">
        <v>317.4747839141894</v>
      </c>
      <c r="K34" s="71">
        <v>3.7576421297356992</v>
      </c>
      <c r="L34" s="71">
        <v>0</v>
      </c>
      <c r="M34" s="71">
        <v>125.163157593824</v>
      </c>
      <c r="N34" s="71">
        <v>144.8184028869095</v>
      </c>
      <c r="O34" s="71">
        <v>81.090275875124433</v>
      </c>
      <c r="P34" s="71">
        <v>64.044160632604985</v>
      </c>
      <c r="Q34" s="71">
        <v>7.6731327267892597</v>
      </c>
      <c r="R34" s="71">
        <v>0</v>
      </c>
      <c r="S34" s="71">
        <v>24.587325398281749</v>
      </c>
      <c r="T34" s="72"/>
      <c r="U34" s="71">
        <v>40006439</v>
      </c>
      <c r="V34" s="71">
        <v>2682</v>
      </c>
      <c r="W34" s="71">
        <v>0</v>
      </c>
      <c r="X34" s="71">
        <v>32778</v>
      </c>
      <c r="Y34" s="71">
        <v>52807</v>
      </c>
      <c r="Z34" s="71">
        <v>41531</v>
      </c>
      <c r="AA34" s="71">
        <v>12556</v>
      </c>
      <c r="AB34" s="71">
        <v>125384</v>
      </c>
      <c r="AC34" s="71">
        <v>0</v>
      </c>
      <c r="AD34" s="71">
        <v>24.587325398281749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1662</v>
      </c>
      <c r="B35" s="70">
        <v>448</v>
      </c>
      <c r="C35" s="70">
        <v>6</v>
      </c>
      <c r="D35" s="70">
        <v>27</v>
      </c>
      <c r="E35" s="70">
        <v>2009</v>
      </c>
      <c r="F35" s="70" t="s">
        <v>176</v>
      </c>
      <c r="G35" s="70" t="s">
        <v>1656</v>
      </c>
      <c r="H35" s="70" t="s">
        <v>1657</v>
      </c>
      <c r="I35" s="148"/>
      <c r="J35" s="71">
        <v>253.952349191564</v>
      </c>
      <c r="K35" s="71">
        <v>3.649514765544795</v>
      </c>
      <c r="L35" s="71">
        <v>0</v>
      </c>
      <c r="M35" s="71">
        <v>114.5252328504732</v>
      </c>
      <c r="N35" s="71">
        <v>118.446870657654</v>
      </c>
      <c r="O35" s="71">
        <v>81.173130406184725</v>
      </c>
      <c r="P35" s="71">
        <v>60.456183296115341</v>
      </c>
      <c r="Q35" s="71">
        <v>7.2749856466777798</v>
      </c>
      <c r="R35" s="71">
        <v>0</v>
      </c>
      <c r="S35" s="71">
        <v>21.744687650002959</v>
      </c>
      <c r="T35" s="72"/>
      <c r="U35" s="71">
        <v>33264148</v>
      </c>
      <c r="V35" s="71">
        <v>3150</v>
      </c>
      <c r="W35" s="71">
        <v>0</v>
      </c>
      <c r="X35" s="71">
        <v>37337</v>
      </c>
      <c r="Y35" s="71">
        <v>53097</v>
      </c>
      <c r="Z35" s="71">
        <v>41035</v>
      </c>
      <c r="AA35" s="71">
        <v>12168</v>
      </c>
      <c r="AB35" s="71">
        <v>124791</v>
      </c>
      <c r="AC35" s="71">
        <v>0</v>
      </c>
      <c r="AD35" s="71">
        <v>21.744687650002959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24.71</v>
      </c>
      <c r="BK35" s="71">
        <v>0</v>
      </c>
      <c r="BL35" s="71">
        <v>5.3410000000000002</v>
      </c>
      <c r="BM35" s="71">
        <v>0</v>
      </c>
      <c r="BN35" s="72"/>
      <c r="BO35" s="71">
        <v>0</v>
      </c>
      <c r="BP35" s="71">
        <v>0</v>
      </c>
      <c r="BQ35" s="71">
        <v>5</v>
      </c>
      <c r="BR35" s="71">
        <v>0</v>
      </c>
      <c r="BS35" s="71">
        <v>1</v>
      </c>
      <c r="BT35" s="71">
        <v>0</v>
      </c>
      <c r="BU35"/>
      <c r="BV35" s="70">
        <v>30.050999999999998</v>
      </c>
      <c r="BW35" s="70">
        <v>0</v>
      </c>
      <c r="BX35" s="70">
        <v>0</v>
      </c>
      <c r="BY35" s="70">
        <v>0</v>
      </c>
      <c r="BZ35" s="70">
        <v>0</v>
      </c>
      <c r="CA35" s="70">
        <v>0</v>
      </c>
      <c r="CB35" s="70">
        <v>0</v>
      </c>
      <c r="CC35" s="70">
        <v>0</v>
      </c>
      <c r="CD35" s="70">
        <v>0</v>
      </c>
    </row>
    <row r="36" spans="1:82">
      <c r="A36" s="70" t="s">
        <v>1663</v>
      </c>
      <c r="B36" s="70">
        <v>449</v>
      </c>
      <c r="C36" s="70">
        <v>7</v>
      </c>
      <c r="D36" s="70">
        <v>27</v>
      </c>
      <c r="E36" s="70">
        <v>2010</v>
      </c>
      <c r="F36" s="70" t="s">
        <v>177</v>
      </c>
      <c r="G36" s="70" t="s">
        <v>1656</v>
      </c>
      <c r="H36" s="70" t="s">
        <v>1657</v>
      </c>
      <c r="I36" s="148"/>
      <c r="J36" s="71">
        <v>190.677563462715</v>
      </c>
      <c r="K36" s="71">
        <v>3.9766573634003488</v>
      </c>
      <c r="L36" s="71">
        <v>0</v>
      </c>
      <c r="M36" s="71">
        <v>123.62677438882599</v>
      </c>
      <c r="N36" s="71">
        <v>137.55273899285999</v>
      </c>
      <c r="O36" s="71">
        <v>80.439322828726077</v>
      </c>
      <c r="P36" s="71">
        <v>60.944759772988618</v>
      </c>
      <c r="Q36" s="71">
        <v>7.5607625246341001</v>
      </c>
      <c r="R36" s="71">
        <v>0</v>
      </c>
      <c r="S36" s="71">
        <v>19.209824187263731</v>
      </c>
      <c r="T36" s="72"/>
      <c r="U36" s="71">
        <v>25181253</v>
      </c>
      <c r="V36" s="71">
        <v>3150</v>
      </c>
      <c r="W36" s="71">
        <v>0</v>
      </c>
      <c r="X36" s="71">
        <v>37337</v>
      </c>
      <c r="Y36" s="71">
        <v>53391</v>
      </c>
      <c r="Z36" s="71">
        <v>40853</v>
      </c>
      <c r="AA36" s="71">
        <v>11960</v>
      </c>
      <c r="AB36" s="71">
        <v>124275</v>
      </c>
      <c r="AC36" s="71">
        <v>0</v>
      </c>
      <c r="AD36" s="71">
        <v>19.209824187263731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21.381</v>
      </c>
      <c r="BK36" s="71">
        <v>0</v>
      </c>
      <c r="BL36" s="71">
        <v>4.7670000000000003</v>
      </c>
      <c r="BM36" s="71">
        <v>0</v>
      </c>
      <c r="BN36" s="72"/>
      <c r="BO36" s="71">
        <v>0</v>
      </c>
      <c r="BP36" s="71">
        <v>0</v>
      </c>
      <c r="BQ36" s="71">
        <v>5</v>
      </c>
      <c r="BR36" s="71">
        <v>0</v>
      </c>
      <c r="BS36" s="71">
        <v>1</v>
      </c>
      <c r="BT36" s="71">
        <v>0</v>
      </c>
      <c r="BU36"/>
      <c r="BV36" s="70">
        <v>26.148</v>
      </c>
      <c r="BW36" s="70">
        <v>0</v>
      </c>
      <c r="BX36" s="70">
        <v>0</v>
      </c>
      <c r="BY36" s="70">
        <v>0</v>
      </c>
      <c r="BZ36" s="70">
        <v>0</v>
      </c>
      <c r="CA36" s="70">
        <v>0</v>
      </c>
      <c r="CB36" s="70">
        <v>0</v>
      </c>
      <c r="CC36" s="70">
        <v>0</v>
      </c>
      <c r="CD36" s="70">
        <v>0</v>
      </c>
    </row>
    <row r="37" spans="1:82">
      <c r="A37" s="70" t="s">
        <v>1664</v>
      </c>
      <c r="B37" s="70">
        <v>450</v>
      </c>
      <c r="C37" s="70">
        <v>8</v>
      </c>
      <c r="D37" s="70">
        <v>27</v>
      </c>
      <c r="E37" s="70">
        <v>2011</v>
      </c>
      <c r="F37" s="70" t="s">
        <v>178</v>
      </c>
      <c r="G37" s="70" t="s">
        <v>1656</v>
      </c>
      <c r="H37" s="70" t="s">
        <v>1657</v>
      </c>
      <c r="I37" s="148"/>
      <c r="J37" s="71">
        <v>275.55585915453872</v>
      </c>
      <c r="K37" s="71">
        <v>6.328683719831802</v>
      </c>
      <c r="L37" s="71">
        <v>0</v>
      </c>
      <c r="M37" s="71">
        <v>157.6678794091128</v>
      </c>
      <c r="N37" s="71">
        <v>169.24083045202801</v>
      </c>
      <c r="O37" s="71">
        <v>78.673050102427823</v>
      </c>
      <c r="P37" s="71">
        <v>58.698605690447607</v>
      </c>
      <c r="Q37" s="71">
        <v>8.6719875868018601</v>
      </c>
      <c r="R37" s="71">
        <v>0</v>
      </c>
      <c r="S37" s="71">
        <v>23.408410162131439</v>
      </c>
      <c r="T37" s="72"/>
      <c r="U37" s="71">
        <v>32942481</v>
      </c>
      <c r="V37" s="71">
        <v>3150</v>
      </c>
      <c r="W37" s="71">
        <v>0</v>
      </c>
      <c r="X37" s="71">
        <v>37337</v>
      </c>
      <c r="Y37" s="71">
        <v>53559</v>
      </c>
      <c r="Z37" s="71">
        <v>40824</v>
      </c>
      <c r="AA37" s="71">
        <v>11862</v>
      </c>
      <c r="AB37" s="71">
        <v>123573</v>
      </c>
      <c r="AC37" s="71">
        <v>0</v>
      </c>
      <c r="AD37" s="71">
        <v>23.408410162131439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22.37</v>
      </c>
      <c r="BK37" s="71">
        <v>0</v>
      </c>
      <c r="BL37" s="71">
        <v>4.6360000000000001</v>
      </c>
      <c r="BM37" s="71">
        <v>0</v>
      </c>
      <c r="BN37" s="72"/>
      <c r="BO37" s="71">
        <v>0</v>
      </c>
      <c r="BP37" s="71">
        <v>0</v>
      </c>
      <c r="BQ37" s="71">
        <v>6</v>
      </c>
      <c r="BR37" s="71">
        <v>0</v>
      </c>
      <c r="BS37" s="71">
        <v>1</v>
      </c>
      <c r="BT37" s="71">
        <v>0</v>
      </c>
      <c r="BU37"/>
      <c r="BV37" s="70">
        <v>27.006</v>
      </c>
      <c r="BW37" s="70">
        <v>0</v>
      </c>
      <c r="BX37" s="70">
        <v>0</v>
      </c>
      <c r="BY37" s="70">
        <v>0</v>
      </c>
      <c r="BZ37" s="70">
        <v>0</v>
      </c>
      <c r="CA37" s="70">
        <v>0</v>
      </c>
      <c r="CB37" s="70">
        <v>0</v>
      </c>
      <c r="CC37" s="70">
        <v>0</v>
      </c>
      <c r="CD37" s="70">
        <v>0</v>
      </c>
    </row>
    <row r="38" spans="1:82">
      <c r="A38" s="70" t="s">
        <v>1665</v>
      </c>
      <c r="B38" s="70">
        <v>451</v>
      </c>
      <c r="C38" s="70">
        <v>9</v>
      </c>
      <c r="D38" s="70">
        <v>27</v>
      </c>
      <c r="E38" s="70">
        <v>2012</v>
      </c>
      <c r="F38" s="70" t="s">
        <v>179</v>
      </c>
      <c r="G38" s="70" t="s">
        <v>1656</v>
      </c>
      <c r="H38" s="70" t="s">
        <v>1657</v>
      </c>
      <c r="I38" s="148"/>
      <c r="J38" s="71">
        <v>269.18262442124058</v>
      </c>
      <c r="K38" s="71">
        <v>6.1542790295830327</v>
      </c>
      <c r="L38" s="71">
        <v>0</v>
      </c>
      <c r="M38" s="71">
        <v>176.35055223100551</v>
      </c>
      <c r="N38" s="71">
        <v>182.17951082043919</v>
      </c>
      <c r="O38" s="71">
        <v>78.147645984718054</v>
      </c>
      <c r="P38" s="71">
        <v>58.28607985812495</v>
      </c>
      <c r="Q38" s="71">
        <v>9.5421796229041291</v>
      </c>
      <c r="R38" s="71">
        <v>0</v>
      </c>
      <c r="S38" s="71">
        <v>16.94714753491391</v>
      </c>
      <c r="T38" s="72"/>
      <c r="U38" s="71">
        <v>31288418</v>
      </c>
      <c r="V38" s="71">
        <v>3150</v>
      </c>
      <c r="W38" s="71">
        <v>0</v>
      </c>
      <c r="X38" s="71">
        <v>37337</v>
      </c>
      <c r="Y38" s="71">
        <v>54914</v>
      </c>
      <c r="Z38" s="71">
        <v>40873</v>
      </c>
      <c r="AA38" s="71">
        <v>11712</v>
      </c>
      <c r="AB38" s="71">
        <v>125150</v>
      </c>
      <c r="AC38" s="71">
        <v>0</v>
      </c>
      <c r="AD38" s="71">
        <v>16.94714753491391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25.434000000000001</v>
      </c>
      <c r="BK38" s="71">
        <v>0</v>
      </c>
      <c r="BL38" s="71">
        <v>5.6829999999999998</v>
      </c>
      <c r="BM38" s="71">
        <v>0</v>
      </c>
      <c r="BN38" s="72"/>
      <c r="BO38" s="71">
        <v>0</v>
      </c>
      <c r="BP38" s="71">
        <v>0</v>
      </c>
      <c r="BQ38" s="71">
        <v>6</v>
      </c>
      <c r="BR38" s="71">
        <v>0</v>
      </c>
      <c r="BS38" s="71">
        <v>1</v>
      </c>
      <c r="BT38" s="71">
        <v>0</v>
      </c>
      <c r="BU38"/>
      <c r="BV38" s="70">
        <v>31.117000000000001</v>
      </c>
      <c r="BW38" s="70">
        <v>0</v>
      </c>
      <c r="BX38" s="70">
        <v>0</v>
      </c>
      <c r="BY38" s="70">
        <v>0</v>
      </c>
      <c r="BZ38" s="70">
        <v>0</v>
      </c>
      <c r="CA38" s="70">
        <v>0</v>
      </c>
      <c r="CB38" s="70">
        <v>0</v>
      </c>
      <c r="CC38" s="70">
        <v>0</v>
      </c>
      <c r="CD38" s="70">
        <v>0</v>
      </c>
    </row>
    <row r="39" spans="1:82">
      <c r="A39" s="70" t="s">
        <v>1666</v>
      </c>
      <c r="B39" s="70">
        <v>452</v>
      </c>
      <c r="C39" s="70">
        <v>10</v>
      </c>
      <c r="D39" s="70">
        <v>27</v>
      </c>
      <c r="E39" s="70">
        <v>2013</v>
      </c>
      <c r="F39" s="70" t="s">
        <v>180</v>
      </c>
      <c r="G39" s="70" t="s">
        <v>1656</v>
      </c>
      <c r="H39" s="70" t="s">
        <v>1657</v>
      </c>
      <c r="I39" s="148"/>
      <c r="J39" s="71">
        <v>273.45827986463007</v>
      </c>
      <c r="K39" s="71">
        <v>5.218239742984327</v>
      </c>
      <c r="L39" s="71">
        <v>0</v>
      </c>
      <c r="M39" s="71">
        <v>177.62462173054621</v>
      </c>
      <c r="N39" s="71">
        <v>181.90938339031501</v>
      </c>
      <c r="O39" s="71">
        <v>75.25969410263923</v>
      </c>
      <c r="P39" s="71">
        <v>58.740484333955131</v>
      </c>
      <c r="Q39" s="71">
        <v>9.6258109195419106</v>
      </c>
      <c r="R39" s="71">
        <v>0</v>
      </c>
      <c r="S39" s="71">
        <v>18.72274359892452</v>
      </c>
      <c r="T39" s="72"/>
      <c r="U39" s="71">
        <v>31432146</v>
      </c>
      <c r="V39" s="71">
        <v>3150</v>
      </c>
      <c r="W39" s="71">
        <v>0</v>
      </c>
      <c r="X39" s="71">
        <v>37337</v>
      </c>
      <c r="Y39" s="71">
        <v>54936</v>
      </c>
      <c r="Z39" s="71">
        <v>41120</v>
      </c>
      <c r="AA39" s="71">
        <v>11759</v>
      </c>
      <c r="AB39" s="71">
        <v>124437</v>
      </c>
      <c r="AC39" s="71">
        <v>0</v>
      </c>
      <c r="AD39" s="71">
        <v>18.72274359892452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23.829000000000001</v>
      </c>
      <c r="BK39" s="71">
        <v>0</v>
      </c>
      <c r="BL39" s="71">
        <v>6.1849999999999996</v>
      </c>
      <c r="BM39" s="71">
        <v>0</v>
      </c>
      <c r="BN39" s="72"/>
      <c r="BO39" s="71">
        <v>0</v>
      </c>
      <c r="BP39" s="71">
        <v>0</v>
      </c>
      <c r="BQ39" s="71">
        <v>5</v>
      </c>
      <c r="BR39" s="71">
        <v>0</v>
      </c>
      <c r="BS39" s="71">
        <v>1</v>
      </c>
      <c r="BT39" s="71">
        <v>0</v>
      </c>
      <c r="BU39"/>
      <c r="BV39" s="70">
        <v>30.013999999999999</v>
      </c>
      <c r="BW39" s="70">
        <v>0</v>
      </c>
      <c r="BX39" s="70">
        <v>0</v>
      </c>
      <c r="BY39" s="70">
        <v>0</v>
      </c>
      <c r="BZ39" s="70">
        <v>0</v>
      </c>
      <c r="CA39" s="70">
        <v>0</v>
      </c>
      <c r="CB39" s="70">
        <v>0</v>
      </c>
      <c r="CC39" s="70">
        <v>0</v>
      </c>
      <c r="CD39" s="70">
        <v>0</v>
      </c>
    </row>
    <row r="40" spans="1:82">
      <c r="A40" s="70" t="s">
        <v>1667</v>
      </c>
      <c r="B40" s="70">
        <v>453</v>
      </c>
      <c r="C40" s="70">
        <v>11</v>
      </c>
      <c r="D40" s="70">
        <v>27</v>
      </c>
      <c r="E40" s="70">
        <v>2014</v>
      </c>
      <c r="F40" s="70" t="s">
        <v>181</v>
      </c>
      <c r="G40" s="70" t="s">
        <v>1656</v>
      </c>
      <c r="H40" s="70" t="s">
        <v>1657</v>
      </c>
      <c r="I40" s="148"/>
      <c r="J40" s="71">
        <v>191.5499547356755</v>
      </c>
      <c r="K40" s="71">
        <v>4.4267271515059674</v>
      </c>
      <c r="L40" s="71">
        <v>8.439668732555246</v>
      </c>
      <c r="M40" s="71">
        <v>161.9182660133753</v>
      </c>
      <c r="N40" s="71">
        <v>176.65009475049129</v>
      </c>
      <c r="O40" s="71">
        <v>71.573021981132044</v>
      </c>
      <c r="P40" s="71">
        <v>59.502749344477685</v>
      </c>
      <c r="Q40" s="71">
        <v>9.2140918346378804</v>
      </c>
      <c r="R40" s="71">
        <v>0</v>
      </c>
      <c r="S40" s="71">
        <v>19.79699032750753</v>
      </c>
      <c r="T40" s="72"/>
      <c r="U40" s="71">
        <v>23427260</v>
      </c>
      <c r="V40" s="71">
        <v>2226</v>
      </c>
      <c r="W40" s="71">
        <v>92</v>
      </c>
      <c r="X40" s="71">
        <v>34187</v>
      </c>
      <c r="Y40" s="71">
        <v>55377</v>
      </c>
      <c r="Z40" s="71">
        <v>41187</v>
      </c>
      <c r="AA40" s="71">
        <v>11850</v>
      </c>
      <c r="AB40" s="71">
        <v>124150</v>
      </c>
      <c r="AC40" s="71">
        <v>0</v>
      </c>
      <c r="AD40" s="71">
        <v>19.79699032750753</v>
      </c>
      <c r="AE40" s="72"/>
      <c r="AF40" s="71"/>
      <c r="AG40" s="71"/>
      <c r="AH40" s="71"/>
      <c r="AI40" s="71"/>
      <c r="AJ40" s="71"/>
      <c r="AK40" s="71"/>
      <c r="AL40" s="71"/>
      <c r="AM40" s="71"/>
      <c r="AN40" s="71"/>
      <c r="AO40" s="71"/>
      <c r="AP40" s="71"/>
      <c r="AQ40" s="72"/>
      <c r="AR40" s="71">
        <v>1086</v>
      </c>
      <c r="AS40" s="71">
        <v>101</v>
      </c>
      <c r="AT40" s="71">
        <v>0</v>
      </c>
      <c r="AU40" s="71">
        <v>0</v>
      </c>
      <c r="AV40" s="71">
        <v>0</v>
      </c>
      <c r="AW40" s="71">
        <v>0</v>
      </c>
      <c r="AX40" s="71"/>
      <c r="AY40" s="72"/>
      <c r="AZ40" s="71">
        <v>3792</v>
      </c>
      <c r="BA40" s="71">
        <v>3272.5</v>
      </c>
      <c r="BB40" s="71">
        <v>0</v>
      </c>
      <c r="BC40" s="71">
        <v>0</v>
      </c>
      <c r="BD40" s="71">
        <v>0</v>
      </c>
      <c r="BE40" s="71">
        <v>0</v>
      </c>
      <c r="BF40" s="71"/>
      <c r="BG40" s="72"/>
      <c r="BH40" s="71">
        <v>0</v>
      </c>
      <c r="BI40" s="71">
        <v>0</v>
      </c>
      <c r="BJ40" s="71">
        <v>22.228999999999999</v>
      </c>
      <c r="BK40" s="71">
        <v>0</v>
      </c>
      <c r="BL40" s="71">
        <v>5.7880000000000003</v>
      </c>
      <c r="BM40" s="71">
        <v>0</v>
      </c>
      <c r="BN40" s="72"/>
      <c r="BO40" s="71">
        <v>0</v>
      </c>
      <c r="BP40" s="71">
        <v>0</v>
      </c>
      <c r="BQ40" s="71">
        <v>4</v>
      </c>
      <c r="BR40" s="71">
        <v>0</v>
      </c>
      <c r="BS40" s="71">
        <v>1</v>
      </c>
      <c r="BT40" s="71">
        <v>0</v>
      </c>
      <c r="BU40"/>
      <c r="BV40" s="70">
        <v>28.016999999999999</v>
      </c>
      <c r="BW40" s="70">
        <v>0</v>
      </c>
      <c r="BX40" s="70">
        <v>0</v>
      </c>
      <c r="BY40" s="70">
        <v>0</v>
      </c>
      <c r="BZ40" s="70">
        <v>0</v>
      </c>
      <c r="CA40" s="70">
        <v>0</v>
      </c>
      <c r="CB40" s="70">
        <v>0</v>
      </c>
      <c r="CC40" s="70">
        <v>0</v>
      </c>
      <c r="CD40" s="70">
        <v>0</v>
      </c>
    </row>
    <row r="41" spans="1:82">
      <c r="A41" s="70" t="s">
        <v>1668</v>
      </c>
      <c r="B41" s="70">
        <v>454</v>
      </c>
      <c r="C41" s="70">
        <v>12</v>
      </c>
      <c r="D41" s="70">
        <v>27</v>
      </c>
      <c r="E41" s="70">
        <v>2015</v>
      </c>
      <c r="F41" s="70" t="s">
        <v>182</v>
      </c>
      <c r="G41" s="70" t="s">
        <v>1656</v>
      </c>
      <c r="H41" s="70" t="s">
        <v>1657</v>
      </c>
      <c r="I41" s="148"/>
      <c r="J41" s="71">
        <v>187.18897910701671</v>
      </c>
      <c r="K41" s="71">
        <v>4.2293433673506353</v>
      </c>
      <c r="L41" s="71">
        <v>9.4846875661148715</v>
      </c>
      <c r="M41" s="71">
        <v>148.42343894422271</v>
      </c>
      <c r="N41" s="71">
        <v>165.12266693837881</v>
      </c>
      <c r="O41" s="71">
        <v>71.068057961057406</v>
      </c>
      <c r="P41" s="71">
        <v>58.730636712648874</v>
      </c>
      <c r="Q41" s="71">
        <v>8.9652935583827809</v>
      </c>
      <c r="R41" s="71">
        <v>0</v>
      </c>
      <c r="S41" s="71">
        <v>21.18945766381696</v>
      </c>
      <c r="T41" s="72"/>
      <c r="U41" s="71">
        <v>24136965</v>
      </c>
      <c r="V41" s="71">
        <v>2226</v>
      </c>
      <c r="W41" s="71">
        <v>92</v>
      </c>
      <c r="X41" s="71">
        <v>34187</v>
      </c>
      <c r="Y41" s="71">
        <v>55629</v>
      </c>
      <c r="Z41" s="71">
        <v>41290</v>
      </c>
      <c r="AA41" s="71">
        <v>11687</v>
      </c>
      <c r="AB41" s="71">
        <v>123397</v>
      </c>
      <c r="AC41" s="71">
        <v>0</v>
      </c>
      <c r="AD41" s="71">
        <v>21.18945766381696</v>
      </c>
      <c r="AE41" s="72"/>
      <c r="AF41" s="71">
        <v>196228861.43565169</v>
      </c>
      <c r="AG41" s="71">
        <v>3559887.3769607069</v>
      </c>
      <c r="AH41" s="71">
        <v>1929363.6931993</v>
      </c>
      <c r="AI41" s="71">
        <v>213439939.65696049</v>
      </c>
      <c r="AJ41" s="71">
        <v>251855273.03967279</v>
      </c>
      <c r="AK41" s="71">
        <v>0</v>
      </c>
      <c r="AL41" s="71">
        <v>0</v>
      </c>
      <c r="AM41" s="71">
        <v>16911041.219053481</v>
      </c>
      <c r="AN41" s="71">
        <v>0</v>
      </c>
      <c r="AO41" s="71">
        <v>0</v>
      </c>
      <c r="AP41" s="71">
        <v>683924366.42149854</v>
      </c>
      <c r="AQ41" s="72"/>
      <c r="AR41" s="71">
        <v>1235</v>
      </c>
      <c r="AS41" s="71">
        <v>131</v>
      </c>
      <c r="AT41" s="71">
        <v>0</v>
      </c>
      <c r="AU41" s="71">
        <v>0</v>
      </c>
      <c r="AV41" s="71">
        <v>0</v>
      </c>
      <c r="AW41" s="71">
        <v>1</v>
      </c>
      <c r="AX41" s="71"/>
      <c r="AY41" s="72"/>
      <c r="AZ41" s="71">
        <v>4381</v>
      </c>
      <c r="BA41" s="71">
        <v>3867</v>
      </c>
      <c r="BB41" s="71">
        <v>0</v>
      </c>
      <c r="BC41" s="71">
        <v>0</v>
      </c>
      <c r="BD41" s="71">
        <v>0</v>
      </c>
      <c r="BE41" s="71">
        <v>5750</v>
      </c>
      <c r="BF41" s="71"/>
      <c r="BG41" s="72"/>
      <c r="BH41" s="71">
        <v>0</v>
      </c>
      <c r="BI41" s="71">
        <v>0</v>
      </c>
      <c r="BJ41" s="71">
        <v>22.39</v>
      </c>
      <c r="BK41" s="71">
        <v>0</v>
      </c>
      <c r="BL41" s="71">
        <v>0</v>
      </c>
      <c r="BM41" s="71">
        <v>0</v>
      </c>
      <c r="BN41" s="72"/>
      <c r="BO41" s="71">
        <v>0</v>
      </c>
      <c r="BP41" s="71">
        <v>0</v>
      </c>
      <c r="BQ41" s="71">
        <v>4</v>
      </c>
      <c r="BR41" s="71">
        <v>0</v>
      </c>
      <c r="BS41" s="71">
        <v>0</v>
      </c>
      <c r="BT41" s="71">
        <v>0</v>
      </c>
      <c r="BU41"/>
      <c r="BV41" s="70">
        <v>22.39</v>
      </c>
      <c r="BW41" s="70">
        <v>0</v>
      </c>
      <c r="BX41" s="70">
        <v>0</v>
      </c>
      <c r="BY41" s="70">
        <v>0</v>
      </c>
      <c r="BZ41" s="70">
        <v>0</v>
      </c>
      <c r="CA41" s="70">
        <v>0</v>
      </c>
      <c r="CB41" s="70">
        <v>0</v>
      </c>
      <c r="CC41" s="70">
        <v>0</v>
      </c>
      <c r="CD41" s="70">
        <v>0</v>
      </c>
    </row>
    <row r="42" spans="1:82">
      <c r="A42" s="70" t="s">
        <v>1669</v>
      </c>
      <c r="B42" s="70">
        <v>455</v>
      </c>
      <c r="C42" s="70">
        <v>13</v>
      </c>
      <c r="D42" s="70">
        <v>27</v>
      </c>
      <c r="E42" s="70">
        <v>2016</v>
      </c>
      <c r="F42" s="70" t="s">
        <v>155</v>
      </c>
      <c r="G42" s="70" t="s">
        <v>1656</v>
      </c>
      <c r="H42" s="70" t="s">
        <v>1657</v>
      </c>
      <c r="I42" s="148"/>
      <c r="J42" s="71">
        <v>195.54713001219005</v>
      </c>
      <c r="K42" s="71">
        <v>4.1193369644447548</v>
      </c>
      <c r="L42" s="71">
        <v>9.0670065963789082</v>
      </c>
      <c r="M42" s="71">
        <v>135.35467917026148</v>
      </c>
      <c r="N42" s="71">
        <v>165.47514997498675</v>
      </c>
      <c r="O42" s="71">
        <v>70.684526598881106</v>
      </c>
      <c r="P42" s="71">
        <v>57.833367181124736</v>
      </c>
      <c r="Q42" s="71">
        <v>8.6496687626987931</v>
      </c>
      <c r="R42" s="71">
        <v>0</v>
      </c>
      <c r="S42" s="71">
        <v>23.206228326865041</v>
      </c>
      <c r="T42" s="72"/>
      <c r="U42" s="71">
        <v>23932786</v>
      </c>
      <c r="V42" s="71">
        <v>2226</v>
      </c>
      <c r="W42" s="71">
        <v>92</v>
      </c>
      <c r="X42" s="71">
        <v>34187</v>
      </c>
      <c r="Y42" s="71">
        <v>55756</v>
      </c>
      <c r="Z42" s="71">
        <v>41572</v>
      </c>
      <c r="AA42" s="71">
        <v>11903</v>
      </c>
      <c r="AB42" s="71">
        <v>122461</v>
      </c>
      <c r="AC42" s="71">
        <v>0</v>
      </c>
      <c r="AD42" s="71">
        <v>23.206228326865041</v>
      </c>
      <c r="AE42" s="72"/>
      <c r="AF42" s="71">
        <v>204169654.1500749</v>
      </c>
      <c r="AG42" s="71">
        <v>3231034.9001463032</v>
      </c>
      <c r="AH42" s="71">
        <v>1371656.1784949261</v>
      </c>
      <c r="AI42" s="71">
        <v>207739431.07772511</v>
      </c>
      <c r="AJ42" s="71">
        <v>238474190.68776909</v>
      </c>
      <c r="AK42" s="71">
        <v>0</v>
      </c>
      <c r="AL42" s="71">
        <v>0</v>
      </c>
      <c r="AM42" s="71">
        <v>16795804.908165921</v>
      </c>
      <c r="AN42" s="71">
        <v>0</v>
      </c>
      <c r="AO42" s="71">
        <v>0</v>
      </c>
      <c r="AP42" s="71">
        <v>671781771.90237629</v>
      </c>
      <c r="AQ42" s="72"/>
      <c r="AR42" s="71">
        <v>1325</v>
      </c>
      <c r="AS42" s="71">
        <v>145</v>
      </c>
      <c r="AT42" s="71">
        <v>0</v>
      </c>
      <c r="AU42" s="71">
        <v>0</v>
      </c>
      <c r="AV42" s="71">
        <v>0</v>
      </c>
      <c r="AW42" s="71">
        <v>1</v>
      </c>
      <c r="AX42" s="71"/>
      <c r="AY42" s="72"/>
      <c r="AZ42" s="71">
        <v>4783.3999999999996</v>
      </c>
      <c r="BA42" s="71">
        <v>4161</v>
      </c>
      <c r="BB42" s="71">
        <v>0</v>
      </c>
      <c r="BC42" s="71">
        <v>0</v>
      </c>
      <c r="BD42" s="71">
        <v>0</v>
      </c>
      <c r="BE42" s="71">
        <v>5750</v>
      </c>
      <c r="BF42" s="71"/>
      <c r="BG42" s="72"/>
      <c r="BH42" s="71">
        <v>0</v>
      </c>
      <c r="BI42" s="71">
        <v>0</v>
      </c>
      <c r="BJ42" s="71">
        <v>20.797000000000001</v>
      </c>
      <c r="BK42" s="71">
        <v>0</v>
      </c>
      <c r="BL42" s="71">
        <v>5.3529999999999998</v>
      </c>
      <c r="BM42" s="71">
        <v>0</v>
      </c>
      <c r="BN42" s="72"/>
      <c r="BO42" s="71">
        <v>0</v>
      </c>
      <c r="BP42" s="71">
        <v>0</v>
      </c>
      <c r="BQ42" s="71">
        <v>3</v>
      </c>
      <c r="BR42" s="71">
        <v>0</v>
      </c>
      <c r="BS42" s="71">
        <v>1</v>
      </c>
      <c r="BT42" s="71">
        <v>0</v>
      </c>
      <c r="BU42"/>
      <c r="BV42" s="70">
        <v>26.15</v>
      </c>
      <c r="BW42" s="70">
        <v>0</v>
      </c>
      <c r="BX42" s="70">
        <v>0</v>
      </c>
      <c r="BY42" s="70">
        <v>0</v>
      </c>
      <c r="BZ42" s="70">
        <v>0</v>
      </c>
      <c r="CA42" s="70">
        <v>0</v>
      </c>
      <c r="CB42" s="70">
        <v>0</v>
      </c>
      <c r="CC42" s="70">
        <v>0</v>
      </c>
      <c r="CD42" s="70">
        <v>0</v>
      </c>
    </row>
    <row r="43" spans="1:82">
      <c r="A43" s="70" t="s">
        <v>1670</v>
      </c>
      <c r="B43" s="70">
        <v>456</v>
      </c>
      <c r="C43" s="70">
        <v>14</v>
      </c>
      <c r="D43" s="70">
        <v>27</v>
      </c>
      <c r="E43" s="70">
        <v>2017</v>
      </c>
      <c r="F43" s="70" t="s">
        <v>156</v>
      </c>
      <c r="G43" s="70" t="s">
        <v>1656</v>
      </c>
      <c r="H43" s="70" t="s">
        <v>1657</v>
      </c>
      <c r="I43" s="148"/>
      <c r="J43" s="71">
        <v>202.38735739990926</v>
      </c>
      <c r="K43" s="71">
        <v>4.0528912780918063</v>
      </c>
      <c r="L43" s="71">
        <v>7.6802301639286181</v>
      </c>
      <c r="M43" s="71">
        <v>121.56446884899439</v>
      </c>
      <c r="N43" s="71">
        <v>155.41809227968116</v>
      </c>
      <c r="O43" s="71">
        <v>69.487637326116683</v>
      </c>
      <c r="P43" s="71">
        <v>57.413906071259859</v>
      </c>
      <c r="Q43" s="71">
        <v>8.3174299391967406</v>
      </c>
      <c r="R43" s="71">
        <v>0</v>
      </c>
      <c r="S43" s="71">
        <v>29.776274504939131</v>
      </c>
      <c r="T43" s="72"/>
      <c r="U43" s="71">
        <v>29563806</v>
      </c>
      <c r="V43" s="71">
        <v>2226</v>
      </c>
      <c r="W43" s="71">
        <v>92</v>
      </c>
      <c r="X43" s="71">
        <v>34187</v>
      </c>
      <c r="Y43" s="71">
        <v>56147</v>
      </c>
      <c r="Z43" s="71">
        <v>41546</v>
      </c>
      <c r="AA43" s="71">
        <v>11892</v>
      </c>
      <c r="AB43" s="71">
        <v>121773</v>
      </c>
      <c r="AC43" s="71">
        <v>0</v>
      </c>
      <c r="AD43" s="71">
        <v>29.776274504939131</v>
      </c>
      <c r="AE43" s="72"/>
      <c r="AF43" s="71">
        <v>237442646.18411839</v>
      </c>
      <c r="AG43" s="71">
        <v>3404343.9030027869</v>
      </c>
      <c r="AH43" s="71">
        <v>1608789.4924669</v>
      </c>
      <c r="AI43" s="71">
        <v>212535127.68891481</v>
      </c>
      <c r="AJ43" s="71">
        <v>257423160.5350818</v>
      </c>
      <c r="AK43" s="71">
        <v>0</v>
      </c>
      <c r="AL43" s="71">
        <v>0</v>
      </c>
      <c r="AM43" s="71">
        <v>16727577.34314853</v>
      </c>
      <c r="AN43" s="71">
        <v>0</v>
      </c>
      <c r="AO43" s="71">
        <v>0</v>
      </c>
      <c r="AP43" s="71">
        <v>729141645.14673328</v>
      </c>
      <c r="AQ43" s="72"/>
      <c r="AR43" s="71">
        <v>1381</v>
      </c>
      <c r="AS43" s="71">
        <v>158</v>
      </c>
      <c r="AT43" s="71">
        <v>0</v>
      </c>
      <c r="AU43" s="71">
        <v>0</v>
      </c>
      <c r="AV43" s="71">
        <v>0</v>
      </c>
      <c r="AW43" s="71">
        <v>1</v>
      </c>
      <c r="AX43" s="71"/>
      <c r="AY43" s="72"/>
      <c r="AZ43" s="71">
        <v>5017.2</v>
      </c>
      <c r="BA43" s="71">
        <v>4390.5999999999995</v>
      </c>
      <c r="BB43" s="71">
        <v>0</v>
      </c>
      <c r="BC43" s="71">
        <v>0</v>
      </c>
      <c r="BD43" s="71">
        <v>0</v>
      </c>
      <c r="BE43" s="71">
        <v>5750</v>
      </c>
      <c r="BF43" s="71"/>
      <c r="BG43" s="72"/>
      <c r="BH43" s="71">
        <v>0</v>
      </c>
      <c r="BI43" s="71">
        <v>0</v>
      </c>
      <c r="BJ43" s="71">
        <v>21.161999999999999</v>
      </c>
      <c r="BK43" s="71">
        <v>0</v>
      </c>
      <c r="BL43" s="71">
        <v>8.1129999999999995</v>
      </c>
      <c r="BM43" s="71">
        <v>0</v>
      </c>
      <c r="BN43" s="72"/>
      <c r="BO43" s="71">
        <v>0</v>
      </c>
      <c r="BP43" s="71">
        <v>0</v>
      </c>
      <c r="BQ43" s="71">
        <v>3</v>
      </c>
      <c r="BR43" s="71">
        <v>0</v>
      </c>
      <c r="BS43" s="71">
        <v>2</v>
      </c>
      <c r="BT43" s="71">
        <v>0</v>
      </c>
      <c r="BU43"/>
      <c r="BV43" s="70">
        <v>29.274999999999999</v>
      </c>
      <c r="BW43" s="70">
        <v>0</v>
      </c>
      <c r="BX43" s="70">
        <v>0</v>
      </c>
      <c r="BY43" s="70">
        <v>0</v>
      </c>
      <c r="BZ43" s="70">
        <v>0</v>
      </c>
      <c r="CA43" s="70">
        <v>0</v>
      </c>
      <c r="CB43" s="70">
        <v>0</v>
      </c>
      <c r="CC43" s="70">
        <v>0</v>
      </c>
      <c r="CD43" s="70">
        <v>0</v>
      </c>
    </row>
    <row r="44" spans="1:82">
      <c r="A44" s="70" t="s">
        <v>1671</v>
      </c>
      <c r="B44" s="70">
        <v>457</v>
      </c>
      <c r="C44" s="70">
        <v>15</v>
      </c>
      <c r="D44" s="70">
        <v>27</v>
      </c>
      <c r="E44" s="70">
        <v>2018</v>
      </c>
      <c r="F44" s="70" t="s">
        <v>183</v>
      </c>
      <c r="G44" s="70" t="s">
        <v>1656</v>
      </c>
      <c r="H44" s="70" t="s">
        <v>1657</v>
      </c>
      <c r="I44" s="148"/>
      <c r="J44" s="71">
        <v>194.93943069809927</v>
      </c>
      <c r="K44" s="71">
        <v>3.6420537818830288</v>
      </c>
      <c r="L44" s="71">
        <v>7.1122186581185289</v>
      </c>
      <c r="M44" s="71">
        <v>106.05346516546705</v>
      </c>
      <c r="N44" s="71">
        <v>125.31215672323621</v>
      </c>
      <c r="O44" s="71">
        <v>68.523469958307672</v>
      </c>
      <c r="P44" s="71">
        <v>57.038369714544423</v>
      </c>
      <c r="Q44" s="71">
        <v>7.6538060581594696</v>
      </c>
      <c r="R44" s="71">
        <v>0</v>
      </c>
      <c r="S44" s="71">
        <v>28.688642149325066</v>
      </c>
      <c r="T44" s="72"/>
      <c r="U44" s="71">
        <v>32639003</v>
      </c>
      <c r="V44" s="71">
        <v>2226</v>
      </c>
      <c r="W44" s="71">
        <v>92</v>
      </c>
      <c r="X44" s="71">
        <v>34187</v>
      </c>
      <c r="Y44" s="71">
        <v>56341</v>
      </c>
      <c r="Z44" s="71">
        <v>41754</v>
      </c>
      <c r="AA44" s="71">
        <v>11933</v>
      </c>
      <c r="AB44" s="71">
        <v>120759</v>
      </c>
      <c r="AC44" s="71">
        <v>0</v>
      </c>
      <c r="AD44" s="71">
        <v>28.688642149325069</v>
      </c>
      <c r="AE44" s="72"/>
      <c r="AF44" s="71">
        <v>250986634.8407118</v>
      </c>
      <c r="AG44" s="71">
        <v>3114169.7146918802</v>
      </c>
      <c r="AH44" s="71">
        <v>1544785.5786011631</v>
      </c>
      <c r="AI44" s="71">
        <v>205249230.105266</v>
      </c>
      <c r="AJ44" s="71">
        <v>230865513.347334</v>
      </c>
      <c r="AK44" s="71">
        <v>0</v>
      </c>
      <c r="AL44" s="71">
        <v>0</v>
      </c>
      <c r="AM44" s="71">
        <v>16622610.47842801</v>
      </c>
      <c r="AN44" s="71">
        <v>0</v>
      </c>
      <c r="AO44" s="71">
        <v>0</v>
      </c>
      <c r="AP44" s="71">
        <v>708382944.06503284</v>
      </c>
      <c r="AQ44" s="72"/>
      <c r="AR44" s="71">
        <v>1453</v>
      </c>
      <c r="AS44" s="71">
        <v>170</v>
      </c>
      <c r="AT44" s="71">
        <v>0</v>
      </c>
      <c r="AU44" s="71">
        <v>0</v>
      </c>
      <c r="AV44" s="71">
        <v>0</v>
      </c>
      <c r="AW44" s="71">
        <v>1</v>
      </c>
      <c r="AX44" s="71"/>
      <c r="AY44" s="72"/>
      <c r="AZ44" s="71">
        <v>5351.1000000000022</v>
      </c>
      <c r="BA44" s="71">
        <v>4572.8999999999996</v>
      </c>
      <c r="BB44" s="71">
        <v>0</v>
      </c>
      <c r="BC44" s="71">
        <v>0</v>
      </c>
      <c r="BD44" s="71">
        <v>0</v>
      </c>
      <c r="BE44" s="71">
        <v>5750</v>
      </c>
      <c r="BF44" s="71"/>
      <c r="BG44" s="72"/>
      <c r="BH44" s="71">
        <v>0</v>
      </c>
      <c r="BI44" s="71">
        <v>0</v>
      </c>
      <c r="BJ44" s="71">
        <v>18.155000000000001</v>
      </c>
      <c r="BK44" s="71">
        <v>0</v>
      </c>
      <c r="BL44" s="71">
        <v>6.8559999999999999</v>
      </c>
      <c r="BM44" s="71">
        <v>0</v>
      </c>
      <c r="BN44" s="72"/>
      <c r="BO44" s="71">
        <v>0</v>
      </c>
      <c r="BP44" s="71">
        <v>0</v>
      </c>
      <c r="BQ44" s="71">
        <v>3</v>
      </c>
      <c r="BR44" s="71">
        <v>0</v>
      </c>
      <c r="BS44" s="71">
        <v>2</v>
      </c>
      <c r="BT44" s="71">
        <v>0</v>
      </c>
      <c r="BU44"/>
      <c r="BV44" s="70">
        <v>25.010999999999999</v>
      </c>
      <c r="BW44" s="70">
        <v>0</v>
      </c>
      <c r="BX44" s="70">
        <v>0</v>
      </c>
      <c r="BY44" s="70">
        <v>0</v>
      </c>
      <c r="BZ44" s="70">
        <v>0</v>
      </c>
      <c r="CA44" s="70">
        <v>0</v>
      </c>
      <c r="CB44" s="70">
        <v>0</v>
      </c>
      <c r="CC44" s="70">
        <v>0</v>
      </c>
      <c r="CD44" s="70">
        <v>0</v>
      </c>
    </row>
    <row r="45" spans="1:82">
      <c r="A45" s="70" t="s">
        <v>1672</v>
      </c>
      <c r="B45" s="70">
        <v>458</v>
      </c>
      <c r="C45" s="70">
        <v>16</v>
      </c>
      <c r="D45" s="70">
        <v>27</v>
      </c>
      <c r="E45" s="70">
        <v>2019</v>
      </c>
      <c r="F45" s="70" t="s">
        <v>158</v>
      </c>
      <c r="G45" s="1064" t="s">
        <v>1656</v>
      </c>
      <c r="H45" s="70" t="s">
        <v>1657</v>
      </c>
      <c r="I45" s="148"/>
      <c r="J45" s="71">
        <v>230.82320052399797</v>
      </c>
      <c r="K45" s="71">
        <v>3.269894818592626</v>
      </c>
      <c r="L45" s="71">
        <v>7.172917624033925</v>
      </c>
      <c r="M45" s="71">
        <v>101.03908915943781</v>
      </c>
      <c r="N45" s="71">
        <v>110.01385657112303</v>
      </c>
      <c r="O45" s="71">
        <v>66.638233669693449</v>
      </c>
      <c r="P45" s="71">
        <v>57.006196111462337</v>
      </c>
      <c r="Q45" s="71">
        <v>7.42281375784696</v>
      </c>
      <c r="R45" s="71">
        <v>0</v>
      </c>
      <c r="S45" s="71">
        <v>20.728375715828282</v>
      </c>
      <c r="T45" s="72"/>
      <c r="U45" s="71">
        <v>39680323</v>
      </c>
      <c r="V45" s="71">
        <v>2226</v>
      </c>
      <c r="W45" s="71">
        <v>92</v>
      </c>
      <c r="X45" s="71">
        <v>34187</v>
      </c>
      <c r="Y45" s="71">
        <v>56878</v>
      </c>
      <c r="Z45" s="71">
        <v>41720</v>
      </c>
      <c r="AA45" s="71">
        <v>11837</v>
      </c>
      <c r="AB45" s="71">
        <v>120285</v>
      </c>
      <c r="AC45" s="71">
        <v>0</v>
      </c>
      <c r="AD45" s="71">
        <v>20.728375715828282</v>
      </c>
      <c r="AE45" s="72"/>
      <c r="AF45" s="71">
        <v>302591600.13802552</v>
      </c>
      <c r="AG45" s="71">
        <v>2942257.2188367508</v>
      </c>
      <c r="AH45" s="71">
        <v>1639297.6768076541</v>
      </c>
      <c r="AI45" s="71">
        <v>206814427.47908771</v>
      </c>
      <c r="AJ45" s="71">
        <v>210429063.87408179</v>
      </c>
      <c r="AK45" s="71">
        <v>0</v>
      </c>
      <c r="AL45" s="71">
        <v>0</v>
      </c>
      <c r="AM45" s="71">
        <v>16381911.495004805</v>
      </c>
      <c r="AN45" s="71">
        <v>0</v>
      </c>
      <c r="AO45" s="71">
        <v>0</v>
      </c>
      <c r="AP45" s="71">
        <v>740798557.88184416</v>
      </c>
      <c r="AQ45" s="72"/>
      <c r="AR45" s="71">
        <v>1524</v>
      </c>
      <c r="AS45" s="71">
        <v>180</v>
      </c>
      <c r="AT45" s="71">
        <v>0</v>
      </c>
      <c r="AU45" s="71">
        <v>0</v>
      </c>
      <c r="AV45" s="71">
        <v>0</v>
      </c>
      <c r="AW45" s="71">
        <v>1</v>
      </c>
      <c r="AX45" s="71"/>
      <c r="AY45" s="72"/>
      <c r="AZ45" s="71">
        <v>5654.6000000000031</v>
      </c>
      <c r="BA45" s="71">
        <v>4896</v>
      </c>
      <c r="BB45" s="71">
        <v>0</v>
      </c>
      <c r="BC45" s="71">
        <v>0</v>
      </c>
      <c r="BD45" s="71">
        <v>0</v>
      </c>
      <c r="BE45" s="71">
        <v>5750</v>
      </c>
      <c r="BF45" s="71"/>
      <c r="BG45" s="72"/>
      <c r="BH45" s="71">
        <v>0</v>
      </c>
      <c r="BI45" s="71">
        <v>0</v>
      </c>
      <c r="BJ45" s="71">
        <v>15.153</v>
      </c>
      <c r="BK45" s="71">
        <v>0</v>
      </c>
      <c r="BL45" s="71">
        <v>5.8550000000000004</v>
      </c>
      <c r="BM45" s="71">
        <v>0</v>
      </c>
      <c r="BN45" s="72"/>
      <c r="BO45" s="71">
        <v>0</v>
      </c>
      <c r="BP45" s="71">
        <v>0</v>
      </c>
      <c r="BQ45" s="71">
        <v>3</v>
      </c>
      <c r="BR45" s="71">
        <v>0</v>
      </c>
      <c r="BS45" s="71">
        <v>2</v>
      </c>
      <c r="BT45" s="71">
        <v>0</v>
      </c>
      <c r="BU45"/>
      <c r="BV45" s="70">
        <v>21.007999999999999</v>
      </c>
      <c r="BW45" s="70">
        <v>0</v>
      </c>
      <c r="BX45" s="70">
        <v>0</v>
      </c>
      <c r="BY45" s="70">
        <v>0</v>
      </c>
      <c r="BZ45" s="70">
        <v>0</v>
      </c>
      <c r="CA45" s="70">
        <v>0</v>
      </c>
      <c r="CB45" s="70">
        <v>0</v>
      </c>
      <c r="CC45" s="70">
        <v>0</v>
      </c>
      <c r="CD45" s="70">
        <v>0</v>
      </c>
    </row>
    <row r="46" spans="1:82">
      <c r="A46" s="70" t="s">
        <v>1673</v>
      </c>
      <c r="B46" s="70">
        <v>459</v>
      </c>
      <c r="C46" s="70">
        <v>17</v>
      </c>
      <c r="D46" s="70">
        <v>27</v>
      </c>
      <c r="E46" s="70">
        <v>2020</v>
      </c>
      <c r="F46" s="70" t="s">
        <v>159</v>
      </c>
      <c r="G46" s="1064" t="s">
        <v>1656</v>
      </c>
      <c r="H46" s="70" t="s">
        <v>1657</v>
      </c>
      <c r="I46" s="148"/>
      <c r="J46" s="71">
        <v>201.85180184609669</v>
      </c>
      <c r="K46" s="71">
        <v>3.425216377298828</v>
      </c>
      <c r="L46" s="71">
        <v>3.3860726529804861</v>
      </c>
      <c r="M46" s="71">
        <v>96.713313627927363</v>
      </c>
      <c r="N46" s="71">
        <v>135.01069668996792</v>
      </c>
      <c r="O46" s="71">
        <v>58.311743479926406</v>
      </c>
      <c r="P46" s="71">
        <v>53.836861497065271</v>
      </c>
      <c r="Q46" s="71">
        <v>7.0429763314477798</v>
      </c>
      <c r="R46" s="71">
        <v>0</v>
      </c>
      <c r="S46" s="71">
        <v>24.68938141753965</v>
      </c>
      <c r="T46" s="72"/>
      <c r="U46" s="71">
        <v>35538584</v>
      </c>
      <c r="V46" s="71">
        <v>2238</v>
      </c>
      <c r="W46" s="71">
        <v>49</v>
      </c>
      <c r="X46" s="71">
        <v>34659</v>
      </c>
      <c r="Y46" s="71">
        <v>57244</v>
      </c>
      <c r="Z46" s="71">
        <v>41668</v>
      </c>
      <c r="AA46" s="71">
        <v>11882</v>
      </c>
      <c r="AB46" s="71">
        <v>119452</v>
      </c>
      <c r="AC46" s="71">
        <v>0</v>
      </c>
      <c r="AD46" s="71">
        <v>24.68938141753965</v>
      </c>
      <c r="AE46" s="72"/>
      <c r="AF46" s="71">
        <v>257906626.46482021</v>
      </c>
      <c r="AG46" s="71">
        <v>2783805.468214008</v>
      </c>
      <c r="AH46" s="71">
        <v>781991.51871357323</v>
      </c>
      <c r="AI46" s="71">
        <v>189450458.34192583</v>
      </c>
      <c r="AJ46" s="71">
        <v>254599310.68472409</v>
      </c>
      <c r="AK46" s="71"/>
      <c r="AL46" s="71"/>
      <c r="AM46" s="71">
        <v>15589813.139400208</v>
      </c>
      <c r="AN46" s="71"/>
      <c r="AO46" s="71"/>
      <c r="AP46" s="71">
        <v>721112005.61779797</v>
      </c>
      <c r="AQ46" s="72"/>
      <c r="AR46" s="71">
        <v>1610</v>
      </c>
      <c r="AS46" s="71">
        <v>186</v>
      </c>
      <c r="AT46" s="71">
        <v>0</v>
      </c>
      <c r="AU46" s="71">
        <v>0</v>
      </c>
      <c r="AV46" s="71">
        <v>0</v>
      </c>
      <c r="AW46" s="71">
        <v>1</v>
      </c>
      <c r="AX46" s="71"/>
      <c r="AY46" s="72"/>
      <c r="AZ46" s="71">
        <v>6113.7000000000025</v>
      </c>
      <c r="BA46" s="71">
        <v>5151.3</v>
      </c>
      <c r="BB46" s="71">
        <v>0</v>
      </c>
      <c r="BC46" s="71">
        <v>0</v>
      </c>
      <c r="BD46" s="71">
        <v>0</v>
      </c>
      <c r="BE46" s="71">
        <v>5750</v>
      </c>
      <c r="BF46" s="71"/>
      <c r="BG46" s="72"/>
      <c r="BH46" s="71">
        <v>0</v>
      </c>
      <c r="BI46" s="71">
        <v>0</v>
      </c>
      <c r="BJ46" s="71">
        <v>15.704000000000001</v>
      </c>
      <c r="BK46" s="71">
        <v>0</v>
      </c>
      <c r="BL46" s="71">
        <v>5.6840000000000002</v>
      </c>
      <c r="BM46" s="71">
        <v>0</v>
      </c>
      <c r="BN46" s="72"/>
      <c r="BO46" s="71">
        <v>0</v>
      </c>
      <c r="BP46" s="71">
        <v>0</v>
      </c>
      <c r="BQ46" s="71">
        <v>4</v>
      </c>
      <c r="BR46" s="71">
        <v>0</v>
      </c>
      <c r="BS46" s="71">
        <v>2</v>
      </c>
      <c r="BT46" s="71">
        <v>0</v>
      </c>
      <c r="BU46"/>
      <c r="BV46" s="70">
        <v>21.388000000000002</v>
      </c>
      <c r="BW46" s="70">
        <v>0</v>
      </c>
      <c r="BX46" s="70">
        <v>0</v>
      </c>
      <c r="BY46" s="70">
        <v>0</v>
      </c>
      <c r="BZ46" s="70">
        <v>0</v>
      </c>
      <c r="CA46" s="70">
        <v>0</v>
      </c>
      <c r="CB46" s="70">
        <v>0</v>
      </c>
      <c r="CC46" s="70">
        <v>0</v>
      </c>
      <c r="CD46" s="70">
        <v>0</v>
      </c>
    </row>
    <row r="47" spans="1:82">
      <c r="A47" s="70" t="s">
        <v>1674</v>
      </c>
      <c r="B47" s="70">
        <v>459</v>
      </c>
      <c r="C47" s="70">
        <v>18</v>
      </c>
      <c r="D47" s="70">
        <v>27</v>
      </c>
      <c r="E47" s="70">
        <v>2021</v>
      </c>
      <c r="F47" s="70" t="s">
        <v>160</v>
      </c>
      <c r="G47" s="70" t="s">
        <v>1656</v>
      </c>
      <c r="H47" s="70" t="s">
        <v>1657</v>
      </c>
      <c r="I47" s="148"/>
      <c r="J47" s="71">
        <v>131.09964320007614</v>
      </c>
      <c r="K47" s="71">
        <v>3.6901373248324183</v>
      </c>
      <c r="L47" s="71">
        <v>3.2392438776690904</v>
      </c>
      <c r="M47" s="71">
        <v>97.86801851108855</v>
      </c>
      <c r="N47" s="71">
        <v>111.81695871632506</v>
      </c>
      <c r="O47" s="71">
        <v>56.148612685334825</v>
      </c>
      <c r="P47" s="71">
        <v>55.49910866504419</v>
      </c>
      <c r="Q47" s="71">
        <v>6.9087128699090199</v>
      </c>
      <c r="R47" s="71">
        <v>0</v>
      </c>
      <c r="S47" s="71">
        <v>22.289571563934778</v>
      </c>
      <c r="T47" s="72"/>
      <c r="U47" s="71">
        <v>27401589</v>
      </c>
      <c r="V47" s="71">
        <v>2238</v>
      </c>
      <c r="W47" s="71">
        <v>49</v>
      </c>
      <c r="X47" s="71">
        <v>34659</v>
      </c>
      <c r="Y47" s="71">
        <v>57343</v>
      </c>
      <c r="Z47" s="71">
        <v>41312</v>
      </c>
      <c r="AA47" s="71">
        <v>11944</v>
      </c>
      <c r="AB47" s="71">
        <v>118326</v>
      </c>
      <c r="AC47" s="71">
        <v>0</v>
      </c>
      <c r="AD47" s="71">
        <v>22.289571563934778</v>
      </c>
      <c r="AE47" s="72"/>
      <c r="AF47" s="71">
        <v>186217497.86437866</v>
      </c>
      <c r="AG47" s="71">
        <v>3250155.9671548996</v>
      </c>
      <c r="AH47" s="71">
        <v>692787.50352496665</v>
      </c>
      <c r="AI47" s="71">
        <v>216575663.33914903</v>
      </c>
      <c r="AJ47" s="71">
        <v>232717599.01121259</v>
      </c>
      <c r="AK47" s="71">
        <v>0</v>
      </c>
      <c r="AL47" s="71">
        <v>0</v>
      </c>
      <c r="AM47" s="71">
        <v>15531930.788746089</v>
      </c>
      <c r="AN47" s="71">
        <v>0</v>
      </c>
      <c r="AO47" s="71">
        <v>0</v>
      </c>
      <c r="AP47" s="71">
        <v>654985634.47416627</v>
      </c>
      <c r="AQ47" s="72"/>
      <c r="AR47" s="71">
        <v>1719</v>
      </c>
      <c r="AS47" s="71">
        <v>186</v>
      </c>
      <c r="AT47" s="71">
        <v>0</v>
      </c>
      <c r="AU47" s="71">
        <v>0</v>
      </c>
      <c r="AV47" s="71">
        <v>0</v>
      </c>
      <c r="AW47" s="71">
        <v>1</v>
      </c>
      <c r="AX47" s="71"/>
      <c r="AY47" s="72"/>
      <c r="AZ47" s="71">
        <v>6691.1000000000076</v>
      </c>
      <c r="BA47" s="71">
        <v>5151.3</v>
      </c>
      <c r="BB47" s="71">
        <v>0</v>
      </c>
      <c r="BC47" s="71">
        <v>0</v>
      </c>
      <c r="BD47" s="71">
        <v>0</v>
      </c>
      <c r="BE47" s="71">
        <v>5750</v>
      </c>
      <c r="BF47" s="71"/>
      <c r="BG47" s="72"/>
      <c r="BH47" s="71">
        <v>0</v>
      </c>
      <c r="BI47" s="71">
        <v>0</v>
      </c>
      <c r="BJ47" s="71">
        <v>12.584</v>
      </c>
      <c r="BK47" s="71">
        <v>0</v>
      </c>
      <c r="BL47" s="71">
        <v>6.4489999999999998</v>
      </c>
      <c r="BM47" s="71">
        <v>0</v>
      </c>
      <c r="BN47" s="72"/>
      <c r="BO47" s="71">
        <v>0</v>
      </c>
      <c r="BP47" s="71">
        <v>0</v>
      </c>
      <c r="BQ47" s="71">
        <v>3</v>
      </c>
      <c r="BR47" s="71">
        <v>0</v>
      </c>
      <c r="BS47" s="71">
        <v>2</v>
      </c>
      <c r="BT47" s="71">
        <v>0</v>
      </c>
      <c r="BU47"/>
      <c r="BV47" s="70">
        <v>19.033000000000001</v>
      </c>
      <c r="BW47" s="70">
        <v>0</v>
      </c>
      <c r="BX47" s="70">
        <v>0</v>
      </c>
      <c r="BY47" s="70">
        <v>0</v>
      </c>
      <c r="BZ47" s="70">
        <v>0</v>
      </c>
      <c r="CA47" s="70">
        <v>0</v>
      </c>
      <c r="CB47" s="70">
        <v>0</v>
      </c>
      <c r="CC47" s="70">
        <v>0</v>
      </c>
      <c r="CD47" s="70">
        <v>0</v>
      </c>
    </row>
    <row r="48" spans="1:82">
      <c r="A48" s="70" t="s">
        <v>1675</v>
      </c>
      <c r="B48" s="70">
        <v>459</v>
      </c>
      <c r="C48" s="70">
        <v>19</v>
      </c>
      <c r="D48" s="70">
        <v>27</v>
      </c>
      <c r="E48" s="70">
        <v>2022</v>
      </c>
      <c r="F48" s="70" t="s">
        <v>161</v>
      </c>
      <c r="G48" s="70" t="s">
        <v>1656</v>
      </c>
      <c r="H48" s="70" t="s">
        <v>1657</v>
      </c>
      <c r="I48" s="148"/>
      <c r="J48" s="71">
        <v>130.21823598596009</v>
      </c>
      <c r="K48" s="71">
        <v>3.7759476425528589</v>
      </c>
      <c r="L48" s="71">
        <v>2.987423592287175</v>
      </c>
      <c r="M48" s="71">
        <v>105.45800862579604</v>
      </c>
      <c r="N48" s="71">
        <v>138.37923639367986</v>
      </c>
      <c r="O48" s="71">
        <v>59.034150732227012</v>
      </c>
      <c r="P48" s="71">
        <v>55.301941352210655</v>
      </c>
      <c r="Q48" s="71">
        <v>6.9050793070259422</v>
      </c>
      <c r="R48" s="71">
        <v>0</v>
      </c>
      <c r="S48" s="71">
        <v>23.630528683906888</v>
      </c>
      <c r="T48" s="72"/>
      <c r="U48" s="71">
        <v>28285921</v>
      </c>
      <c r="V48" s="71">
        <v>2238</v>
      </c>
      <c r="W48" s="71">
        <v>49</v>
      </c>
      <c r="X48" s="71">
        <v>34659</v>
      </c>
      <c r="Y48" s="71">
        <v>57689</v>
      </c>
      <c r="Z48" s="71">
        <v>41268</v>
      </c>
      <c r="AA48" s="71">
        <v>12083</v>
      </c>
      <c r="AB48" s="71">
        <v>117294</v>
      </c>
      <c r="AC48" s="71">
        <v>0</v>
      </c>
      <c r="AD48" s="71">
        <v>23.630528683906888</v>
      </c>
      <c r="AE48" s="72"/>
      <c r="AF48" s="71">
        <v>160378199.62247655</v>
      </c>
      <c r="AG48" s="71">
        <v>3358407.9303260325</v>
      </c>
      <c r="AH48" s="71">
        <v>750704.02419250947</v>
      </c>
      <c r="AI48" s="71">
        <v>207661446.6753765</v>
      </c>
      <c r="AJ48" s="71">
        <v>270248201.75723553</v>
      </c>
      <c r="AK48" s="71">
        <v>0</v>
      </c>
      <c r="AL48" s="71">
        <v>0</v>
      </c>
      <c r="AM48" s="71">
        <v>15145856.870188214</v>
      </c>
      <c r="AN48" s="71">
        <v>0</v>
      </c>
      <c r="AO48" s="71">
        <v>0</v>
      </c>
      <c r="AP48" s="71">
        <v>657542816.87979531</v>
      </c>
      <c r="AQ48" s="72"/>
      <c r="AR48" s="71">
        <v>1836</v>
      </c>
      <c r="AS48" s="71">
        <v>189</v>
      </c>
      <c r="AT48" s="71">
        <v>0</v>
      </c>
      <c r="AU48" s="71">
        <v>0</v>
      </c>
      <c r="AV48" s="71">
        <v>0</v>
      </c>
      <c r="AW48" s="71">
        <v>1</v>
      </c>
      <c r="AX48" s="71"/>
      <c r="AY48" s="72"/>
      <c r="AZ48" s="71">
        <v>7339.0000000000009</v>
      </c>
      <c r="BA48" s="71">
        <v>5435.7999999999993</v>
      </c>
      <c r="BB48" s="71">
        <v>0</v>
      </c>
      <c r="BC48" s="71">
        <v>0</v>
      </c>
      <c r="BD48" s="71">
        <v>0</v>
      </c>
      <c r="BE48" s="71">
        <v>5750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1676</v>
      </c>
      <c r="B49" s="70">
        <v>459</v>
      </c>
      <c r="C49" s="70">
        <v>20</v>
      </c>
      <c r="D49" s="70">
        <v>27</v>
      </c>
      <c r="E49" s="70">
        <v>2023</v>
      </c>
      <c r="F49" s="70" t="s">
        <v>1539</v>
      </c>
      <c r="G49" s="70" t="s">
        <v>1656</v>
      </c>
      <c r="H49" s="70" t="s">
        <v>1657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1941</v>
      </c>
      <c r="AS49" s="71">
        <v>190</v>
      </c>
      <c r="AT49" s="71">
        <v>0</v>
      </c>
      <c r="AU49" s="71">
        <v>0</v>
      </c>
      <c r="AV49" s="71">
        <v>0</v>
      </c>
      <c r="AW49" s="71">
        <v>1</v>
      </c>
      <c r="AX49" s="71"/>
      <c r="AY49" s="72"/>
      <c r="AZ49" s="71">
        <v>7864.6999999999907</v>
      </c>
      <c r="BA49" s="71">
        <v>5480.2999999999993</v>
      </c>
      <c r="BB49" s="71">
        <v>0</v>
      </c>
      <c r="BC49" s="71">
        <v>0</v>
      </c>
      <c r="BD49" s="71">
        <v>0</v>
      </c>
      <c r="BE49" s="71">
        <v>5750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1677</v>
      </c>
      <c r="B50" s="70">
        <v>459</v>
      </c>
      <c r="C50" s="70">
        <v>21</v>
      </c>
      <c r="D50" s="70">
        <v>27</v>
      </c>
      <c r="E50" s="70">
        <v>2024</v>
      </c>
      <c r="F50" s="70" t="s">
        <v>1554</v>
      </c>
      <c r="G50" s="70" t="s">
        <v>1656</v>
      </c>
      <c r="H50" s="70" t="s">
        <v>1657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1678</v>
      </c>
      <c r="B51" s="70">
        <v>171</v>
      </c>
      <c r="C51" s="70">
        <v>1</v>
      </c>
      <c r="D51" s="70">
        <v>11</v>
      </c>
      <c r="E51" s="70">
        <v>1990</v>
      </c>
      <c r="F51" s="70" t="s">
        <v>787</v>
      </c>
      <c r="G51" s="70" t="s">
        <v>1679</v>
      </c>
      <c r="H51" s="70" t="s">
        <v>1680</v>
      </c>
      <c r="I51" s="148"/>
      <c r="J51" s="71">
        <v>205.628359557664</v>
      </c>
      <c r="K51" s="71">
        <v>26.729134305292909</v>
      </c>
      <c r="L51" s="71">
        <v>24.9868989914766</v>
      </c>
      <c r="M51" s="71">
        <v>88.095139423833359</v>
      </c>
      <c r="N51" s="71">
        <v>93.956523400198449</v>
      </c>
      <c r="O51" s="71">
        <v>94.354234490474539</v>
      </c>
      <c r="P51" s="71">
        <v>105.0116765312369</v>
      </c>
      <c r="Q51" s="71">
        <v>6.0216394879659001</v>
      </c>
      <c r="R51" s="71">
        <v>0</v>
      </c>
      <c r="S51" s="71">
        <v>6.9968377287915056</v>
      </c>
      <c r="T51" s="72"/>
      <c r="U51" s="71">
        <v>28262227</v>
      </c>
      <c r="V51" s="71">
        <v>5970</v>
      </c>
      <c r="W51" s="71">
        <v>289</v>
      </c>
      <c r="X51" s="71">
        <v>28595</v>
      </c>
      <c r="Y51" s="71">
        <v>29180</v>
      </c>
      <c r="Z51" s="71">
        <v>38809</v>
      </c>
      <c r="AA51" s="71">
        <v>25498</v>
      </c>
      <c r="AB51" s="71">
        <v>97771</v>
      </c>
      <c r="AC51" s="71">
        <v>0</v>
      </c>
      <c r="AD51" s="71">
        <v>6.9968377287915056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1681</v>
      </c>
      <c r="B52" s="70">
        <v>172</v>
      </c>
      <c r="C52" s="70">
        <v>2</v>
      </c>
      <c r="D52" s="70">
        <v>11</v>
      </c>
      <c r="E52" s="70">
        <v>2005</v>
      </c>
      <c r="F52" s="70" t="s">
        <v>789</v>
      </c>
      <c r="G52" s="70" t="s">
        <v>1679</v>
      </c>
      <c r="H52" s="70" t="s">
        <v>1680</v>
      </c>
      <c r="I52" s="148"/>
      <c r="J52" s="71">
        <v>235.38468494973591</v>
      </c>
      <c r="K52" s="71">
        <v>15.495945599365021</v>
      </c>
      <c r="L52" s="71">
        <v>26.525281716931829</v>
      </c>
      <c r="M52" s="71">
        <v>157.306109958457</v>
      </c>
      <c r="N52" s="71">
        <v>160.6205344680059</v>
      </c>
      <c r="O52" s="71">
        <v>157.94403672785771</v>
      </c>
      <c r="P52" s="71">
        <v>114.3769514902384</v>
      </c>
      <c r="Q52" s="71">
        <v>6.7604178689197196</v>
      </c>
      <c r="R52" s="71">
        <v>0</v>
      </c>
      <c r="S52" s="71">
        <v>16.502259970510899</v>
      </c>
      <c r="T52" s="72"/>
      <c r="U52" s="71">
        <v>34701829</v>
      </c>
      <c r="V52" s="71">
        <v>4754</v>
      </c>
      <c r="W52" s="71">
        <v>352</v>
      </c>
      <c r="X52" s="71">
        <v>29435</v>
      </c>
      <c r="Y52" s="71">
        <v>41226</v>
      </c>
      <c r="Z52" s="71">
        <v>75176</v>
      </c>
      <c r="AA52" s="71">
        <v>22745</v>
      </c>
      <c r="AB52" s="71">
        <v>114750</v>
      </c>
      <c r="AC52" s="71">
        <v>0</v>
      </c>
      <c r="AD52" s="71">
        <v>16.502259970510899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1682</v>
      </c>
      <c r="B53" s="70">
        <v>173</v>
      </c>
      <c r="C53" s="70">
        <v>3</v>
      </c>
      <c r="D53" s="70">
        <v>11</v>
      </c>
      <c r="E53" s="70">
        <v>2006</v>
      </c>
      <c r="F53" s="70" t="s">
        <v>790</v>
      </c>
      <c r="G53" s="70" t="s">
        <v>1679</v>
      </c>
      <c r="H53" s="70" t="s">
        <v>1680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1683</v>
      </c>
      <c r="B54" s="70">
        <v>174</v>
      </c>
      <c r="C54" s="70">
        <v>4</v>
      </c>
      <c r="D54" s="70">
        <v>11</v>
      </c>
      <c r="E54" s="70">
        <v>2007</v>
      </c>
      <c r="F54" s="70" t="s">
        <v>791</v>
      </c>
      <c r="G54" s="70" t="s">
        <v>1679</v>
      </c>
      <c r="H54" s="70" t="s">
        <v>1680</v>
      </c>
      <c r="I54" s="148"/>
      <c r="J54" s="71">
        <v>242.09242559267491</v>
      </c>
      <c r="K54" s="71">
        <v>14.49820269726267</v>
      </c>
      <c r="L54" s="71">
        <v>27.630741620563221</v>
      </c>
      <c r="M54" s="71">
        <v>152.02686404234751</v>
      </c>
      <c r="N54" s="71">
        <v>175.42287659860429</v>
      </c>
      <c r="O54" s="71">
        <v>154.5924576757215</v>
      </c>
      <c r="P54" s="71">
        <v>114.37031208845519</v>
      </c>
      <c r="Q54" s="71">
        <v>7.1775519549522997</v>
      </c>
      <c r="R54" s="71">
        <v>0</v>
      </c>
      <c r="S54" s="71">
        <v>17.321597683752579</v>
      </c>
      <c r="T54" s="72"/>
      <c r="U54" s="71">
        <v>39107062</v>
      </c>
      <c r="V54" s="71">
        <v>4659</v>
      </c>
      <c r="W54" s="71">
        <v>431</v>
      </c>
      <c r="X54" s="71">
        <v>35774</v>
      </c>
      <c r="Y54" s="71">
        <v>42545</v>
      </c>
      <c r="Z54" s="71">
        <v>76491</v>
      </c>
      <c r="AA54" s="71">
        <v>22397</v>
      </c>
      <c r="AB54" s="71">
        <v>115388</v>
      </c>
      <c r="AC54" s="71">
        <v>0</v>
      </c>
      <c r="AD54" s="71">
        <v>17.321597683752579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1684</v>
      </c>
      <c r="B55" s="70">
        <v>175</v>
      </c>
      <c r="C55" s="70">
        <v>5</v>
      </c>
      <c r="D55" s="70">
        <v>11</v>
      </c>
      <c r="E55" s="70">
        <v>2008</v>
      </c>
      <c r="F55" s="70" t="s">
        <v>792</v>
      </c>
      <c r="G55" s="70" t="s">
        <v>1679</v>
      </c>
      <c r="H55" s="70" t="s">
        <v>1680</v>
      </c>
      <c r="I55" s="148"/>
      <c r="J55" s="71">
        <v>228.38541717209989</v>
      </c>
      <c r="K55" s="71">
        <v>10.392688093622199</v>
      </c>
      <c r="L55" s="71">
        <v>24.685590339604008</v>
      </c>
      <c r="M55" s="71">
        <v>168.70001582309371</v>
      </c>
      <c r="N55" s="71">
        <v>161.75506687913821</v>
      </c>
      <c r="O55" s="71">
        <v>151.32842313995911</v>
      </c>
      <c r="P55" s="71">
        <v>111.6233204272003</v>
      </c>
      <c r="Q55" s="71">
        <v>7.0970235622228497</v>
      </c>
      <c r="R55" s="71">
        <v>0</v>
      </c>
      <c r="S55" s="71">
        <v>26.735762035093401</v>
      </c>
      <c r="T55" s="72"/>
      <c r="U55" s="71">
        <v>38785633</v>
      </c>
      <c r="V55" s="71">
        <v>4659</v>
      </c>
      <c r="W55" s="71">
        <v>431</v>
      </c>
      <c r="X55" s="71">
        <v>35774</v>
      </c>
      <c r="Y55" s="71">
        <v>43283</v>
      </c>
      <c r="Z55" s="71">
        <v>77504</v>
      </c>
      <c r="AA55" s="71">
        <v>21884</v>
      </c>
      <c r="AB55" s="71">
        <v>115970</v>
      </c>
      <c r="AC55" s="71">
        <v>0</v>
      </c>
      <c r="AD55" s="71">
        <v>26.735762035093401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1685</v>
      </c>
      <c r="B56" s="70">
        <v>176</v>
      </c>
      <c r="C56" s="70">
        <v>6</v>
      </c>
      <c r="D56" s="70">
        <v>11</v>
      </c>
      <c r="E56" s="70">
        <v>2009</v>
      </c>
      <c r="F56" s="70" t="s">
        <v>176</v>
      </c>
      <c r="G56" s="70" t="s">
        <v>1679</v>
      </c>
      <c r="H56" s="70" t="s">
        <v>1680</v>
      </c>
      <c r="I56" s="148"/>
      <c r="J56" s="71">
        <v>195.95420804746939</v>
      </c>
      <c r="K56" s="71">
        <v>10.307752078490299</v>
      </c>
      <c r="L56" s="71">
        <v>25.94191798970024</v>
      </c>
      <c r="M56" s="71">
        <v>168.09262931594469</v>
      </c>
      <c r="N56" s="71">
        <v>142.87750735328601</v>
      </c>
      <c r="O56" s="71">
        <v>155.09834196727959</v>
      </c>
      <c r="P56" s="71">
        <v>107.3584162280128</v>
      </c>
      <c r="Q56" s="71">
        <v>6.8055753171904803</v>
      </c>
      <c r="R56" s="71">
        <v>0</v>
      </c>
      <c r="S56" s="71">
        <v>23.64168043938415</v>
      </c>
      <c r="T56" s="72"/>
      <c r="U56" s="71">
        <v>32213495</v>
      </c>
      <c r="V56" s="71">
        <v>4390</v>
      </c>
      <c r="W56" s="71">
        <v>531</v>
      </c>
      <c r="X56" s="71">
        <v>38903</v>
      </c>
      <c r="Y56" s="71">
        <v>44118</v>
      </c>
      <c r="Z56" s="71">
        <v>78406</v>
      </c>
      <c r="AA56" s="71">
        <v>21608</v>
      </c>
      <c r="AB56" s="71">
        <v>116739</v>
      </c>
      <c r="AC56" s="71">
        <v>0</v>
      </c>
      <c r="AD56" s="71">
        <v>23.64168043938415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326.80700000000002</v>
      </c>
      <c r="BK56" s="71">
        <v>0</v>
      </c>
      <c r="BL56" s="71">
        <v>5.4</v>
      </c>
      <c r="BM56" s="71">
        <v>0</v>
      </c>
      <c r="BN56" s="72"/>
      <c r="BO56" s="71">
        <v>0</v>
      </c>
      <c r="BP56" s="71">
        <v>0</v>
      </c>
      <c r="BQ56" s="71">
        <v>11</v>
      </c>
      <c r="BR56" s="71">
        <v>0</v>
      </c>
      <c r="BS56" s="71">
        <v>1</v>
      </c>
      <c r="BT56" s="71">
        <v>0</v>
      </c>
      <c r="BU56"/>
      <c r="BV56" s="70">
        <v>301.87</v>
      </c>
      <c r="BW56" s="70">
        <v>30.28</v>
      </c>
      <c r="BX56" s="70">
        <v>5.7000000000000002E-2</v>
      </c>
      <c r="BY56" s="70">
        <v>0</v>
      </c>
      <c r="BZ56" s="70">
        <v>0</v>
      </c>
      <c r="CA56" s="70">
        <v>0</v>
      </c>
      <c r="CB56" s="70">
        <v>0</v>
      </c>
      <c r="CC56" s="70">
        <v>0</v>
      </c>
      <c r="CD56" s="70">
        <v>0</v>
      </c>
    </row>
    <row r="57" spans="1:82">
      <c r="A57" s="70" t="s">
        <v>1686</v>
      </c>
      <c r="B57" s="70">
        <v>177</v>
      </c>
      <c r="C57" s="70">
        <v>7</v>
      </c>
      <c r="D57" s="70">
        <v>11</v>
      </c>
      <c r="E57" s="70">
        <v>2010</v>
      </c>
      <c r="F57" s="70" t="s">
        <v>177</v>
      </c>
      <c r="G57" s="70" t="s">
        <v>1679</v>
      </c>
      <c r="H57" s="70" t="s">
        <v>1680</v>
      </c>
      <c r="I57" s="148"/>
      <c r="J57" s="71">
        <v>195.84857928525429</v>
      </c>
      <c r="K57" s="71">
        <v>10.033417645298099</v>
      </c>
      <c r="L57" s="71">
        <v>22.953190859744801</v>
      </c>
      <c r="M57" s="71">
        <v>168.7479447023112</v>
      </c>
      <c r="N57" s="71">
        <v>170.18648716172609</v>
      </c>
      <c r="O57" s="71">
        <v>156.25741611056409</v>
      </c>
      <c r="P57" s="71">
        <v>108.4623086762594</v>
      </c>
      <c r="Q57" s="71">
        <v>7.1386617771312899</v>
      </c>
      <c r="R57" s="71">
        <v>0</v>
      </c>
      <c r="S57" s="71">
        <v>21.510885595680001</v>
      </c>
      <c r="T57" s="72"/>
      <c r="U57" s="71">
        <v>36083270</v>
      </c>
      <c r="V57" s="71">
        <v>4390</v>
      </c>
      <c r="W57" s="71">
        <v>531</v>
      </c>
      <c r="X57" s="71">
        <v>38903</v>
      </c>
      <c r="Y57" s="71">
        <v>44772</v>
      </c>
      <c r="Z57" s="71">
        <v>79359</v>
      </c>
      <c r="AA57" s="71">
        <v>21285</v>
      </c>
      <c r="AB57" s="71">
        <v>117337</v>
      </c>
      <c r="AC57" s="71">
        <v>0</v>
      </c>
      <c r="AD57" s="71">
        <v>21.510885595680001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335.32799999999997</v>
      </c>
      <c r="BK57" s="71">
        <v>0</v>
      </c>
      <c r="BL57" s="71">
        <v>13.118</v>
      </c>
      <c r="BM57" s="71">
        <v>0</v>
      </c>
      <c r="BN57" s="72"/>
      <c r="BO57" s="71">
        <v>0</v>
      </c>
      <c r="BP57" s="71">
        <v>0</v>
      </c>
      <c r="BQ57" s="71">
        <v>12</v>
      </c>
      <c r="BR57" s="71">
        <v>0</v>
      </c>
      <c r="BS57" s="71">
        <v>3</v>
      </c>
      <c r="BT57" s="71">
        <v>0</v>
      </c>
      <c r="BU57"/>
      <c r="BV57" s="70">
        <v>310.53300000000002</v>
      </c>
      <c r="BW57" s="70">
        <v>31.789000000000001</v>
      </c>
      <c r="BX57" s="70">
        <v>0</v>
      </c>
      <c r="BY57" s="70">
        <v>0</v>
      </c>
      <c r="BZ57" s="70">
        <v>6.1239999999999997</v>
      </c>
      <c r="CA57" s="70">
        <v>0</v>
      </c>
      <c r="CB57" s="70">
        <v>0</v>
      </c>
      <c r="CC57" s="70">
        <v>0</v>
      </c>
      <c r="CD57" s="70">
        <v>0</v>
      </c>
    </row>
    <row r="58" spans="1:82">
      <c r="A58" s="70" t="s">
        <v>1687</v>
      </c>
      <c r="B58" s="70">
        <v>178</v>
      </c>
      <c r="C58" s="70">
        <v>8</v>
      </c>
      <c r="D58" s="70">
        <v>11</v>
      </c>
      <c r="E58" s="70">
        <v>2011</v>
      </c>
      <c r="F58" s="70" t="s">
        <v>178</v>
      </c>
      <c r="G58" s="70" t="s">
        <v>1679</v>
      </c>
      <c r="H58" s="70" t="s">
        <v>1680</v>
      </c>
      <c r="I58" s="148"/>
      <c r="J58" s="71">
        <v>201.29922215472391</v>
      </c>
      <c r="K58" s="71">
        <v>13.50209986803371</v>
      </c>
      <c r="L58" s="71">
        <v>22.049898215216139</v>
      </c>
      <c r="M58" s="71">
        <v>216.363230500296</v>
      </c>
      <c r="N58" s="71">
        <v>171.18617225044619</v>
      </c>
      <c r="O58" s="71">
        <v>155.00656750780618</v>
      </c>
      <c r="P58" s="71">
        <v>104.95184016933935</v>
      </c>
      <c r="Q58" s="71">
        <v>8.2232755815093501</v>
      </c>
      <c r="R58" s="71">
        <v>0</v>
      </c>
      <c r="S58" s="71">
        <v>15.967762571738181</v>
      </c>
      <c r="T58" s="72"/>
      <c r="U58" s="71">
        <v>31501367</v>
      </c>
      <c r="V58" s="71">
        <v>4390</v>
      </c>
      <c r="W58" s="71">
        <v>531</v>
      </c>
      <c r="X58" s="71">
        <v>38903</v>
      </c>
      <c r="Y58" s="71">
        <v>45201</v>
      </c>
      <c r="Z58" s="71">
        <v>80434</v>
      </c>
      <c r="AA58" s="71">
        <v>21209</v>
      </c>
      <c r="AB58" s="71">
        <v>117179</v>
      </c>
      <c r="AC58" s="71">
        <v>0</v>
      </c>
      <c r="AD58" s="71">
        <v>15.967762571738181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308.98700000000002</v>
      </c>
      <c r="BK58" s="71">
        <v>0</v>
      </c>
      <c r="BL58" s="71">
        <v>13.044</v>
      </c>
      <c r="BM58" s="71">
        <v>0</v>
      </c>
      <c r="BN58" s="72"/>
      <c r="BO58" s="71">
        <v>0</v>
      </c>
      <c r="BP58" s="71">
        <v>0</v>
      </c>
      <c r="BQ58" s="71">
        <v>12</v>
      </c>
      <c r="BR58" s="71">
        <v>0</v>
      </c>
      <c r="BS58" s="71">
        <v>3</v>
      </c>
      <c r="BT58" s="71">
        <v>0</v>
      </c>
      <c r="BU58"/>
      <c r="BV58" s="70">
        <v>280.17500000000001</v>
      </c>
      <c r="BW58" s="70">
        <v>32.055999999999997</v>
      </c>
      <c r="BX58" s="70">
        <v>0</v>
      </c>
      <c r="BY58" s="70">
        <v>0</v>
      </c>
      <c r="BZ58" s="70">
        <v>6.1760000000000002</v>
      </c>
      <c r="CA58" s="70">
        <v>0</v>
      </c>
      <c r="CB58" s="70">
        <v>0</v>
      </c>
      <c r="CC58" s="70">
        <v>3.6240000000000001</v>
      </c>
      <c r="CD58" s="70">
        <v>0</v>
      </c>
    </row>
    <row r="59" spans="1:82">
      <c r="A59" s="70" t="s">
        <v>1688</v>
      </c>
      <c r="B59" s="70">
        <v>179</v>
      </c>
      <c r="C59" s="70">
        <v>9</v>
      </c>
      <c r="D59" s="70">
        <v>11</v>
      </c>
      <c r="E59" s="70">
        <v>2012</v>
      </c>
      <c r="F59" s="70" t="s">
        <v>179</v>
      </c>
      <c r="G59" s="70" t="s">
        <v>1679</v>
      </c>
      <c r="H59" s="70" t="s">
        <v>1680</v>
      </c>
      <c r="I59" s="148"/>
      <c r="J59" s="71">
        <v>272.93760540668097</v>
      </c>
      <c r="K59" s="71">
        <v>11.994934497831229</v>
      </c>
      <c r="L59" s="71">
        <v>21.868896845748811</v>
      </c>
      <c r="M59" s="71">
        <v>205.30214148847739</v>
      </c>
      <c r="N59" s="71">
        <v>168.60114405404559</v>
      </c>
      <c r="O59" s="71">
        <v>156.10600767534251</v>
      </c>
      <c r="P59" s="71">
        <v>104.757682805117</v>
      </c>
      <c r="Q59" s="71">
        <v>9.0550443004052603</v>
      </c>
      <c r="R59" s="71">
        <v>0</v>
      </c>
      <c r="S59" s="71">
        <v>17.45524242356959</v>
      </c>
      <c r="T59" s="72"/>
      <c r="U59" s="71">
        <v>36125101</v>
      </c>
      <c r="V59" s="71">
        <v>4390</v>
      </c>
      <c r="W59" s="71">
        <v>531</v>
      </c>
      <c r="X59" s="71">
        <v>38903</v>
      </c>
      <c r="Y59" s="71">
        <v>46356</v>
      </c>
      <c r="Z59" s="71">
        <v>81647</v>
      </c>
      <c r="AA59" s="71">
        <v>21050</v>
      </c>
      <c r="AB59" s="71">
        <v>118761</v>
      </c>
      <c r="AC59" s="71">
        <v>0</v>
      </c>
      <c r="AD59" s="71">
        <v>17.45524242356959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299.01400000000001</v>
      </c>
      <c r="BK59" s="71">
        <v>0</v>
      </c>
      <c r="BL59" s="71">
        <v>17.146000000000001</v>
      </c>
      <c r="BM59" s="71">
        <v>0</v>
      </c>
      <c r="BN59" s="72"/>
      <c r="BO59" s="71">
        <v>0</v>
      </c>
      <c r="BP59" s="71">
        <v>0</v>
      </c>
      <c r="BQ59" s="71">
        <v>12</v>
      </c>
      <c r="BR59" s="71">
        <v>0</v>
      </c>
      <c r="BS59" s="71">
        <v>3</v>
      </c>
      <c r="BT59" s="71">
        <v>0</v>
      </c>
      <c r="BU59"/>
      <c r="BV59" s="70">
        <v>279.02100000000002</v>
      </c>
      <c r="BW59" s="70">
        <v>31.047000000000001</v>
      </c>
      <c r="BX59" s="70">
        <v>0</v>
      </c>
      <c r="BY59" s="70">
        <v>0</v>
      </c>
      <c r="BZ59" s="70">
        <v>6.0919999999999996</v>
      </c>
      <c r="CA59" s="70">
        <v>0</v>
      </c>
      <c r="CB59" s="70">
        <v>0</v>
      </c>
      <c r="CC59" s="70">
        <v>0</v>
      </c>
      <c r="CD59" s="70">
        <v>0</v>
      </c>
    </row>
    <row r="60" spans="1:82">
      <c r="A60" s="70" t="s">
        <v>1689</v>
      </c>
      <c r="B60" s="70">
        <v>180</v>
      </c>
      <c r="C60" s="70">
        <v>10</v>
      </c>
      <c r="D60" s="70">
        <v>11</v>
      </c>
      <c r="E60" s="70">
        <v>2013</v>
      </c>
      <c r="F60" s="70" t="s">
        <v>180</v>
      </c>
      <c r="G60" s="70" t="s">
        <v>1679</v>
      </c>
      <c r="H60" s="70" t="s">
        <v>1680</v>
      </c>
      <c r="I60" s="148"/>
      <c r="J60" s="71">
        <v>241.99552719210939</v>
      </c>
      <c r="K60" s="71">
        <v>10.17527745206484</v>
      </c>
      <c r="L60" s="71">
        <v>20.758090320921109</v>
      </c>
      <c r="M60" s="71">
        <v>204.40593976788119</v>
      </c>
      <c r="N60" s="71">
        <v>194.37733064775921</v>
      </c>
      <c r="O60" s="71">
        <v>152.54730019617642</v>
      </c>
      <c r="P60" s="71">
        <v>104.41309665348498</v>
      </c>
      <c r="Q60" s="71">
        <v>9.1963365491754008</v>
      </c>
      <c r="R60" s="71">
        <v>0</v>
      </c>
      <c r="S60" s="71">
        <v>20.258670948984001</v>
      </c>
      <c r="T60" s="72"/>
      <c r="U60" s="71">
        <v>35689225</v>
      </c>
      <c r="V60" s="71">
        <v>4390</v>
      </c>
      <c r="W60" s="71">
        <v>531</v>
      </c>
      <c r="X60" s="71">
        <v>38903</v>
      </c>
      <c r="Y60" s="71">
        <v>46685</v>
      </c>
      <c r="Z60" s="71">
        <v>83348</v>
      </c>
      <c r="AA60" s="71">
        <v>20902</v>
      </c>
      <c r="AB60" s="71">
        <v>118885</v>
      </c>
      <c r="AC60" s="71">
        <v>0</v>
      </c>
      <c r="AD60" s="71">
        <v>20.258670948984001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248.74600000000001</v>
      </c>
      <c r="BK60" s="71">
        <v>0</v>
      </c>
      <c r="BL60" s="71">
        <v>14.068000000000001</v>
      </c>
      <c r="BM60" s="71">
        <v>0</v>
      </c>
      <c r="BN60" s="72"/>
      <c r="BO60" s="71">
        <v>0</v>
      </c>
      <c r="BP60" s="71">
        <v>0</v>
      </c>
      <c r="BQ60" s="71">
        <v>11</v>
      </c>
      <c r="BR60" s="71">
        <v>0</v>
      </c>
      <c r="BS60" s="71">
        <v>2</v>
      </c>
      <c r="BT60" s="71">
        <v>0</v>
      </c>
      <c r="BU60"/>
      <c r="BV60" s="70">
        <v>225.666</v>
      </c>
      <c r="BW60" s="70">
        <v>31.13</v>
      </c>
      <c r="BX60" s="70">
        <v>0</v>
      </c>
      <c r="BY60" s="70">
        <v>0</v>
      </c>
      <c r="BZ60" s="70">
        <v>6.0179999999999998</v>
      </c>
      <c r="CA60" s="70">
        <v>0</v>
      </c>
      <c r="CB60" s="70">
        <v>0</v>
      </c>
      <c r="CC60" s="70">
        <v>0</v>
      </c>
      <c r="CD60" s="70">
        <v>0</v>
      </c>
    </row>
    <row r="61" spans="1:82">
      <c r="A61" s="70" t="s">
        <v>1690</v>
      </c>
      <c r="B61" s="70">
        <v>181</v>
      </c>
      <c r="C61" s="70">
        <v>11</v>
      </c>
      <c r="D61" s="70">
        <v>11</v>
      </c>
      <c r="E61" s="70">
        <v>2014</v>
      </c>
      <c r="F61" s="70" t="s">
        <v>181</v>
      </c>
      <c r="G61" s="70" t="s">
        <v>1679</v>
      </c>
      <c r="H61" s="70" t="s">
        <v>1680</v>
      </c>
      <c r="I61" s="148"/>
      <c r="J61" s="71">
        <v>222.57946505777451</v>
      </c>
      <c r="K61" s="71">
        <v>9.2120479311895416</v>
      </c>
      <c r="L61" s="71">
        <v>19.409005395420522</v>
      </c>
      <c r="M61" s="71">
        <v>195.66698782111129</v>
      </c>
      <c r="N61" s="71">
        <v>178.25680307651271</v>
      </c>
      <c r="O61" s="71">
        <v>146.65283878485195</v>
      </c>
      <c r="P61" s="71">
        <v>105.26212105555152</v>
      </c>
      <c r="Q61" s="71">
        <v>8.7959509293108606</v>
      </c>
      <c r="R61" s="71">
        <v>0</v>
      </c>
      <c r="S61" s="71">
        <v>0.21558061110618171</v>
      </c>
      <c r="T61" s="72"/>
      <c r="U61" s="71">
        <v>35018999</v>
      </c>
      <c r="V61" s="71">
        <v>3629</v>
      </c>
      <c r="W61" s="71">
        <v>472</v>
      </c>
      <c r="X61" s="71">
        <v>38556</v>
      </c>
      <c r="Y61" s="71">
        <v>47026</v>
      </c>
      <c r="Z61" s="71">
        <v>84392</v>
      </c>
      <c r="AA61" s="71">
        <v>20963</v>
      </c>
      <c r="AB61" s="71">
        <v>118516</v>
      </c>
      <c r="AC61" s="71">
        <v>0</v>
      </c>
      <c r="AD61" s="71">
        <v>0.21558061110618171</v>
      </c>
      <c r="AE61" s="72"/>
      <c r="AF61" s="71"/>
      <c r="AG61" s="71"/>
      <c r="AH61" s="71"/>
      <c r="AI61" s="71"/>
      <c r="AJ61" s="71"/>
      <c r="AK61" s="71"/>
      <c r="AL61" s="71"/>
      <c r="AM61" s="71"/>
      <c r="AN61" s="71"/>
      <c r="AO61" s="71"/>
      <c r="AP61" s="71"/>
      <c r="AQ61" s="72"/>
      <c r="AR61" s="71">
        <v>2687</v>
      </c>
      <c r="AS61" s="71">
        <v>574</v>
      </c>
      <c r="AT61" s="71">
        <v>0</v>
      </c>
      <c r="AU61" s="71">
        <v>6</v>
      </c>
      <c r="AV61" s="71">
        <v>0</v>
      </c>
      <c r="AW61" s="71">
        <v>2</v>
      </c>
      <c r="AX61" s="71"/>
      <c r="AY61" s="72"/>
      <c r="AZ61" s="71">
        <v>11231</v>
      </c>
      <c r="BA61" s="71">
        <v>51982.5</v>
      </c>
      <c r="BB61" s="71">
        <v>0</v>
      </c>
      <c r="BC61" s="71">
        <v>1355</v>
      </c>
      <c r="BD61" s="71">
        <v>0</v>
      </c>
      <c r="BE61" s="71">
        <v>1240.0999999999999</v>
      </c>
      <c r="BF61" s="71"/>
      <c r="BG61" s="72"/>
      <c r="BH61" s="71">
        <v>0</v>
      </c>
      <c r="BI61" s="71">
        <v>0</v>
      </c>
      <c r="BJ61" s="71">
        <v>254.52</v>
      </c>
      <c r="BK61" s="71">
        <v>0</v>
      </c>
      <c r="BL61" s="71">
        <v>29.666</v>
      </c>
      <c r="BM61" s="71">
        <v>0</v>
      </c>
      <c r="BN61" s="72"/>
      <c r="BO61" s="71">
        <v>0</v>
      </c>
      <c r="BP61" s="71">
        <v>0</v>
      </c>
      <c r="BQ61" s="71">
        <v>11</v>
      </c>
      <c r="BR61" s="71">
        <v>0</v>
      </c>
      <c r="BS61" s="71">
        <v>4</v>
      </c>
      <c r="BT61" s="71">
        <v>0</v>
      </c>
      <c r="BU61"/>
      <c r="BV61" s="70">
        <v>247.48</v>
      </c>
      <c r="BW61" s="70">
        <v>30.777000000000001</v>
      </c>
      <c r="BX61" s="70">
        <v>0</v>
      </c>
      <c r="BY61" s="70">
        <v>0</v>
      </c>
      <c r="BZ61" s="70">
        <v>5.9290000000000003</v>
      </c>
      <c r="CA61" s="70">
        <v>0</v>
      </c>
      <c r="CB61" s="70">
        <v>0</v>
      </c>
      <c r="CC61" s="70">
        <v>0</v>
      </c>
      <c r="CD61" s="70">
        <v>0</v>
      </c>
    </row>
    <row r="62" spans="1:82">
      <c r="A62" s="70" t="s">
        <v>1691</v>
      </c>
      <c r="B62" s="70">
        <v>182</v>
      </c>
      <c r="C62" s="70">
        <v>12</v>
      </c>
      <c r="D62" s="70">
        <v>11</v>
      </c>
      <c r="E62" s="70">
        <v>2015</v>
      </c>
      <c r="F62" s="70" t="s">
        <v>182</v>
      </c>
      <c r="G62" s="70" t="s">
        <v>1679</v>
      </c>
      <c r="H62" s="70" t="s">
        <v>1680</v>
      </c>
      <c r="I62" s="148"/>
      <c r="J62" s="71">
        <v>190.76581045661581</v>
      </c>
      <c r="K62" s="71">
        <v>9.1525712518050586</v>
      </c>
      <c r="L62" s="71">
        <v>18.100743361789739</v>
      </c>
      <c r="M62" s="71">
        <v>175.1474219401203</v>
      </c>
      <c r="N62" s="71">
        <v>162.19614194526659</v>
      </c>
      <c r="O62" s="71">
        <v>147.03463113057131</v>
      </c>
      <c r="P62" s="71">
        <v>105.71715620124877</v>
      </c>
      <c r="Q62" s="71">
        <v>8.5955570257392804</v>
      </c>
      <c r="R62" s="71">
        <v>0</v>
      </c>
      <c r="S62" s="71">
        <v>14.89762217228901</v>
      </c>
      <c r="T62" s="72"/>
      <c r="U62" s="71">
        <v>34276496</v>
      </c>
      <c r="V62" s="71">
        <v>3629</v>
      </c>
      <c r="W62" s="71">
        <v>472</v>
      </c>
      <c r="X62" s="71">
        <v>38556</v>
      </c>
      <c r="Y62" s="71">
        <v>47505</v>
      </c>
      <c r="Z62" s="71">
        <v>85426</v>
      </c>
      <c r="AA62" s="71">
        <v>21037</v>
      </c>
      <c r="AB62" s="71">
        <v>118308</v>
      </c>
      <c r="AC62" s="71">
        <v>0</v>
      </c>
      <c r="AD62" s="71">
        <v>14.89762217228901</v>
      </c>
      <c r="AE62" s="72"/>
      <c r="AF62" s="71">
        <v>235928565.9462564</v>
      </c>
      <c r="AG62" s="71">
        <v>6992810.9790502777</v>
      </c>
      <c r="AH62" s="71">
        <v>3846206.9733843948</v>
      </c>
      <c r="AI62" s="71">
        <v>242827736.24148151</v>
      </c>
      <c r="AJ62" s="71">
        <v>241194030.3782911</v>
      </c>
      <c r="AK62" s="71">
        <v>0</v>
      </c>
      <c r="AL62" s="71">
        <v>0</v>
      </c>
      <c r="AM62" s="71">
        <v>16213615.116605571</v>
      </c>
      <c r="AN62" s="71">
        <v>0</v>
      </c>
      <c r="AO62" s="71">
        <v>0</v>
      </c>
      <c r="AP62" s="71">
        <v>747002965.63506925</v>
      </c>
      <c r="AQ62" s="72"/>
      <c r="AR62" s="71">
        <v>2972</v>
      </c>
      <c r="AS62" s="71">
        <v>1099</v>
      </c>
      <c r="AT62" s="71">
        <v>0</v>
      </c>
      <c r="AU62" s="71">
        <v>6</v>
      </c>
      <c r="AV62" s="71">
        <v>0</v>
      </c>
      <c r="AW62" s="71">
        <v>2</v>
      </c>
      <c r="AX62" s="71"/>
      <c r="AY62" s="72"/>
      <c r="AZ62" s="71">
        <v>12656.9</v>
      </c>
      <c r="BA62" s="71">
        <v>114960.8</v>
      </c>
      <c r="BB62" s="71">
        <v>0</v>
      </c>
      <c r="BC62" s="71">
        <v>1355</v>
      </c>
      <c r="BD62" s="71">
        <v>0</v>
      </c>
      <c r="BE62" s="71">
        <v>1240.0999999999999</v>
      </c>
      <c r="BF62" s="71"/>
      <c r="BG62" s="72"/>
      <c r="BH62" s="71">
        <v>0</v>
      </c>
      <c r="BI62" s="71">
        <v>0</v>
      </c>
      <c r="BJ62" s="71">
        <v>248.85499999999999</v>
      </c>
      <c r="BK62" s="71">
        <v>0</v>
      </c>
      <c r="BL62" s="71">
        <v>34.858999999999995</v>
      </c>
      <c r="BM62" s="71">
        <v>0</v>
      </c>
      <c r="BN62" s="72"/>
      <c r="BO62" s="71">
        <v>0</v>
      </c>
      <c r="BP62" s="71">
        <v>0</v>
      </c>
      <c r="BQ62" s="71">
        <v>11</v>
      </c>
      <c r="BR62" s="71">
        <v>0</v>
      </c>
      <c r="BS62" s="71">
        <v>4</v>
      </c>
      <c r="BT62" s="71">
        <v>0</v>
      </c>
      <c r="BU62"/>
      <c r="BV62" s="70">
        <v>228.50800000000001</v>
      </c>
      <c r="BW62" s="70">
        <v>31.795999999999999</v>
      </c>
      <c r="BX62" s="70">
        <v>17.283999999999999</v>
      </c>
      <c r="BY62" s="70">
        <v>0</v>
      </c>
      <c r="BZ62" s="70">
        <v>6.1260000000000003</v>
      </c>
      <c r="CA62" s="70">
        <v>0</v>
      </c>
      <c r="CB62" s="70">
        <v>0</v>
      </c>
      <c r="CC62" s="70">
        <v>0</v>
      </c>
      <c r="CD62" s="70">
        <v>0</v>
      </c>
    </row>
    <row r="63" spans="1:82">
      <c r="A63" s="70" t="s">
        <v>1692</v>
      </c>
      <c r="B63" s="70">
        <v>183</v>
      </c>
      <c r="C63" s="70">
        <v>13</v>
      </c>
      <c r="D63" s="70">
        <v>11</v>
      </c>
      <c r="E63" s="70">
        <v>2016</v>
      </c>
      <c r="F63" s="70" t="s">
        <v>155</v>
      </c>
      <c r="G63" s="70" t="s">
        <v>1679</v>
      </c>
      <c r="H63" s="70" t="s">
        <v>1680</v>
      </c>
      <c r="I63" s="148"/>
      <c r="J63" s="71">
        <v>194.73223516873546</v>
      </c>
      <c r="K63" s="71">
        <v>10.053555152308686</v>
      </c>
      <c r="L63" s="71">
        <v>18.612389449419094</v>
      </c>
      <c r="M63" s="71">
        <v>161.28623726098047</v>
      </c>
      <c r="N63" s="71">
        <v>172.15437442515423</v>
      </c>
      <c r="O63" s="71">
        <v>146.29989913100471</v>
      </c>
      <c r="P63" s="71">
        <v>103.59281035610857</v>
      </c>
      <c r="Q63" s="71">
        <v>8.3410068009885858</v>
      </c>
      <c r="R63" s="71">
        <v>0</v>
      </c>
      <c r="S63" s="71">
        <v>19.936358768797209</v>
      </c>
      <c r="T63" s="72"/>
      <c r="U63" s="71">
        <v>36582246</v>
      </c>
      <c r="V63" s="71">
        <v>3629</v>
      </c>
      <c r="W63" s="71">
        <v>472</v>
      </c>
      <c r="X63" s="71">
        <v>38556</v>
      </c>
      <c r="Y63" s="71">
        <v>47980</v>
      </c>
      <c r="Z63" s="71">
        <v>86044</v>
      </c>
      <c r="AA63" s="71">
        <v>21321</v>
      </c>
      <c r="AB63" s="71">
        <v>118091</v>
      </c>
      <c r="AC63" s="71">
        <v>0</v>
      </c>
      <c r="AD63" s="71">
        <v>19.936358768797209</v>
      </c>
      <c r="AE63" s="72"/>
      <c r="AF63" s="71">
        <v>251841471.55046749</v>
      </c>
      <c r="AG63" s="71">
        <v>7688564.6086719381</v>
      </c>
      <c r="AH63" s="71">
        <v>3072111.4844805938</v>
      </c>
      <c r="AI63" s="71">
        <v>245698070.70994541</v>
      </c>
      <c r="AJ63" s="71">
        <v>238045523.31507951</v>
      </c>
      <c r="AK63" s="71">
        <v>0</v>
      </c>
      <c r="AL63" s="71">
        <v>0</v>
      </c>
      <c r="AM63" s="71">
        <v>16196449.460728079</v>
      </c>
      <c r="AN63" s="71">
        <v>0</v>
      </c>
      <c r="AO63" s="71">
        <v>0</v>
      </c>
      <c r="AP63" s="71">
        <v>762542191.12937295</v>
      </c>
      <c r="AQ63" s="72"/>
      <c r="AR63" s="71">
        <v>3202</v>
      </c>
      <c r="AS63" s="71">
        <v>1345</v>
      </c>
      <c r="AT63" s="71">
        <v>0</v>
      </c>
      <c r="AU63" s="71">
        <v>6</v>
      </c>
      <c r="AV63" s="71">
        <v>0</v>
      </c>
      <c r="AW63" s="71">
        <v>2</v>
      </c>
      <c r="AX63" s="71"/>
      <c r="AY63" s="72"/>
      <c r="AZ63" s="71">
        <v>13917.1</v>
      </c>
      <c r="BA63" s="71">
        <v>149040.4</v>
      </c>
      <c r="BB63" s="71">
        <v>0</v>
      </c>
      <c r="BC63" s="71">
        <v>1355</v>
      </c>
      <c r="BD63" s="71">
        <v>0</v>
      </c>
      <c r="BE63" s="71">
        <v>1240.0999999999999</v>
      </c>
      <c r="BF63" s="71"/>
      <c r="BG63" s="72"/>
      <c r="BH63" s="71">
        <v>0</v>
      </c>
      <c r="BI63" s="71">
        <v>0</v>
      </c>
      <c r="BJ63" s="71">
        <v>194.85499999999999</v>
      </c>
      <c r="BK63" s="71">
        <v>0</v>
      </c>
      <c r="BL63" s="71">
        <v>44.47</v>
      </c>
      <c r="BM63" s="71">
        <v>0</v>
      </c>
      <c r="BN63" s="72"/>
      <c r="BO63" s="71">
        <v>0</v>
      </c>
      <c r="BP63" s="71">
        <v>0</v>
      </c>
      <c r="BQ63" s="71">
        <v>9</v>
      </c>
      <c r="BR63" s="71">
        <v>0</v>
      </c>
      <c r="BS63" s="71">
        <v>5</v>
      </c>
      <c r="BT63" s="71">
        <v>0</v>
      </c>
      <c r="BU63"/>
      <c r="BV63" s="70">
        <v>184.494</v>
      </c>
      <c r="BW63" s="70">
        <v>31.76</v>
      </c>
      <c r="BX63" s="70">
        <v>16.952000000000002</v>
      </c>
      <c r="BY63" s="70">
        <v>0</v>
      </c>
      <c r="BZ63" s="70">
        <v>6.1189999999999998</v>
      </c>
      <c r="CA63" s="70">
        <v>0</v>
      </c>
      <c r="CB63" s="70">
        <v>0</v>
      </c>
      <c r="CC63" s="70">
        <v>0</v>
      </c>
      <c r="CD63" s="70">
        <v>0</v>
      </c>
    </row>
    <row r="64" spans="1:82">
      <c r="A64" s="70" t="s">
        <v>1693</v>
      </c>
      <c r="B64" s="70">
        <v>184</v>
      </c>
      <c r="C64" s="70">
        <v>14</v>
      </c>
      <c r="D64" s="70">
        <v>11</v>
      </c>
      <c r="E64" s="70">
        <v>2017</v>
      </c>
      <c r="F64" s="70" t="s">
        <v>156</v>
      </c>
      <c r="G64" s="1064" t="s">
        <v>1679</v>
      </c>
      <c r="H64" s="70" t="s">
        <v>1680</v>
      </c>
      <c r="I64" s="148"/>
      <c r="J64" s="71">
        <v>192.55686926623378</v>
      </c>
      <c r="K64" s="71">
        <v>9.954405260485645</v>
      </c>
      <c r="L64" s="71">
        <v>21.386521336937925</v>
      </c>
      <c r="M64" s="71">
        <v>158.67235224788621</v>
      </c>
      <c r="N64" s="71">
        <v>171.10682764514462</v>
      </c>
      <c r="O64" s="71">
        <v>144.9997889171126</v>
      </c>
      <c r="P64" s="71">
        <v>102.22687917531586</v>
      </c>
      <c r="Q64" s="71">
        <v>8.0530300205396497</v>
      </c>
      <c r="R64" s="71">
        <v>0</v>
      </c>
      <c r="S64" s="71">
        <v>15.868169334890592</v>
      </c>
      <c r="T64" s="72"/>
      <c r="U64" s="71">
        <v>35818981</v>
      </c>
      <c r="V64" s="71">
        <v>3629</v>
      </c>
      <c r="W64" s="71">
        <v>472</v>
      </c>
      <c r="X64" s="71">
        <v>38556</v>
      </c>
      <c r="Y64" s="71">
        <v>48514</v>
      </c>
      <c r="Z64" s="71">
        <v>86694</v>
      </c>
      <c r="AA64" s="71">
        <v>21174</v>
      </c>
      <c r="AB64" s="71">
        <v>117902</v>
      </c>
      <c r="AC64" s="71">
        <v>0</v>
      </c>
      <c r="AD64" s="71">
        <v>15.86816933489059</v>
      </c>
      <c r="AE64" s="72"/>
      <c r="AF64" s="71">
        <v>257876296.78948879</v>
      </c>
      <c r="AG64" s="71">
        <v>7826309.1404438121</v>
      </c>
      <c r="AH64" s="71">
        <v>4637161.4631028175</v>
      </c>
      <c r="AI64" s="71">
        <v>257085316.8010546</v>
      </c>
      <c r="AJ64" s="71">
        <v>237786486.33756831</v>
      </c>
      <c r="AK64" s="71">
        <v>0</v>
      </c>
      <c r="AL64" s="71">
        <v>0</v>
      </c>
      <c r="AM64" s="71">
        <v>16195830.14224744</v>
      </c>
      <c r="AN64" s="71">
        <v>0</v>
      </c>
      <c r="AO64" s="71">
        <v>0</v>
      </c>
      <c r="AP64" s="71">
        <v>781407400.67390573</v>
      </c>
      <c r="AQ64" s="72"/>
      <c r="AR64" s="71">
        <v>3392</v>
      </c>
      <c r="AS64" s="71">
        <v>1539</v>
      </c>
      <c r="AT64" s="71">
        <v>0</v>
      </c>
      <c r="AU64" s="71">
        <v>6</v>
      </c>
      <c r="AV64" s="71">
        <v>0</v>
      </c>
      <c r="AW64" s="71">
        <v>2</v>
      </c>
      <c r="AX64" s="71"/>
      <c r="AY64" s="72"/>
      <c r="AZ64" s="71">
        <v>14960.8</v>
      </c>
      <c r="BA64" s="71">
        <v>160990.2999999999</v>
      </c>
      <c r="BB64" s="71">
        <v>0</v>
      </c>
      <c r="BC64" s="71">
        <v>1355</v>
      </c>
      <c r="BD64" s="71">
        <v>0</v>
      </c>
      <c r="BE64" s="71">
        <v>1240.0999999999999</v>
      </c>
      <c r="BF64" s="71"/>
      <c r="BG64" s="72"/>
      <c r="BH64" s="71">
        <v>0</v>
      </c>
      <c r="BI64" s="71">
        <v>0</v>
      </c>
      <c r="BJ64" s="71">
        <v>240.86600000000001</v>
      </c>
      <c r="BK64" s="71">
        <v>0</v>
      </c>
      <c r="BL64" s="71">
        <v>47.265999999999998</v>
      </c>
      <c r="BM64" s="71">
        <v>0</v>
      </c>
      <c r="BN64" s="72"/>
      <c r="BO64" s="71">
        <v>0</v>
      </c>
      <c r="BP64" s="71">
        <v>0</v>
      </c>
      <c r="BQ64" s="71">
        <v>10</v>
      </c>
      <c r="BR64" s="71">
        <v>0</v>
      </c>
      <c r="BS64" s="71">
        <v>5</v>
      </c>
      <c r="BT64" s="71">
        <v>0</v>
      </c>
      <c r="BU64"/>
      <c r="BV64" s="70">
        <v>240.542</v>
      </c>
      <c r="BW64" s="70">
        <v>25.577999999999999</v>
      </c>
      <c r="BX64" s="70">
        <v>17.084</v>
      </c>
      <c r="BY64" s="70">
        <v>0</v>
      </c>
      <c r="BZ64" s="70">
        <v>4.9279999999999999</v>
      </c>
      <c r="CA64" s="70">
        <v>0</v>
      </c>
      <c r="CB64" s="70">
        <v>0</v>
      </c>
      <c r="CC64" s="70">
        <v>0</v>
      </c>
      <c r="CD64" s="70">
        <v>0</v>
      </c>
    </row>
    <row r="65" spans="1:82">
      <c r="A65" s="70" t="s">
        <v>1694</v>
      </c>
      <c r="B65" s="70">
        <v>185</v>
      </c>
      <c r="C65" s="70">
        <v>15</v>
      </c>
      <c r="D65" s="70">
        <v>11</v>
      </c>
      <c r="E65" s="70">
        <v>2018</v>
      </c>
      <c r="F65" s="70" t="s">
        <v>183</v>
      </c>
      <c r="G65" s="1064" t="s">
        <v>1679</v>
      </c>
      <c r="H65" s="70" t="s">
        <v>1680</v>
      </c>
      <c r="I65" s="148"/>
      <c r="J65" s="71">
        <v>191.78619412603871</v>
      </c>
      <c r="K65" s="71">
        <v>8.97870644575951</v>
      </c>
      <c r="L65" s="71">
        <v>19.815884468001922</v>
      </c>
      <c r="M65" s="71">
        <v>156.53047534295598</v>
      </c>
      <c r="N65" s="71">
        <v>151.29494841689194</v>
      </c>
      <c r="O65" s="71">
        <v>142.94513771874588</v>
      </c>
      <c r="P65" s="71">
        <v>101.61079890989569</v>
      </c>
      <c r="Q65" s="71">
        <v>7.4569451896805701</v>
      </c>
      <c r="R65" s="71">
        <v>0</v>
      </c>
      <c r="S65" s="71">
        <v>18.473361021676578</v>
      </c>
      <c r="T65" s="72"/>
      <c r="U65" s="71">
        <v>35527260</v>
      </c>
      <c r="V65" s="71">
        <v>3629</v>
      </c>
      <c r="W65" s="71">
        <v>472</v>
      </c>
      <c r="X65" s="71">
        <v>38556</v>
      </c>
      <c r="Y65" s="71">
        <v>49039</v>
      </c>
      <c r="Z65" s="71">
        <v>87102</v>
      </c>
      <c r="AA65" s="71">
        <v>21258</v>
      </c>
      <c r="AB65" s="71">
        <v>117653</v>
      </c>
      <c r="AC65" s="71">
        <v>0</v>
      </c>
      <c r="AD65" s="71">
        <v>18.473361021676581</v>
      </c>
      <c r="AE65" s="72"/>
      <c r="AF65" s="71">
        <v>260635864.557015</v>
      </c>
      <c r="AG65" s="71">
        <v>6756609.2273563156</v>
      </c>
      <c r="AH65" s="71">
        <v>4390488.9641671693</v>
      </c>
      <c r="AI65" s="71">
        <v>248393976.85472441</v>
      </c>
      <c r="AJ65" s="71">
        <v>223748613.15043721</v>
      </c>
      <c r="AK65" s="71">
        <v>0</v>
      </c>
      <c r="AL65" s="71">
        <v>0</v>
      </c>
      <c r="AM65" s="71">
        <v>16195066.12855763</v>
      </c>
      <c r="AN65" s="71">
        <v>0</v>
      </c>
      <c r="AO65" s="71">
        <v>0</v>
      </c>
      <c r="AP65" s="71">
        <v>760120618.88225782</v>
      </c>
      <c r="AQ65" s="72"/>
      <c r="AR65" s="71">
        <v>3578</v>
      </c>
      <c r="AS65" s="71">
        <v>1678</v>
      </c>
      <c r="AT65" s="71">
        <v>0</v>
      </c>
      <c r="AU65" s="71">
        <v>6</v>
      </c>
      <c r="AV65" s="71">
        <v>0</v>
      </c>
      <c r="AW65" s="71">
        <v>2</v>
      </c>
      <c r="AX65" s="71"/>
      <c r="AY65" s="72"/>
      <c r="AZ65" s="71">
        <v>16011.200000000004</v>
      </c>
      <c r="BA65" s="71">
        <v>165327.79999999999</v>
      </c>
      <c r="BB65" s="71">
        <v>0</v>
      </c>
      <c r="BC65" s="71">
        <v>1355</v>
      </c>
      <c r="BD65" s="71">
        <v>0</v>
      </c>
      <c r="BE65" s="71">
        <v>1240.0999999999999</v>
      </c>
      <c r="BF65" s="71"/>
      <c r="BG65" s="72"/>
      <c r="BH65" s="71">
        <v>0</v>
      </c>
      <c r="BI65" s="71">
        <v>0</v>
      </c>
      <c r="BJ65" s="71">
        <v>236.505</v>
      </c>
      <c r="BK65" s="71">
        <v>0</v>
      </c>
      <c r="BL65" s="71">
        <v>36.325000000000003</v>
      </c>
      <c r="BM65" s="71">
        <v>0</v>
      </c>
      <c r="BN65" s="72"/>
      <c r="BO65" s="71">
        <v>0</v>
      </c>
      <c r="BP65" s="71">
        <v>0</v>
      </c>
      <c r="BQ65" s="71">
        <v>10</v>
      </c>
      <c r="BR65" s="71">
        <v>0</v>
      </c>
      <c r="BS65" s="71">
        <v>4</v>
      </c>
      <c r="BT65" s="71">
        <v>0</v>
      </c>
      <c r="BU65"/>
      <c r="BV65" s="70">
        <v>219.90700000000001</v>
      </c>
      <c r="BW65" s="70">
        <v>30.077000000000002</v>
      </c>
      <c r="BX65" s="70">
        <v>17.052</v>
      </c>
      <c r="BY65" s="70">
        <v>0</v>
      </c>
      <c r="BZ65" s="70">
        <v>5.7939999999999996</v>
      </c>
      <c r="CA65" s="70">
        <v>0</v>
      </c>
      <c r="CB65" s="70">
        <v>0</v>
      </c>
      <c r="CC65" s="70">
        <v>0</v>
      </c>
      <c r="CD65" s="70">
        <v>0</v>
      </c>
    </row>
    <row r="66" spans="1:82">
      <c r="A66" s="70" t="s">
        <v>1695</v>
      </c>
      <c r="B66" s="70">
        <v>186</v>
      </c>
      <c r="C66" s="70">
        <v>16</v>
      </c>
      <c r="D66" s="70">
        <v>11</v>
      </c>
      <c r="E66" s="70">
        <v>2019</v>
      </c>
      <c r="F66" s="70" t="s">
        <v>158</v>
      </c>
      <c r="G66" s="70" t="s">
        <v>1679</v>
      </c>
      <c r="H66" s="70" t="s">
        <v>1680</v>
      </c>
      <c r="I66" s="148"/>
      <c r="J66" s="71">
        <v>177.92933219160074</v>
      </c>
      <c r="K66" s="71">
        <v>8.2929710463695745</v>
      </c>
      <c r="L66" s="71">
        <v>19.983768017649464</v>
      </c>
      <c r="M66" s="71">
        <v>151.77058559768125</v>
      </c>
      <c r="N66" s="71">
        <v>157.24295400258603</v>
      </c>
      <c r="O66" s="71">
        <v>140.39072172013513</v>
      </c>
      <c r="P66" s="71">
        <v>100.78784085669373</v>
      </c>
      <c r="Q66" s="71">
        <v>7.2483589671961397</v>
      </c>
      <c r="R66" s="71">
        <v>0</v>
      </c>
      <c r="S66" s="71">
        <v>21.948648662851571</v>
      </c>
      <c r="T66" s="72"/>
      <c r="U66" s="71">
        <v>34864678</v>
      </c>
      <c r="V66" s="71">
        <v>3629</v>
      </c>
      <c r="W66" s="71">
        <v>472</v>
      </c>
      <c r="X66" s="71">
        <v>38556</v>
      </c>
      <c r="Y66" s="71">
        <v>49774</v>
      </c>
      <c r="Z66" s="71">
        <v>87894</v>
      </c>
      <c r="AA66" s="71">
        <v>20928</v>
      </c>
      <c r="AB66" s="71">
        <v>117458</v>
      </c>
      <c r="AC66" s="71">
        <v>0</v>
      </c>
      <c r="AD66" s="71">
        <v>21.948648662851571</v>
      </c>
      <c r="AE66" s="72"/>
      <c r="AF66" s="71">
        <v>247371532.87982139</v>
      </c>
      <c r="AG66" s="71">
        <v>6521874.5351683721</v>
      </c>
      <c r="AH66" s="71">
        <v>4687567.1394893657</v>
      </c>
      <c r="AI66" s="71">
        <v>250864486.8711403</v>
      </c>
      <c r="AJ66" s="71">
        <v>227566755.0156962</v>
      </c>
      <c r="AK66" s="71">
        <v>0</v>
      </c>
      <c r="AL66" s="71">
        <v>0</v>
      </c>
      <c r="AM66" s="71">
        <v>15996895.376649411</v>
      </c>
      <c r="AN66" s="71">
        <v>0</v>
      </c>
      <c r="AO66" s="71">
        <v>0</v>
      </c>
      <c r="AP66" s="71">
        <v>753009111.81796503</v>
      </c>
      <c r="AQ66" s="72"/>
      <c r="AR66" s="71">
        <v>3789</v>
      </c>
      <c r="AS66" s="71">
        <v>1808</v>
      </c>
      <c r="AT66" s="71">
        <v>0</v>
      </c>
      <c r="AU66" s="71">
        <v>6</v>
      </c>
      <c r="AV66" s="71">
        <v>0</v>
      </c>
      <c r="AW66" s="71">
        <v>2</v>
      </c>
      <c r="AX66" s="71"/>
      <c r="AY66" s="72"/>
      <c r="AZ66" s="71">
        <v>17199.899999999969</v>
      </c>
      <c r="BA66" s="71">
        <v>170434.2</v>
      </c>
      <c r="BB66" s="71">
        <v>0</v>
      </c>
      <c r="BC66" s="71">
        <v>1355</v>
      </c>
      <c r="BD66" s="71">
        <v>0</v>
      </c>
      <c r="BE66" s="71">
        <v>1240.0999999999999</v>
      </c>
      <c r="BF66" s="71"/>
      <c r="BG66" s="72"/>
      <c r="BH66" s="71">
        <v>0</v>
      </c>
      <c r="BI66" s="71">
        <v>0</v>
      </c>
      <c r="BJ66" s="71">
        <v>200.672</v>
      </c>
      <c r="BK66" s="71">
        <v>0</v>
      </c>
      <c r="BL66" s="71">
        <v>41.162999999999997</v>
      </c>
      <c r="BM66" s="71">
        <v>0</v>
      </c>
      <c r="BN66" s="72"/>
      <c r="BO66" s="71">
        <v>0</v>
      </c>
      <c r="BP66" s="71">
        <v>0</v>
      </c>
      <c r="BQ66" s="71">
        <v>10</v>
      </c>
      <c r="BR66" s="71">
        <v>0</v>
      </c>
      <c r="BS66" s="71">
        <v>5</v>
      </c>
      <c r="BT66" s="71">
        <v>0</v>
      </c>
      <c r="BU66"/>
      <c r="BV66" s="70">
        <v>219.929</v>
      </c>
      <c r="BW66" s="70">
        <v>5.0549999999999997</v>
      </c>
      <c r="BX66" s="70">
        <v>16.850999999999999</v>
      </c>
      <c r="BY66" s="70">
        <v>0</v>
      </c>
      <c r="BZ66" s="70">
        <v>0</v>
      </c>
      <c r="CA66" s="70">
        <v>0</v>
      </c>
      <c r="CB66" s="70">
        <v>0</v>
      </c>
      <c r="CC66" s="70">
        <v>0</v>
      </c>
      <c r="CD66" s="70">
        <v>0</v>
      </c>
    </row>
    <row r="67" spans="1:82">
      <c r="A67" s="70" t="s">
        <v>1696</v>
      </c>
      <c r="B67" s="70">
        <v>187</v>
      </c>
      <c r="C67" s="70">
        <v>17</v>
      </c>
      <c r="D67" s="70">
        <v>11</v>
      </c>
      <c r="E67" s="70">
        <v>2020</v>
      </c>
      <c r="F67" s="70" t="s">
        <v>159</v>
      </c>
      <c r="G67" s="70" t="s">
        <v>1679</v>
      </c>
      <c r="H67" s="70" t="s">
        <v>1680</v>
      </c>
      <c r="I67" s="148"/>
      <c r="J67" s="71">
        <v>162.83084481066999</v>
      </c>
      <c r="K67" s="71">
        <v>9.268300626885031</v>
      </c>
      <c r="L67" s="71">
        <v>23.658492602576068</v>
      </c>
      <c r="M67" s="71">
        <v>142.77161071376403</v>
      </c>
      <c r="N67" s="71">
        <v>150.34281823584155</v>
      </c>
      <c r="O67" s="71">
        <v>123.83478613792857</v>
      </c>
      <c r="P67" s="71">
        <v>95.204522283818847</v>
      </c>
      <c r="Q67" s="71">
        <v>6.9068360211196698</v>
      </c>
      <c r="R67" s="71">
        <v>0</v>
      </c>
      <c r="S67" s="71">
        <v>19.094073322620901</v>
      </c>
      <c r="T67" s="72"/>
      <c r="U67" s="71">
        <v>29600024</v>
      </c>
      <c r="V67" s="71">
        <v>3469</v>
      </c>
      <c r="W67" s="71">
        <v>676</v>
      </c>
      <c r="X67" s="71">
        <v>37952</v>
      </c>
      <c r="Y67" s="71">
        <v>50507</v>
      </c>
      <c r="Z67" s="71">
        <v>88489</v>
      </c>
      <c r="AA67" s="71">
        <v>21012</v>
      </c>
      <c r="AB67" s="71">
        <v>117143</v>
      </c>
      <c r="AC67" s="71">
        <v>0</v>
      </c>
      <c r="AD67" s="71">
        <v>19.094073322620901</v>
      </c>
      <c r="AE67" s="72"/>
      <c r="AF67" s="71">
        <v>230277165.59873861</v>
      </c>
      <c r="AG67" s="71">
        <v>7046434.9282753058</v>
      </c>
      <c r="AH67" s="71">
        <v>5826448.9593481021</v>
      </c>
      <c r="AI67" s="71">
        <v>233317779.97246259</v>
      </c>
      <c r="AJ67" s="71">
        <v>209711695.54250711</v>
      </c>
      <c r="AK67" s="71"/>
      <c r="AL67" s="71"/>
      <c r="AM67" s="71">
        <v>15288462.985875152</v>
      </c>
      <c r="AN67" s="71"/>
      <c r="AO67" s="71"/>
      <c r="AP67" s="71">
        <v>701467987.98720694</v>
      </c>
      <c r="AQ67" s="72"/>
      <c r="AR67" s="71">
        <v>3989</v>
      </c>
      <c r="AS67" s="71">
        <v>1886</v>
      </c>
      <c r="AT67" s="71">
        <v>0</v>
      </c>
      <c r="AU67" s="71">
        <v>6</v>
      </c>
      <c r="AV67" s="71">
        <v>0</v>
      </c>
      <c r="AW67" s="71">
        <v>2</v>
      </c>
      <c r="AX67" s="71"/>
      <c r="AY67" s="72"/>
      <c r="AZ67" s="71">
        <v>18381.999999999931</v>
      </c>
      <c r="BA67" s="71">
        <v>189675.49999999991</v>
      </c>
      <c r="BB67" s="71">
        <v>0</v>
      </c>
      <c r="BC67" s="71">
        <v>1355</v>
      </c>
      <c r="BD67" s="71">
        <v>0</v>
      </c>
      <c r="BE67" s="71">
        <v>1240.0999999999999</v>
      </c>
      <c r="BF67" s="71"/>
      <c r="BG67" s="72"/>
      <c r="BH67" s="71">
        <v>0</v>
      </c>
      <c r="BI67" s="71">
        <v>0</v>
      </c>
      <c r="BJ67" s="71">
        <v>182.11199999999999</v>
      </c>
      <c r="BK67" s="71">
        <v>0</v>
      </c>
      <c r="BL67" s="71">
        <v>39.168000000000006</v>
      </c>
      <c r="BM67" s="71">
        <v>0</v>
      </c>
      <c r="BN67" s="72"/>
      <c r="BO67" s="71">
        <v>0</v>
      </c>
      <c r="BP67" s="71">
        <v>0</v>
      </c>
      <c r="BQ67" s="71">
        <v>10</v>
      </c>
      <c r="BR67" s="71">
        <v>0</v>
      </c>
      <c r="BS67" s="71">
        <v>5</v>
      </c>
      <c r="BT67" s="71">
        <v>0</v>
      </c>
      <c r="BU67"/>
      <c r="BV67" s="70">
        <v>204.11500000000001</v>
      </c>
      <c r="BW67" s="70">
        <v>0</v>
      </c>
      <c r="BX67" s="70">
        <v>17.164999999999999</v>
      </c>
      <c r="BY67" s="70">
        <v>0</v>
      </c>
      <c r="BZ67" s="70">
        <v>0</v>
      </c>
      <c r="CA67" s="70">
        <v>0</v>
      </c>
      <c r="CB67" s="70">
        <v>0</v>
      </c>
      <c r="CC67" s="70">
        <v>0</v>
      </c>
      <c r="CD67" s="70">
        <v>0</v>
      </c>
    </row>
    <row r="68" spans="1:82">
      <c r="A68" s="70" t="s">
        <v>1697</v>
      </c>
      <c r="B68" s="70">
        <v>187</v>
      </c>
      <c r="C68" s="70">
        <v>18</v>
      </c>
      <c r="D68" s="70">
        <v>11</v>
      </c>
      <c r="E68" s="70">
        <v>2021</v>
      </c>
      <c r="F68" s="70" t="s">
        <v>160</v>
      </c>
      <c r="G68" s="70" t="s">
        <v>1679</v>
      </c>
      <c r="H68" s="70" t="s">
        <v>1680</v>
      </c>
      <c r="I68" s="148"/>
      <c r="J68" s="71">
        <v>190.89118911999057</v>
      </c>
      <c r="K68" s="71">
        <v>10.617994679706948</v>
      </c>
      <c r="L68" s="71">
        <v>19.841611619931001</v>
      </c>
      <c r="M68" s="71">
        <v>159.01523396457748</v>
      </c>
      <c r="N68" s="71">
        <v>145.51004655469561</v>
      </c>
      <c r="O68" s="71">
        <v>120.94540562136645</v>
      </c>
      <c r="P68" s="71">
        <v>98.122461292677343</v>
      </c>
      <c r="Q68" s="71">
        <v>6.8315835010369996</v>
      </c>
      <c r="R68" s="71">
        <v>0</v>
      </c>
      <c r="S68" s="71">
        <v>19.626710334432911</v>
      </c>
      <c r="T68" s="72"/>
      <c r="U68" s="71">
        <v>35560608</v>
      </c>
      <c r="V68" s="71">
        <v>3469</v>
      </c>
      <c r="W68" s="71">
        <v>676</v>
      </c>
      <c r="X68" s="71">
        <v>37952</v>
      </c>
      <c r="Y68" s="71">
        <v>51101</v>
      </c>
      <c r="Z68" s="71">
        <v>88987</v>
      </c>
      <c r="AA68" s="71">
        <v>21117</v>
      </c>
      <c r="AB68" s="71">
        <v>117005</v>
      </c>
      <c r="AC68" s="71">
        <v>0</v>
      </c>
      <c r="AD68" s="71">
        <v>19.626710334432911</v>
      </c>
      <c r="AE68" s="72"/>
      <c r="AF68" s="71">
        <v>266471970.4189235</v>
      </c>
      <c r="AG68" s="71">
        <v>9189031.6255006343</v>
      </c>
      <c r="AH68" s="71">
        <v>4687119.5071193147</v>
      </c>
      <c r="AI68" s="71">
        <v>260754696.00498217</v>
      </c>
      <c r="AJ68" s="71">
        <v>218169711.03283289</v>
      </c>
      <c r="AK68" s="71">
        <v>0</v>
      </c>
      <c r="AL68" s="71">
        <v>0</v>
      </c>
      <c r="AM68" s="71">
        <v>15358531.192951981</v>
      </c>
      <c r="AN68" s="71">
        <v>0</v>
      </c>
      <c r="AO68" s="71">
        <v>0</v>
      </c>
      <c r="AP68" s="71">
        <v>774631059.78231061</v>
      </c>
      <c r="AQ68" s="72"/>
      <c r="AR68" s="71">
        <v>4240</v>
      </c>
      <c r="AS68" s="71">
        <v>1933</v>
      </c>
      <c r="AT68" s="71">
        <v>0</v>
      </c>
      <c r="AU68" s="71">
        <v>6</v>
      </c>
      <c r="AV68" s="71">
        <v>0</v>
      </c>
      <c r="AW68" s="71">
        <v>2</v>
      </c>
      <c r="AX68" s="71"/>
      <c r="AY68" s="72"/>
      <c r="AZ68" s="71">
        <v>19931.799999999919</v>
      </c>
      <c r="BA68" s="71">
        <v>191755.39999999991</v>
      </c>
      <c r="BB68" s="71">
        <v>0</v>
      </c>
      <c r="BC68" s="71">
        <v>1355</v>
      </c>
      <c r="BD68" s="71">
        <v>0</v>
      </c>
      <c r="BE68" s="71">
        <v>1240.0999999999999</v>
      </c>
      <c r="BF68" s="71"/>
      <c r="BG68" s="72"/>
      <c r="BH68" s="71">
        <v>0</v>
      </c>
      <c r="BI68" s="71">
        <v>0</v>
      </c>
      <c r="BJ68" s="71">
        <v>192.96</v>
      </c>
      <c r="BK68" s="71">
        <v>0</v>
      </c>
      <c r="BL68" s="71">
        <v>39.022999999999996</v>
      </c>
      <c r="BM68" s="71">
        <v>0</v>
      </c>
      <c r="BN68" s="72"/>
      <c r="BO68" s="71">
        <v>0</v>
      </c>
      <c r="BP68" s="71">
        <v>0</v>
      </c>
      <c r="BQ68" s="71">
        <v>11</v>
      </c>
      <c r="BR68" s="71">
        <v>0</v>
      </c>
      <c r="BS68" s="71">
        <v>5</v>
      </c>
      <c r="BT68" s="71">
        <v>0</v>
      </c>
      <c r="BU68"/>
      <c r="BV68" s="70">
        <v>215.078</v>
      </c>
      <c r="BW68" s="70">
        <v>0</v>
      </c>
      <c r="BX68" s="70">
        <v>16.905000000000001</v>
      </c>
      <c r="BY68" s="70">
        <v>0</v>
      </c>
      <c r="BZ68" s="70">
        <v>0</v>
      </c>
      <c r="CA68" s="70">
        <v>0</v>
      </c>
      <c r="CB68" s="70">
        <v>0</v>
      </c>
      <c r="CC68" s="70">
        <v>0</v>
      </c>
      <c r="CD68" s="70">
        <v>0</v>
      </c>
    </row>
    <row r="69" spans="1:82">
      <c r="A69" s="70" t="s">
        <v>1698</v>
      </c>
      <c r="B69" s="70">
        <v>187</v>
      </c>
      <c r="C69" s="70">
        <v>19</v>
      </c>
      <c r="D69" s="70">
        <v>11</v>
      </c>
      <c r="E69" s="70">
        <v>2022</v>
      </c>
      <c r="F69" s="70" t="s">
        <v>161</v>
      </c>
      <c r="G69" s="70" t="s">
        <v>1679</v>
      </c>
      <c r="H69" s="70" t="s">
        <v>1680</v>
      </c>
      <c r="I69" s="148"/>
      <c r="J69" s="71">
        <v>207.93755566612711</v>
      </c>
      <c r="K69" s="71">
        <v>8.6935323641289894</v>
      </c>
      <c r="L69" s="71">
        <v>22.404454753715775</v>
      </c>
      <c r="M69" s="71">
        <v>151.07387971809302</v>
      </c>
      <c r="N69" s="71">
        <v>167.1982291614286</v>
      </c>
      <c r="O69" s="71">
        <v>128.21059400810748</v>
      </c>
      <c r="P69" s="71">
        <v>97.683467208493923</v>
      </c>
      <c r="Q69" s="71">
        <v>6.8720533253794676</v>
      </c>
      <c r="R69" s="71">
        <v>0</v>
      </c>
      <c r="S69" s="71">
        <v>18.22306125911404</v>
      </c>
      <c r="T69" s="72"/>
      <c r="U69" s="71">
        <v>44328214</v>
      </c>
      <c r="V69" s="71">
        <v>3469</v>
      </c>
      <c r="W69" s="71">
        <v>676</v>
      </c>
      <c r="X69" s="71">
        <v>37952</v>
      </c>
      <c r="Y69" s="71">
        <v>52199</v>
      </c>
      <c r="Z69" s="71">
        <v>89626</v>
      </c>
      <c r="AA69" s="71">
        <v>21343</v>
      </c>
      <c r="AB69" s="71">
        <v>116733</v>
      </c>
      <c r="AC69" s="71">
        <v>0</v>
      </c>
      <c r="AD69" s="71">
        <v>18.22306125911404</v>
      </c>
      <c r="AE69" s="72"/>
      <c r="AF69" s="71">
        <v>287345262.06118548</v>
      </c>
      <c r="AG69" s="71">
        <v>6545097.752590619</v>
      </c>
      <c r="AH69" s="71">
        <v>6230678.9577407027</v>
      </c>
      <c r="AI69" s="71">
        <v>242414703.22985604</v>
      </c>
      <c r="AJ69" s="71">
        <v>263082365.08407778</v>
      </c>
      <c r="AK69" s="71">
        <v>0</v>
      </c>
      <c r="AL69" s="71">
        <v>0</v>
      </c>
      <c r="AM69" s="71">
        <v>15073416.458025822</v>
      </c>
      <c r="AN69" s="71">
        <v>0</v>
      </c>
      <c r="AO69" s="71">
        <v>0</v>
      </c>
      <c r="AP69" s="71">
        <v>820691523.54347646</v>
      </c>
      <c r="AQ69" s="72"/>
      <c r="AR69" s="71">
        <v>4535</v>
      </c>
      <c r="AS69" s="71">
        <v>1984</v>
      </c>
      <c r="AT69" s="71">
        <v>0</v>
      </c>
      <c r="AU69" s="71">
        <v>7</v>
      </c>
      <c r="AV69" s="71">
        <v>0</v>
      </c>
      <c r="AW69" s="71">
        <v>2</v>
      </c>
      <c r="AX69" s="71"/>
      <c r="AY69" s="72"/>
      <c r="AZ69" s="71">
        <v>21777.899999999896</v>
      </c>
      <c r="BA69" s="71">
        <v>325642.60000000027</v>
      </c>
      <c r="BB69" s="71">
        <v>0</v>
      </c>
      <c r="BC69" s="71">
        <v>1398</v>
      </c>
      <c r="BD69" s="71">
        <v>0</v>
      </c>
      <c r="BE69" s="71">
        <v>1240.0999999999999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1699</v>
      </c>
      <c r="B70" s="70">
        <v>187</v>
      </c>
      <c r="C70" s="70">
        <v>20</v>
      </c>
      <c r="D70" s="70">
        <v>11</v>
      </c>
      <c r="E70" s="70">
        <v>2023</v>
      </c>
      <c r="F70" s="70" t="s">
        <v>1539</v>
      </c>
      <c r="G70" s="70" t="s">
        <v>1679</v>
      </c>
      <c r="H70" s="70" t="s">
        <v>1680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4781</v>
      </c>
      <c r="AS70" s="71">
        <v>2101</v>
      </c>
      <c r="AT70" s="71">
        <v>0</v>
      </c>
      <c r="AU70" s="71">
        <v>7</v>
      </c>
      <c r="AV70" s="71">
        <v>0</v>
      </c>
      <c r="AW70" s="71">
        <v>2</v>
      </c>
      <c r="AX70" s="71"/>
      <c r="AY70" s="72"/>
      <c r="AZ70" s="71">
        <v>23344.199999999913</v>
      </c>
      <c r="BA70" s="71">
        <v>337954.50000000023</v>
      </c>
      <c r="BB70" s="71">
        <v>0</v>
      </c>
      <c r="BC70" s="71">
        <v>1398</v>
      </c>
      <c r="BD70" s="71">
        <v>0</v>
      </c>
      <c r="BE70" s="71">
        <v>1240.0999999999999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1700</v>
      </c>
      <c r="B71" s="70">
        <v>187</v>
      </c>
      <c r="C71" s="70">
        <v>21</v>
      </c>
      <c r="D71" s="70">
        <v>11</v>
      </c>
      <c r="E71" s="70">
        <v>2024</v>
      </c>
      <c r="F71" s="70" t="s">
        <v>1554</v>
      </c>
      <c r="G71" s="70" t="s">
        <v>1679</v>
      </c>
      <c r="H71" s="70" t="s">
        <v>1680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1701</v>
      </c>
      <c r="B72" s="70">
        <v>205</v>
      </c>
      <c r="C72" s="70">
        <v>1</v>
      </c>
      <c r="D72" s="70">
        <v>13</v>
      </c>
      <c r="E72" s="70">
        <v>1990</v>
      </c>
      <c r="F72" s="70" t="s">
        <v>787</v>
      </c>
      <c r="G72" s="70" t="s">
        <v>1702</v>
      </c>
      <c r="H72" s="70" t="s">
        <v>1703</v>
      </c>
      <c r="I72" s="148"/>
      <c r="J72" s="71">
        <v>843.04079951931124</v>
      </c>
      <c r="K72" s="71">
        <v>6.9267382783968774</v>
      </c>
      <c r="L72" s="71">
        <v>28.66880126997383</v>
      </c>
      <c r="M72" s="71">
        <v>77.899114106654665</v>
      </c>
      <c r="N72" s="71">
        <v>105.2474490947051</v>
      </c>
      <c r="O72" s="71">
        <v>70.476965379419099</v>
      </c>
      <c r="P72" s="71">
        <v>65.491241673846176</v>
      </c>
      <c r="Q72" s="71">
        <v>6.2593122823943199</v>
      </c>
      <c r="R72" s="71">
        <v>65.897098106289889</v>
      </c>
      <c r="S72" s="71">
        <v>5.9601813128915344</v>
      </c>
      <c r="T72" s="72"/>
      <c r="U72" s="71">
        <v>20050007</v>
      </c>
      <c r="V72" s="71">
        <v>2131</v>
      </c>
      <c r="W72" s="71">
        <v>312</v>
      </c>
      <c r="X72" s="71">
        <v>24347</v>
      </c>
      <c r="Y72" s="71">
        <v>32453</v>
      </c>
      <c r="Z72" s="71">
        <v>28988</v>
      </c>
      <c r="AA72" s="71">
        <v>15902</v>
      </c>
      <c r="AB72" s="71">
        <v>101630</v>
      </c>
      <c r="AC72" s="71">
        <v>11413496</v>
      </c>
      <c r="AD72" s="71">
        <v>5.9601813128915344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1704</v>
      </c>
      <c r="B73" s="70">
        <v>206</v>
      </c>
      <c r="C73" s="70">
        <v>2</v>
      </c>
      <c r="D73" s="70">
        <v>13</v>
      </c>
      <c r="E73" s="70">
        <v>2005</v>
      </c>
      <c r="F73" s="70" t="s">
        <v>789</v>
      </c>
      <c r="G73" s="70" t="s">
        <v>1702</v>
      </c>
      <c r="H73" s="70" t="s">
        <v>1703</v>
      </c>
      <c r="I73" s="148"/>
      <c r="J73" s="71">
        <v>668.31935174988291</v>
      </c>
      <c r="K73" s="71">
        <v>7.7299435603236679</v>
      </c>
      <c r="L73" s="71">
        <v>45.630643051715552</v>
      </c>
      <c r="M73" s="71">
        <v>186.63562611917391</v>
      </c>
      <c r="N73" s="71">
        <v>190.4220539237148</v>
      </c>
      <c r="O73" s="71">
        <v>119.1828691532029</v>
      </c>
      <c r="P73" s="71">
        <v>70.602435652800452</v>
      </c>
      <c r="Q73" s="71">
        <v>6.95035762673582</v>
      </c>
      <c r="R73" s="71">
        <v>56.577509117476282</v>
      </c>
      <c r="S73" s="71">
        <v>4.631889492</v>
      </c>
      <c r="T73" s="72"/>
      <c r="U73" s="71">
        <v>15528521</v>
      </c>
      <c r="V73" s="71">
        <v>2592</v>
      </c>
      <c r="W73" s="71">
        <v>422</v>
      </c>
      <c r="X73" s="71">
        <v>26065</v>
      </c>
      <c r="Y73" s="71">
        <v>45848</v>
      </c>
      <c r="Z73" s="71">
        <v>56727</v>
      </c>
      <c r="AA73" s="71">
        <v>14040</v>
      </c>
      <c r="AB73" s="71">
        <v>117974</v>
      </c>
      <c r="AC73" s="71">
        <v>10004561</v>
      </c>
      <c r="AD73" s="71">
        <v>4.631889492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1705</v>
      </c>
      <c r="B74" s="70">
        <v>207</v>
      </c>
      <c r="C74" s="70">
        <v>3</v>
      </c>
      <c r="D74" s="70">
        <v>13</v>
      </c>
      <c r="E74" s="70">
        <v>2006</v>
      </c>
      <c r="F74" s="70" t="s">
        <v>790</v>
      </c>
      <c r="G74" s="70" t="s">
        <v>1702</v>
      </c>
      <c r="H74" s="70" t="s">
        <v>1703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1706</v>
      </c>
      <c r="B75" s="70">
        <v>208</v>
      </c>
      <c r="C75" s="70">
        <v>4</v>
      </c>
      <c r="D75" s="70">
        <v>13</v>
      </c>
      <c r="E75" s="70">
        <v>2007</v>
      </c>
      <c r="F75" s="70" t="s">
        <v>791</v>
      </c>
      <c r="G75" s="70" t="s">
        <v>1702</v>
      </c>
      <c r="H75" s="70" t="s">
        <v>1703</v>
      </c>
      <c r="I75" s="148"/>
      <c r="J75" s="71">
        <v>606.14132364299974</v>
      </c>
      <c r="K75" s="71">
        <v>7.4231684352468408</v>
      </c>
      <c r="L75" s="71">
        <v>20.384331122775539</v>
      </c>
      <c r="M75" s="71">
        <v>197.01978779831549</v>
      </c>
      <c r="N75" s="71">
        <v>185.0523678418094</v>
      </c>
      <c r="O75" s="71">
        <v>116.18838555280431</v>
      </c>
      <c r="P75" s="71">
        <v>70.878239576182452</v>
      </c>
      <c r="Q75" s="71">
        <v>7.3132802660912901</v>
      </c>
      <c r="R75" s="71">
        <v>56.854505176279851</v>
      </c>
      <c r="S75" s="71">
        <v>5.4933769339199996</v>
      </c>
      <c r="T75" s="72"/>
      <c r="U75" s="71">
        <v>17114946</v>
      </c>
      <c r="V75" s="71">
        <v>2506</v>
      </c>
      <c r="W75" s="71">
        <v>354</v>
      </c>
      <c r="X75" s="71">
        <v>31558</v>
      </c>
      <c r="Y75" s="71">
        <v>46906</v>
      </c>
      <c r="Z75" s="71">
        <v>57489</v>
      </c>
      <c r="AA75" s="71">
        <v>13880</v>
      </c>
      <c r="AB75" s="71">
        <v>117570</v>
      </c>
      <c r="AC75" s="71">
        <v>10342004</v>
      </c>
      <c r="AD75" s="71">
        <v>5.4933769339199996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1707</v>
      </c>
      <c r="B76" s="70">
        <v>209</v>
      </c>
      <c r="C76" s="70">
        <v>5</v>
      </c>
      <c r="D76" s="70">
        <v>13</v>
      </c>
      <c r="E76" s="70">
        <v>2008</v>
      </c>
      <c r="F76" s="70" t="s">
        <v>792</v>
      </c>
      <c r="G76" s="70" t="s">
        <v>1702</v>
      </c>
      <c r="H76" s="70" t="s">
        <v>1703</v>
      </c>
      <c r="I76" s="148"/>
      <c r="J76" s="71">
        <v>544.14135681779101</v>
      </c>
      <c r="K76" s="71">
        <v>5.5911595784184369</v>
      </c>
      <c r="L76" s="71">
        <v>18.04550930981301</v>
      </c>
      <c r="M76" s="71">
        <v>198.83360880092519</v>
      </c>
      <c r="N76" s="71">
        <v>200.26738204600471</v>
      </c>
      <c r="O76" s="71">
        <v>112.7231178354165</v>
      </c>
      <c r="P76" s="71">
        <v>68.701083112500527</v>
      </c>
      <c r="Q76" s="71">
        <v>7.2008749805646</v>
      </c>
      <c r="R76" s="71">
        <v>54.438539030718267</v>
      </c>
      <c r="S76" s="71">
        <v>4.5251621638100001</v>
      </c>
      <c r="T76" s="72"/>
      <c r="U76" s="71">
        <v>17459031</v>
      </c>
      <c r="V76" s="71">
        <v>2506</v>
      </c>
      <c r="W76" s="71">
        <v>354</v>
      </c>
      <c r="X76" s="71">
        <v>31558</v>
      </c>
      <c r="Y76" s="71">
        <v>46889</v>
      </c>
      <c r="Z76" s="71">
        <v>57732</v>
      </c>
      <c r="AA76" s="71">
        <v>13469</v>
      </c>
      <c r="AB76" s="71">
        <v>117667</v>
      </c>
      <c r="AC76" s="71">
        <v>10282691</v>
      </c>
      <c r="AD76" s="71">
        <v>4.5251621638100001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1708</v>
      </c>
      <c r="B77" s="70">
        <v>210</v>
      </c>
      <c r="C77" s="70">
        <v>6</v>
      </c>
      <c r="D77" s="70">
        <v>13</v>
      </c>
      <c r="E77" s="70">
        <v>2009</v>
      </c>
      <c r="F77" s="70" t="s">
        <v>176</v>
      </c>
      <c r="G77" s="70" t="s">
        <v>1702</v>
      </c>
      <c r="H77" s="70" t="s">
        <v>1703</v>
      </c>
      <c r="I77" s="148"/>
      <c r="J77" s="71">
        <v>560.72232678812668</v>
      </c>
      <c r="K77" s="71">
        <v>7.2610725545430359</v>
      </c>
      <c r="L77" s="71">
        <v>12.150690325129419</v>
      </c>
      <c r="M77" s="71">
        <v>185.5975453309596</v>
      </c>
      <c r="N77" s="71">
        <v>186.64916640130619</v>
      </c>
      <c r="O77" s="71">
        <v>115.0725805285385</v>
      </c>
      <c r="P77" s="71">
        <v>65.215964985602398</v>
      </c>
      <c r="Q77" s="71">
        <v>6.8593837789536201</v>
      </c>
      <c r="R77" s="71">
        <v>54.845171849113022</v>
      </c>
      <c r="S77" s="71">
        <v>5.9806704049799988</v>
      </c>
      <c r="T77" s="72"/>
      <c r="U77" s="71">
        <v>14884265</v>
      </c>
      <c r="V77" s="71">
        <v>2649</v>
      </c>
      <c r="W77" s="71">
        <v>325</v>
      </c>
      <c r="X77" s="71">
        <v>33869</v>
      </c>
      <c r="Y77" s="71">
        <v>47826</v>
      </c>
      <c r="Z77" s="71">
        <v>58172</v>
      </c>
      <c r="AA77" s="71">
        <v>13126</v>
      </c>
      <c r="AB77" s="71">
        <v>117662</v>
      </c>
      <c r="AC77" s="71">
        <v>10106521</v>
      </c>
      <c r="AD77" s="71">
        <v>5.9806704049799988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40.619</v>
      </c>
      <c r="BK77" s="71">
        <v>19.100000000000001</v>
      </c>
      <c r="BL77" s="71">
        <v>23.25</v>
      </c>
      <c r="BM77" s="71">
        <v>0</v>
      </c>
      <c r="BN77" s="72"/>
      <c r="BO77" s="71">
        <v>0</v>
      </c>
      <c r="BP77" s="71">
        <v>0</v>
      </c>
      <c r="BQ77" s="71">
        <v>5</v>
      </c>
      <c r="BR77" s="71">
        <v>1</v>
      </c>
      <c r="BS77" s="71">
        <v>4</v>
      </c>
      <c r="BT77" s="71">
        <v>0</v>
      </c>
      <c r="BU77"/>
      <c r="BV77" s="70">
        <v>82.968999999999994</v>
      </c>
      <c r="BW77" s="70">
        <v>0</v>
      </c>
      <c r="BX77" s="70">
        <v>0</v>
      </c>
      <c r="BY77" s="70">
        <v>0</v>
      </c>
      <c r="BZ77" s="70">
        <v>0</v>
      </c>
      <c r="CA77" s="70">
        <v>0</v>
      </c>
      <c r="CB77" s="70">
        <v>0</v>
      </c>
      <c r="CC77" s="70">
        <v>0</v>
      </c>
      <c r="CD77" s="70">
        <v>0</v>
      </c>
    </row>
    <row r="78" spans="1:82">
      <c r="A78" s="70" t="s">
        <v>1709</v>
      </c>
      <c r="B78" s="70">
        <v>211</v>
      </c>
      <c r="C78" s="70">
        <v>7</v>
      </c>
      <c r="D78" s="70">
        <v>13</v>
      </c>
      <c r="E78" s="70">
        <v>2010</v>
      </c>
      <c r="F78" s="70" t="s">
        <v>177</v>
      </c>
      <c r="G78" s="70" t="s">
        <v>1702</v>
      </c>
      <c r="H78" s="70" t="s">
        <v>1703</v>
      </c>
      <c r="I78" s="148"/>
      <c r="J78" s="71">
        <v>562.61205460722078</v>
      </c>
      <c r="K78" s="71">
        <v>6.3193417488516328</v>
      </c>
      <c r="L78" s="71">
        <v>11.995445413697221</v>
      </c>
      <c r="M78" s="71">
        <v>211.85668960553991</v>
      </c>
      <c r="N78" s="71">
        <v>238.58388566407939</v>
      </c>
      <c r="O78" s="71">
        <v>115.2275135549379</v>
      </c>
      <c r="P78" s="71">
        <v>66.24430410107459</v>
      </c>
      <c r="Q78" s="71">
        <v>7.1550882980055697</v>
      </c>
      <c r="R78" s="71">
        <v>58.71566858266975</v>
      </c>
      <c r="S78" s="71">
        <v>3.7910548362899998</v>
      </c>
      <c r="T78" s="72"/>
      <c r="U78" s="71">
        <v>15034521</v>
      </c>
      <c r="V78" s="71">
        <v>2649</v>
      </c>
      <c r="W78" s="71">
        <v>325</v>
      </c>
      <c r="X78" s="71">
        <v>33869</v>
      </c>
      <c r="Y78" s="71">
        <v>48189</v>
      </c>
      <c r="Z78" s="71">
        <v>58521</v>
      </c>
      <c r="AA78" s="71">
        <v>13000</v>
      </c>
      <c r="AB78" s="71">
        <v>117607</v>
      </c>
      <c r="AC78" s="71">
        <v>10253433</v>
      </c>
      <c r="AD78" s="71">
        <v>3.7910548362899998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39.305</v>
      </c>
      <c r="BK78" s="71">
        <v>19.3</v>
      </c>
      <c r="BL78" s="71">
        <v>22.493000000000002</v>
      </c>
      <c r="BM78" s="71">
        <v>0</v>
      </c>
      <c r="BN78" s="72"/>
      <c r="BO78" s="71">
        <v>0</v>
      </c>
      <c r="BP78" s="71">
        <v>0</v>
      </c>
      <c r="BQ78" s="71">
        <v>5</v>
      </c>
      <c r="BR78" s="71">
        <v>1</v>
      </c>
      <c r="BS78" s="71">
        <v>4</v>
      </c>
      <c r="BT78" s="71">
        <v>0</v>
      </c>
      <c r="BU78"/>
      <c r="BV78" s="70">
        <v>81.097999999999999</v>
      </c>
      <c r="BW78" s="70">
        <v>0</v>
      </c>
      <c r="BX78" s="70">
        <v>0</v>
      </c>
      <c r="BY78" s="70">
        <v>0</v>
      </c>
      <c r="BZ78" s="70">
        <v>0</v>
      </c>
      <c r="CA78" s="70">
        <v>0</v>
      </c>
      <c r="CB78" s="70">
        <v>0</v>
      </c>
      <c r="CC78" s="70">
        <v>0</v>
      </c>
      <c r="CD78" s="70">
        <v>0</v>
      </c>
    </row>
    <row r="79" spans="1:82">
      <c r="A79" s="70" t="s">
        <v>1710</v>
      </c>
      <c r="B79" s="70">
        <v>212</v>
      </c>
      <c r="C79" s="70">
        <v>8</v>
      </c>
      <c r="D79" s="70">
        <v>13</v>
      </c>
      <c r="E79" s="70">
        <v>2011</v>
      </c>
      <c r="F79" s="70" t="s">
        <v>178</v>
      </c>
      <c r="G79" s="70" t="s">
        <v>1702</v>
      </c>
      <c r="H79" s="70" t="s">
        <v>1703</v>
      </c>
      <c r="I79" s="148"/>
      <c r="J79" s="71">
        <v>627.61950502979198</v>
      </c>
      <c r="K79" s="71">
        <v>7.1439535190071668</v>
      </c>
      <c r="L79" s="71">
        <v>13.06813174472931</v>
      </c>
      <c r="M79" s="71">
        <v>198.47234454769659</v>
      </c>
      <c r="N79" s="71">
        <v>219.7400493212692</v>
      </c>
      <c r="O79" s="71">
        <v>114.1765187002386</v>
      </c>
      <c r="P79" s="71">
        <v>64.295311392344104</v>
      </c>
      <c r="Q79" s="71">
        <v>8.2279072662683905</v>
      </c>
      <c r="R79" s="71">
        <v>61.262333355106882</v>
      </c>
      <c r="S79" s="71">
        <v>4.3345134112399988</v>
      </c>
      <c r="T79" s="72"/>
      <c r="U79" s="71">
        <v>17303714</v>
      </c>
      <c r="V79" s="71">
        <v>2649</v>
      </c>
      <c r="W79" s="71">
        <v>325</v>
      </c>
      <c r="X79" s="71">
        <v>33869</v>
      </c>
      <c r="Y79" s="71">
        <v>48455</v>
      </c>
      <c r="Z79" s="71">
        <v>59247</v>
      </c>
      <c r="AA79" s="71">
        <v>12993</v>
      </c>
      <c r="AB79" s="71">
        <v>117245</v>
      </c>
      <c r="AC79" s="71">
        <v>10680460</v>
      </c>
      <c r="AD79" s="71">
        <v>4.3345134112399988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52.688000000000002</v>
      </c>
      <c r="BK79" s="71">
        <v>18.8</v>
      </c>
      <c r="BL79" s="71">
        <v>20.433</v>
      </c>
      <c r="BM79" s="71">
        <v>0</v>
      </c>
      <c r="BN79" s="72"/>
      <c r="BO79" s="71">
        <v>0</v>
      </c>
      <c r="BP79" s="71">
        <v>0</v>
      </c>
      <c r="BQ79" s="71">
        <v>6</v>
      </c>
      <c r="BR79" s="71">
        <v>1</v>
      </c>
      <c r="BS79" s="71">
        <v>4</v>
      </c>
      <c r="BT79" s="71">
        <v>0</v>
      </c>
      <c r="BU79"/>
      <c r="BV79" s="70">
        <v>91.921000000000006</v>
      </c>
      <c r="BW79" s="70">
        <v>0</v>
      </c>
      <c r="BX79" s="70">
        <v>0</v>
      </c>
      <c r="BY79" s="70">
        <v>0</v>
      </c>
      <c r="BZ79" s="70">
        <v>0</v>
      </c>
      <c r="CA79" s="70">
        <v>0</v>
      </c>
      <c r="CB79" s="70">
        <v>0</v>
      </c>
      <c r="CC79" s="70">
        <v>0</v>
      </c>
      <c r="CD79" s="70">
        <v>0</v>
      </c>
    </row>
    <row r="80" spans="1:82">
      <c r="A80" s="70" t="s">
        <v>1711</v>
      </c>
      <c r="B80" s="70">
        <v>213</v>
      </c>
      <c r="C80" s="70">
        <v>9</v>
      </c>
      <c r="D80" s="70">
        <v>13</v>
      </c>
      <c r="E80" s="70">
        <v>2012</v>
      </c>
      <c r="F80" s="70" t="s">
        <v>179</v>
      </c>
      <c r="G80" s="70" t="s">
        <v>1702</v>
      </c>
      <c r="H80" s="70" t="s">
        <v>1703</v>
      </c>
      <c r="I80" s="148"/>
      <c r="J80" s="71">
        <v>649.69798953690292</v>
      </c>
      <c r="K80" s="71">
        <v>6.6197905822514516</v>
      </c>
      <c r="L80" s="71">
        <v>13.517158072448</v>
      </c>
      <c r="M80" s="71">
        <v>217.6229874181949</v>
      </c>
      <c r="N80" s="71">
        <v>215.20469001165151</v>
      </c>
      <c r="O80" s="71">
        <v>114.55141325281757</v>
      </c>
      <c r="P80" s="71">
        <v>64.725815798734047</v>
      </c>
      <c r="Q80" s="71">
        <v>8.9861942149119898</v>
      </c>
      <c r="R80" s="71">
        <v>63.333855142924342</v>
      </c>
      <c r="S80" s="71">
        <v>4.5925457202000004</v>
      </c>
      <c r="T80" s="72"/>
      <c r="U80" s="71">
        <v>16914336</v>
      </c>
      <c r="V80" s="71">
        <v>2649</v>
      </c>
      <c r="W80" s="71">
        <v>325</v>
      </c>
      <c r="X80" s="71">
        <v>33869</v>
      </c>
      <c r="Y80" s="71">
        <v>49353</v>
      </c>
      <c r="Z80" s="71">
        <v>59913</v>
      </c>
      <c r="AA80" s="71">
        <v>13006</v>
      </c>
      <c r="AB80" s="71">
        <v>117858</v>
      </c>
      <c r="AC80" s="71">
        <v>10755622</v>
      </c>
      <c r="AD80" s="71">
        <v>4.5925457202000004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49.401000000000003</v>
      </c>
      <c r="BK80" s="71">
        <v>16.899999999999999</v>
      </c>
      <c r="BL80" s="71">
        <v>19.128</v>
      </c>
      <c r="BM80" s="71">
        <v>0</v>
      </c>
      <c r="BN80" s="72"/>
      <c r="BO80" s="71">
        <v>0</v>
      </c>
      <c r="BP80" s="71">
        <v>0</v>
      </c>
      <c r="BQ80" s="71">
        <v>6</v>
      </c>
      <c r="BR80" s="71">
        <v>1</v>
      </c>
      <c r="BS80" s="71">
        <v>4</v>
      </c>
      <c r="BT80" s="71">
        <v>0</v>
      </c>
      <c r="BU80"/>
      <c r="BV80" s="70">
        <v>81.281999999999996</v>
      </c>
      <c r="BW80" s="70">
        <v>0</v>
      </c>
      <c r="BX80" s="70">
        <v>4.1470000000000002</v>
      </c>
      <c r="BY80" s="70">
        <v>0</v>
      </c>
      <c r="BZ80" s="70">
        <v>0</v>
      </c>
      <c r="CA80" s="70">
        <v>0</v>
      </c>
      <c r="CB80" s="70">
        <v>0</v>
      </c>
      <c r="CC80" s="70">
        <v>0</v>
      </c>
      <c r="CD80" s="70">
        <v>0</v>
      </c>
    </row>
    <row r="81" spans="1:82">
      <c r="A81" s="70" t="s">
        <v>1712</v>
      </c>
      <c r="B81" s="70">
        <v>214</v>
      </c>
      <c r="C81" s="70">
        <v>10</v>
      </c>
      <c r="D81" s="70">
        <v>13</v>
      </c>
      <c r="E81" s="70">
        <v>2013</v>
      </c>
      <c r="F81" s="70" t="s">
        <v>180</v>
      </c>
      <c r="G81" s="70" t="s">
        <v>1702</v>
      </c>
      <c r="H81" s="70" t="s">
        <v>1703</v>
      </c>
      <c r="I81" s="148"/>
      <c r="J81" s="71">
        <v>723.62476105655958</v>
      </c>
      <c r="K81" s="71">
        <v>5.3705395672091578</v>
      </c>
      <c r="L81" s="71">
        <v>12.194339025502151</v>
      </c>
      <c r="M81" s="71">
        <v>212.65307119656211</v>
      </c>
      <c r="N81" s="71">
        <v>208.4562161471685</v>
      </c>
      <c r="O81" s="71">
        <v>111.53332925390886</v>
      </c>
      <c r="P81" s="71">
        <v>64.340287288148829</v>
      </c>
      <c r="Q81" s="71">
        <v>9.0987146732023305</v>
      </c>
      <c r="R81" s="71">
        <v>63.398855434302448</v>
      </c>
      <c r="S81" s="71">
        <v>4.4448151594200001</v>
      </c>
      <c r="T81" s="72"/>
      <c r="U81" s="71">
        <v>18849877</v>
      </c>
      <c r="V81" s="71">
        <v>2649</v>
      </c>
      <c r="W81" s="71">
        <v>325</v>
      </c>
      <c r="X81" s="71">
        <v>33869</v>
      </c>
      <c r="Y81" s="71">
        <v>49540</v>
      </c>
      <c r="Z81" s="71">
        <v>60939</v>
      </c>
      <c r="AA81" s="71">
        <v>12880</v>
      </c>
      <c r="AB81" s="71">
        <v>117623</v>
      </c>
      <c r="AC81" s="71">
        <v>10509743</v>
      </c>
      <c r="AD81" s="71">
        <v>4.4448151594200001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55.085000000000001</v>
      </c>
      <c r="BK81" s="71">
        <v>16.899999999999999</v>
      </c>
      <c r="BL81" s="71">
        <v>23.978000000000002</v>
      </c>
      <c r="BM81" s="71">
        <v>0</v>
      </c>
      <c r="BN81" s="72"/>
      <c r="BO81" s="71">
        <v>0</v>
      </c>
      <c r="BP81" s="71">
        <v>0</v>
      </c>
      <c r="BQ81" s="71">
        <v>6</v>
      </c>
      <c r="BR81" s="71">
        <v>1</v>
      </c>
      <c r="BS81" s="71">
        <v>5</v>
      </c>
      <c r="BT81" s="71">
        <v>0</v>
      </c>
      <c r="BU81"/>
      <c r="BV81" s="70">
        <v>91.876000000000005</v>
      </c>
      <c r="BW81" s="70">
        <v>0</v>
      </c>
      <c r="BX81" s="70">
        <v>4.0869999999999997</v>
      </c>
      <c r="BY81" s="70">
        <v>0</v>
      </c>
      <c r="BZ81" s="70">
        <v>0</v>
      </c>
      <c r="CA81" s="70">
        <v>0</v>
      </c>
      <c r="CB81" s="70">
        <v>0</v>
      </c>
      <c r="CC81" s="70">
        <v>0</v>
      </c>
      <c r="CD81" s="70">
        <v>0</v>
      </c>
    </row>
    <row r="82" spans="1:82">
      <c r="A82" s="70" t="s">
        <v>1713</v>
      </c>
      <c r="B82" s="70">
        <v>215</v>
      </c>
      <c r="C82" s="70">
        <v>11</v>
      </c>
      <c r="D82" s="70">
        <v>13</v>
      </c>
      <c r="E82" s="70">
        <v>2014</v>
      </c>
      <c r="F82" s="70" t="s">
        <v>181</v>
      </c>
      <c r="G82" s="70" t="s">
        <v>1702</v>
      </c>
      <c r="H82" s="70" t="s">
        <v>1703</v>
      </c>
      <c r="I82" s="148"/>
      <c r="J82" s="71">
        <v>662.04784249123088</v>
      </c>
      <c r="K82" s="71">
        <v>5.6424837013882039</v>
      </c>
      <c r="L82" s="71">
        <v>10.863364154062189</v>
      </c>
      <c r="M82" s="71">
        <v>210.09793168322761</v>
      </c>
      <c r="N82" s="71">
        <v>199.80967421574701</v>
      </c>
      <c r="O82" s="71">
        <v>106.78346632963274</v>
      </c>
      <c r="P82" s="71">
        <v>64.102286762160503</v>
      </c>
      <c r="Q82" s="71">
        <v>8.7065931639552101</v>
      </c>
      <c r="R82" s="71">
        <v>62.870309188177401</v>
      </c>
      <c r="S82" s="71">
        <v>4.3423940019399998</v>
      </c>
      <c r="T82" s="72"/>
      <c r="U82" s="71">
        <v>19365643</v>
      </c>
      <c r="V82" s="71">
        <v>2302</v>
      </c>
      <c r="W82" s="71">
        <v>417</v>
      </c>
      <c r="X82" s="71">
        <v>34822</v>
      </c>
      <c r="Y82" s="71">
        <v>49853</v>
      </c>
      <c r="Z82" s="71">
        <v>61449</v>
      </c>
      <c r="AA82" s="71">
        <v>12766</v>
      </c>
      <c r="AB82" s="71">
        <v>117312</v>
      </c>
      <c r="AC82" s="71">
        <v>10454896</v>
      </c>
      <c r="AD82" s="71">
        <v>4.3423940019399998</v>
      </c>
      <c r="AE82" s="72"/>
      <c r="AF82" s="71"/>
      <c r="AG82" s="71"/>
      <c r="AH82" s="71"/>
      <c r="AI82" s="71"/>
      <c r="AJ82" s="71"/>
      <c r="AK82" s="71"/>
      <c r="AL82" s="71"/>
      <c r="AM82" s="71"/>
      <c r="AN82" s="71"/>
      <c r="AO82" s="71"/>
      <c r="AP82" s="71"/>
      <c r="AQ82" s="72"/>
      <c r="AR82" s="71">
        <v>2631</v>
      </c>
      <c r="AS82" s="71">
        <v>301</v>
      </c>
      <c r="AT82" s="71">
        <v>0</v>
      </c>
      <c r="AU82" s="71">
        <v>0</v>
      </c>
      <c r="AV82" s="71">
        <v>0</v>
      </c>
      <c r="AW82" s="71">
        <v>1</v>
      </c>
      <c r="AX82" s="71"/>
      <c r="AY82" s="72"/>
      <c r="AZ82" s="71">
        <v>10526.366</v>
      </c>
      <c r="BA82" s="71">
        <v>17829.099999999999</v>
      </c>
      <c r="BB82" s="71">
        <v>0</v>
      </c>
      <c r="BC82" s="71">
        <v>0</v>
      </c>
      <c r="BD82" s="71">
        <v>0</v>
      </c>
      <c r="BE82" s="71">
        <v>5800</v>
      </c>
      <c r="BF82" s="71"/>
      <c r="BG82" s="72"/>
      <c r="BH82" s="71">
        <v>0</v>
      </c>
      <c r="BI82" s="71">
        <v>0</v>
      </c>
      <c r="BJ82" s="71">
        <v>56.783000000000001</v>
      </c>
      <c r="BK82" s="71">
        <v>16.3</v>
      </c>
      <c r="BL82" s="71">
        <v>20</v>
      </c>
      <c r="BM82" s="71">
        <v>0</v>
      </c>
      <c r="BN82" s="72"/>
      <c r="BO82" s="71">
        <v>0</v>
      </c>
      <c r="BP82" s="71">
        <v>0</v>
      </c>
      <c r="BQ82" s="71">
        <v>6</v>
      </c>
      <c r="BR82" s="71">
        <v>1</v>
      </c>
      <c r="BS82" s="71">
        <v>4</v>
      </c>
      <c r="BT82" s="71">
        <v>0</v>
      </c>
      <c r="BU82"/>
      <c r="BV82" s="70">
        <v>89.055000000000007</v>
      </c>
      <c r="BW82" s="70">
        <v>0</v>
      </c>
      <c r="BX82" s="70">
        <v>4.0279999999999996</v>
      </c>
      <c r="BY82" s="70">
        <v>0</v>
      </c>
      <c r="BZ82" s="70">
        <v>0</v>
      </c>
      <c r="CA82" s="70">
        <v>0</v>
      </c>
      <c r="CB82" s="70">
        <v>0</v>
      </c>
      <c r="CC82" s="70">
        <v>0</v>
      </c>
      <c r="CD82" s="70">
        <v>0</v>
      </c>
    </row>
    <row r="83" spans="1:82">
      <c r="A83" s="70" t="s">
        <v>1714</v>
      </c>
      <c r="B83" s="70">
        <v>216</v>
      </c>
      <c r="C83" s="70">
        <v>12</v>
      </c>
      <c r="D83" s="70">
        <v>13</v>
      </c>
      <c r="E83" s="70">
        <v>2015</v>
      </c>
      <c r="F83" s="70" t="s">
        <v>182</v>
      </c>
      <c r="G83" s="1064" t="s">
        <v>1702</v>
      </c>
      <c r="H83" s="70" t="s">
        <v>1703</v>
      </c>
      <c r="I83" s="148"/>
      <c r="J83" s="71">
        <v>623.38548434952872</v>
      </c>
      <c r="K83" s="71">
        <v>5.4307203290020603</v>
      </c>
      <c r="L83" s="71">
        <v>11.61153465177502</v>
      </c>
      <c r="M83" s="71">
        <v>203.2205294795987</v>
      </c>
      <c r="N83" s="71">
        <v>185.1229749266279</v>
      </c>
      <c r="O83" s="71">
        <v>106.23547283779087</v>
      </c>
      <c r="P83" s="71">
        <v>63.876540023485916</v>
      </c>
      <c r="Q83" s="71">
        <v>8.5217404965261192</v>
      </c>
      <c r="R83" s="71">
        <v>61.743132224100236</v>
      </c>
      <c r="S83" s="71">
        <v>3.9437752750400001</v>
      </c>
      <c r="T83" s="72"/>
      <c r="U83" s="71">
        <v>19939038</v>
      </c>
      <c r="V83" s="71">
        <v>2302</v>
      </c>
      <c r="W83" s="71">
        <v>417</v>
      </c>
      <c r="X83" s="71">
        <v>34822</v>
      </c>
      <c r="Y83" s="71">
        <v>50349</v>
      </c>
      <c r="Z83" s="71">
        <v>61722</v>
      </c>
      <c r="AA83" s="71">
        <v>12711</v>
      </c>
      <c r="AB83" s="71">
        <v>117292</v>
      </c>
      <c r="AC83" s="71">
        <v>10553981</v>
      </c>
      <c r="AD83" s="71">
        <v>3.9437752750400001</v>
      </c>
      <c r="AE83" s="72"/>
      <c r="AF83" s="71">
        <v>175802985.10775799</v>
      </c>
      <c r="AG83" s="71">
        <v>3809103.7365323412</v>
      </c>
      <c r="AH83" s="71">
        <v>2542323.3932436942</v>
      </c>
      <c r="AI83" s="71">
        <v>223677899.99995589</v>
      </c>
      <c r="AJ83" s="71">
        <v>227995644.08791649</v>
      </c>
      <c r="AK83" s="71">
        <v>0</v>
      </c>
      <c r="AL83" s="71">
        <v>0</v>
      </c>
      <c r="AM83" s="71">
        <v>16074376.578565281</v>
      </c>
      <c r="AN83" s="71">
        <v>0</v>
      </c>
      <c r="AO83" s="71">
        <v>0</v>
      </c>
      <c r="AP83" s="71">
        <v>649902332.90397167</v>
      </c>
      <c r="AQ83" s="72"/>
      <c r="AR83" s="71">
        <v>2893</v>
      </c>
      <c r="AS83" s="71">
        <v>462</v>
      </c>
      <c r="AT83" s="71">
        <v>0</v>
      </c>
      <c r="AU83" s="71">
        <v>0</v>
      </c>
      <c r="AV83" s="71">
        <v>0</v>
      </c>
      <c r="AW83" s="71">
        <v>1</v>
      </c>
      <c r="AX83" s="71"/>
      <c r="AY83" s="72"/>
      <c r="AZ83" s="71">
        <v>11780.826999999999</v>
      </c>
      <c r="BA83" s="71">
        <v>24763.5</v>
      </c>
      <c r="BB83" s="71">
        <v>0</v>
      </c>
      <c r="BC83" s="71">
        <v>0</v>
      </c>
      <c r="BD83" s="71">
        <v>0</v>
      </c>
      <c r="BE83" s="71">
        <v>5800</v>
      </c>
      <c r="BF83" s="71"/>
      <c r="BG83" s="72"/>
      <c r="BH83" s="71">
        <v>0</v>
      </c>
      <c r="BI83" s="71">
        <v>0</v>
      </c>
      <c r="BJ83" s="71">
        <v>57.468000000000004</v>
      </c>
      <c r="BK83" s="71">
        <v>16.600000000000001</v>
      </c>
      <c r="BL83" s="71">
        <v>16.057000000000002</v>
      </c>
      <c r="BM83" s="71">
        <v>0</v>
      </c>
      <c r="BN83" s="72"/>
      <c r="BO83" s="71">
        <v>0</v>
      </c>
      <c r="BP83" s="71">
        <v>0</v>
      </c>
      <c r="BQ83" s="71">
        <v>6</v>
      </c>
      <c r="BR83" s="71">
        <v>1</v>
      </c>
      <c r="BS83" s="71">
        <v>3</v>
      </c>
      <c r="BT83" s="71">
        <v>0</v>
      </c>
      <c r="BU83"/>
      <c r="BV83" s="70">
        <v>86.397000000000006</v>
      </c>
      <c r="BW83" s="70">
        <v>0</v>
      </c>
      <c r="BX83" s="70">
        <v>3.7280000000000002</v>
      </c>
      <c r="BY83" s="70">
        <v>0</v>
      </c>
      <c r="BZ83" s="70">
        <v>0</v>
      </c>
      <c r="CA83" s="70">
        <v>0</v>
      </c>
      <c r="CB83" s="70">
        <v>0</v>
      </c>
      <c r="CC83" s="70">
        <v>0</v>
      </c>
      <c r="CD83" s="70">
        <v>0</v>
      </c>
    </row>
    <row r="84" spans="1:82">
      <c r="A84" s="70" t="s">
        <v>1715</v>
      </c>
      <c r="B84" s="70">
        <v>217</v>
      </c>
      <c r="C84" s="70">
        <v>13</v>
      </c>
      <c r="D84" s="70">
        <v>13</v>
      </c>
      <c r="E84" s="70">
        <v>2016</v>
      </c>
      <c r="F84" s="70" t="s">
        <v>155</v>
      </c>
      <c r="G84" s="1064" t="s">
        <v>1702</v>
      </c>
      <c r="H84" s="70" t="s">
        <v>1703</v>
      </c>
      <c r="I84" s="148"/>
      <c r="J84" s="71">
        <v>693.63742698029841</v>
      </c>
      <c r="K84" s="71">
        <v>5.3155753721118995</v>
      </c>
      <c r="L84" s="71">
        <v>11.989987149390963</v>
      </c>
      <c r="M84" s="71">
        <v>178.60823573599239</v>
      </c>
      <c r="N84" s="71">
        <v>180.49350094360793</v>
      </c>
      <c r="O84" s="71">
        <v>105.55580909711196</v>
      </c>
      <c r="P84" s="71">
        <v>62.735817612592001</v>
      </c>
      <c r="Q84" s="71">
        <v>8.2845718107353932</v>
      </c>
      <c r="R84" s="71">
        <v>90.818980144759522</v>
      </c>
      <c r="S84" s="71">
        <v>4.3923325088000009</v>
      </c>
      <c r="T84" s="72"/>
      <c r="U84" s="71">
        <v>20927165</v>
      </c>
      <c r="V84" s="71">
        <v>2302</v>
      </c>
      <c r="W84" s="71">
        <v>417</v>
      </c>
      <c r="X84" s="71">
        <v>34822</v>
      </c>
      <c r="Y84" s="71">
        <v>50895</v>
      </c>
      <c r="Z84" s="71">
        <v>62081</v>
      </c>
      <c r="AA84" s="71">
        <v>12912</v>
      </c>
      <c r="AB84" s="71">
        <v>117292</v>
      </c>
      <c r="AC84" s="71">
        <v>15510987.833905941</v>
      </c>
      <c r="AD84" s="71">
        <v>4.3923325088000009</v>
      </c>
      <c r="AE84" s="72"/>
      <c r="AF84" s="71">
        <v>192373756.7893143</v>
      </c>
      <c r="AG84" s="71">
        <v>3550713.048733199</v>
      </c>
      <c r="AH84" s="71">
        <v>2394465.4611300561</v>
      </c>
      <c r="AI84" s="71">
        <v>208796061.84558249</v>
      </c>
      <c r="AJ84" s="71">
        <v>218584887.4807601</v>
      </c>
      <c r="AK84" s="71">
        <v>0</v>
      </c>
      <c r="AL84" s="71">
        <v>0</v>
      </c>
      <c r="AM84" s="71">
        <v>16086864.79196313</v>
      </c>
      <c r="AN84" s="71">
        <v>0</v>
      </c>
      <c r="AO84" s="71">
        <v>0</v>
      </c>
      <c r="AP84" s="71">
        <v>641786749.41748321</v>
      </c>
      <c r="AQ84" s="72"/>
      <c r="AR84" s="71">
        <v>3122</v>
      </c>
      <c r="AS84" s="71">
        <v>567</v>
      </c>
      <c r="AT84" s="71">
        <v>0</v>
      </c>
      <c r="AU84" s="71">
        <v>0</v>
      </c>
      <c r="AV84" s="71">
        <v>0</v>
      </c>
      <c r="AW84" s="71">
        <v>1</v>
      </c>
      <c r="AX84" s="71"/>
      <c r="AY84" s="72"/>
      <c r="AZ84" s="71">
        <v>12880.387000000001</v>
      </c>
      <c r="BA84" s="71">
        <v>29179.4</v>
      </c>
      <c r="BB84" s="71">
        <v>0</v>
      </c>
      <c r="BC84" s="71">
        <v>0</v>
      </c>
      <c r="BD84" s="71">
        <v>0</v>
      </c>
      <c r="BE84" s="71">
        <v>5800</v>
      </c>
      <c r="BF84" s="71"/>
      <c r="BG84" s="72"/>
      <c r="BH84" s="71">
        <v>0</v>
      </c>
      <c r="BI84" s="71">
        <v>0</v>
      </c>
      <c r="BJ84" s="71">
        <v>62.018000000000001</v>
      </c>
      <c r="BK84" s="71">
        <v>18.100999999999999</v>
      </c>
      <c r="BL84" s="71">
        <v>23.801000000000002</v>
      </c>
      <c r="BM84" s="71">
        <v>0</v>
      </c>
      <c r="BN84" s="72"/>
      <c r="BO84" s="71">
        <v>0</v>
      </c>
      <c r="BP84" s="71">
        <v>0</v>
      </c>
      <c r="BQ84" s="71">
        <v>7</v>
      </c>
      <c r="BR84" s="71">
        <v>1</v>
      </c>
      <c r="BS84" s="71">
        <v>4</v>
      </c>
      <c r="BT84" s="71">
        <v>0</v>
      </c>
      <c r="BU84"/>
      <c r="BV84" s="70">
        <v>100.212</v>
      </c>
      <c r="BW84" s="70">
        <v>0</v>
      </c>
      <c r="BX84" s="70">
        <v>3.7080000000000002</v>
      </c>
      <c r="BY84" s="70">
        <v>0</v>
      </c>
      <c r="BZ84" s="70">
        <v>0</v>
      </c>
      <c r="CA84" s="70">
        <v>0</v>
      </c>
      <c r="CB84" s="70">
        <v>0</v>
      </c>
      <c r="CC84" s="70">
        <v>0</v>
      </c>
      <c r="CD84" s="70">
        <v>0</v>
      </c>
    </row>
    <row r="85" spans="1:82">
      <c r="A85" s="70" t="s">
        <v>1716</v>
      </c>
      <c r="B85" s="70">
        <v>218</v>
      </c>
      <c r="C85" s="70">
        <v>14</v>
      </c>
      <c r="D85" s="70">
        <v>13</v>
      </c>
      <c r="E85" s="70">
        <v>2017</v>
      </c>
      <c r="F85" s="70" t="s">
        <v>156</v>
      </c>
      <c r="G85" s="70" t="s">
        <v>1702</v>
      </c>
      <c r="H85" s="70" t="s">
        <v>1703</v>
      </c>
      <c r="I85" s="148"/>
      <c r="J85" s="71">
        <v>659.81248702460596</v>
      </c>
      <c r="K85" s="71">
        <v>5.3798619763717488</v>
      </c>
      <c r="L85" s="71">
        <v>11.38541410115937</v>
      </c>
      <c r="M85" s="71">
        <v>177.13163840430204</v>
      </c>
      <c r="N85" s="71">
        <v>181.64746893050122</v>
      </c>
      <c r="O85" s="71">
        <v>104.61279670333174</v>
      </c>
      <c r="P85" s="71">
        <v>62.531526356790934</v>
      </c>
      <c r="Q85" s="71">
        <v>8.0369105731609203</v>
      </c>
      <c r="R85" s="71">
        <v>91.416926095856283</v>
      </c>
      <c r="S85" s="71">
        <v>3.7591822457599999</v>
      </c>
      <c r="T85" s="72"/>
      <c r="U85" s="71">
        <v>20835220</v>
      </c>
      <c r="V85" s="71">
        <v>2302</v>
      </c>
      <c r="W85" s="71">
        <v>417</v>
      </c>
      <c r="X85" s="71">
        <v>34822</v>
      </c>
      <c r="Y85" s="71">
        <v>51575</v>
      </c>
      <c r="Z85" s="71">
        <v>62547</v>
      </c>
      <c r="AA85" s="71">
        <v>12952</v>
      </c>
      <c r="AB85" s="71">
        <v>117666</v>
      </c>
      <c r="AC85" s="71">
        <v>15922907.75</v>
      </c>
      <c r="AD85" s="71">
        <v>3.7591822457599999</v>
      </c>
      <c r="AE85" s="72"/>
      <c r="AF85" s="71">
        <v>186082281.56553799</v>
      </c>
      <c r="AG85" s="71">
        <v>3652640.3112013331</v>
      </c>
      <c r="AH85" s="71">
        <v>2828004.631564111</v>
      </c>
      <c r="AI85" s="71">
        <v>213464463.40729919</v>
      </c>
      <c r="AJ85" s="71">
        <v>231542703.80984461</v>
      </c>
      <c r="AK85" s="71">
        <v>0</v>
      </c>
      <c r="AL85" s="71">
        <v>0</v>
      </c>
      <c r="AM85" s="71">
        <v>16163411.558054039</v>
      </c>
      <c r="AN85" s="71">
        <v>0</v>
      </c>
      <c r="AO85" s="71">
        <v>0</v>
      </c>
      <c r="AP85" s="71">
        <v>653733505.28350127</v>
      </c>
      <c r="AQ85" s="72"/>
      <c r="AR85" s="71">
        <v>3322</v>
      </c>
      <c r="AS85" s="71">
        <v>639</v>
      </c>
      <c r="AT85" s="71">
        <v>0</v>
      </c>
      <c r="AU85" s="71">
        <v>0</v>
      </c>
      <c r="AV85" s="71">
        <v>0</v>
      </c>
      <c r="AW85" s="71">
        <v>1</v>
      </c>
      <c r="AX85" s="71"/>
      <c r="AY85" s="72"/>
      <c r="AZ85" s="71">
        <v>13835.411</v>
      </c>
      <c r="BA85" s="71">
        <v>31643.399999999991</v>
      </c>
      <c r="BB85" s="71">
        <v>0</v>
      </c>
      <c r="BC85" s="71">
        <v>0</v>
      </c>
      <c r="BD85" s="71">
        <v>0</v>
      </c>
      <c r="BE85" s="71">
        <v>5800</v>
      </c>
      <c r="BF85" s="71"/>
      <c r="BG85" s="72"/>
      <c r="BH85" s="71">
        <v>0</v>
      </c>
      <c r="BI85" s="71">
        <v>0</v>
      </c>
      <c r="BJ85" s="71">
        <v>66.019000000000005</v>
      </c>
      <c r="BK85" s="71">
        <v>18.913</v>
      </c>
      <c r="BL85" s="71">
        <v>24.138000000000002</v>
      </c>
      <c r="BM85" s="71">
        <v>0</v>
      </c>
      <c r="BN85" s="72"/>
      <c r="BO85" s="71">
        <v>0</v>
      </c>
      <c r="BP85" s="71">
        <v>0</v>
      </c>
      <c r="BQ85" s="71">
        <v>7</v>
      </c>
      <c r="BR85" s="71">
        <v>1</v>
      </c>
      <c r="BS85" s="71">
        <v>4</v>
      </c>
      <c r="BT85" s="71">
        <v>0</v>
      </c>
      <c r="BU85"/>
      <c r="BV85" s="70">
        <v>105.238</v>
      </c>
      <c r="BW85" s="70">
        <v>0</v>
      </c>
      <c r="BX85" s="70">
        <v>3.8319999999999999</v>
      </c>
      <c r="BY85" s="70">
        <v>0</v>
      </c>
      <c r="BZ85" s="70">
        <v>0</v>
      </c>
      <c r="CA85" s="70">
        <v>0</v>
      </c>
      <c r="CB85" s="70">
        <v>0</v>
      </c>
      <c r="CC85" s="70">
        <v>0</v>
      </c>
      <c r="CD85" s="70">
        <v>0</v>
      </c>
    </row>
    <row r="86" spans="1:82">
      <c r="A86" s="70" t="s">
        <v>1717</v>
      </c>
      <c r="B86" s="70">
        <v>219</v>
      </c>
      <c r="C86" s="70">
        <v>15</v>
      </c>
      <c r="D86" s="70">
        <v>13</v>
      </c>
      <c r="E86" s="70">
        <v>2018</v>
      </c>
      <c r="F86" s="70" t="s">
        <v>183</v>
      </c>
      <c r="G86" s="70" t="s">
        <v>1702</v>
      </c>
      <c r="H86" s="70" t="s">
        <v>1703</v>
      </c>
      <c r="I86" s="148"/>
      <c r="J86" s="71">
        <v>644.54443481304043</v>
      </c>
      <c r="K86" s="71">
        <v>4.8801060717347777</v>
      </c>
      <c r="L86" s="71">
        <v>10.137150229639456</v>
      </c>
      <c r="M86" s="71">
        <v>172.46501637453699</v>
      </c>
      <c r="N86" s="71">
        <v>178.62887618674333</v>
      </c>
      <c r="O86" s="71">
        <v>103.25292513045183</v>
      </c>
      <c r="P86" s="71">
        <v>62.157626729903264</v>
      </c>
      <c r="Q86" s="71">
        <v>7.4461704480059403</v>
      </c>
      <c r="R86" s="71">
        <v>94.929386497169276</v>
      </c>
      <c r="S86" s="71">
        <v>5.4321910266399991</v>
      </c>
      <c r="T86" s="72"/>
      <c r="U86" s="71">
        <v>20727908</v>
      </c>
      <c r="V86" s="71">
        <v>2302</v>
      </c>
      <c r="W86" s="71">
        <v>417</v>
      </c>
      <c r="X86" s="71">
        <v>34822</v>
      </c>
      <c r="Y86" s="71">
        <v>51906</v>
      </c>
      <c r="Z86" s="71">
        <v>62916</v>
      </c>
      <c r="AA86" s="71">
        <v>13004</v>
      </c>
      <c r="AB86" s="71">
        <v>117483</v>
      </c>
      <c r="AC86" s="71">
        <v>16469902.75</v>
      </c>
      <c r="AD86" s="71">
        <v>5.4321910266399991</v>
      </c>
      <c r="AE86" s="72"/>
      <c r="AF86" s="71">
        <v>196776462.30289489</v>
      </c>
      <c r="AG86" s="71">
        <v>3238821.8228651029</v>
      </c>
      <c r="AH86" s="71">
        <v>2477490.8519554599</v>
      </c>
      <c r="AI86" s="71">
        <v>204896188.43331221</v>
      </c>
      <c r="AJ86" s="71">
        <v>231222125.10117471</v>
      </c>
      <c r="AK86" s="71">
        <v>0</v>
      </c>
      <c r="AL86" s="71">
        <v>0</v>
      </c>
      <c r="AM86" s="71">
        <v>16171665.43973664</v>
      </c>
      <c r="AN86" s="71">
        <v>0</v>
      </c>
      <c r="AO86" s="71">
        <v>0</v>
      </c>
      <c r="AP86" s="71">
        <v>654782753.95193899</v>
      </c>
      <c r="AQ86" s="72"/>
      <c r="AR86" s="71">
        <v>3588</v>
      </c>
      <c r="AS86" s="71">
        <v>690</v>
      </c>
      <c r="AT86" s="71">
        <v>0</v>
      </c>
      <c r="AU86" s="71">
        <v>0</v>
      </c>
      <c r="AV86" s="71">
        <v>0</v>
      </c>
      <c r="AW86" s="71">
        <v>1</v>
      </c>
      <c r="AX86" s="71"/>
      <c r="AY86" s="72"/>
      <c r="AZ86" s="71">
        <v>15091.807999999997</v>
      </c>
      <c r="BA86" s="71">
        <v>34151</v>
      </c>
      <c r="BB86" s="71">
        <v>0</v>
      </c>
      <c r="BC86" s="71">
        <v>0</v>
      </c>
      <c r="BD86" s="71">
        <v>0</v>
      </c>
      <c r="BE86" s="71">
        <v>5800</v>
      </c>
      <c r="BF86" s="71"/>
      <c r="BG86" s="72"/>
      <c r="BH86" s="71">
        <v>0</v>
      </c>
      <c r="BI86" s="71">
        <v>0</v>
      </c>
      <c r="BJ86" s="71">
        <v>62.472000000000001</v>
      </c>
      <c r="BK86" s="71">
        <v>20.648</v>
      </c>
      <c r="BL86" s="71">
        <v>19.247999999999998</v>
      </c>
      <c r="BM86" s="71">
        <v>0</v>
      </c>
      <c r="BN86" s="72"/>
      <c r="BO86" s="71">
        <v>0</v>
      </c>
      <c r="BP86" s="71">
        <v>0</v>
      </c>
      <c r="BQ86" s="71">
        <v>7</v>
      </c>
      <c r="BR86" s="71">
        <v>1</v>
      </c>
      <c r="BS86" s="71">
        <v>3</v>
      </c>
      <c r="BT86" s="71">
        <v>0</v>
      </c>
      <c r="BU86"/>
      <c r="BV86" s="70">
        <v>102.36799999999999</v>
      </c>
      <c r="BW86" s="70">
        <v>0</v>
      </c>
      <c r="BX86" s="70">
        <v>0</v>
      </c>
      <c r="BY86" s="70">
        <v>0</v>
      </c>
      <c r="BZ86" s="70">
        <v>0</v>
      </c>
      <c r="CA86" s="70">
        <v>0</v>
      </c>
      <c r="CB86" s="70">
        <v>0</v>
      </c>
      <c r="CC86" s="70">
        <v>0</v>
      </c>
      <c r="CD86" s="70">
        <v>0</v>
      </c>
    </row>
    <row r="87" spans="1:82">
      <c r="A87" s="70" t="s">
        <v>1718</v>
      </c>
      <c r="B87" s="70">
        <v>220</v>
      </c>
      <c r="C87" s="70">
        <v>16</v>
      </c>
      <c r="D87" s="70">
        <v>13</v>
      </c>
      <c r="E87" s="70">
        <v>2019</v>
      </c>
      <c r="F87" s="70" t="s">
        <v>158</v>
      </c>
      <c r="G87" s="70" t="s">
        <v>1702</v>
      </c>
      <c r="H87" s="70" t="s">
        <v>1703</v>
      </c>
      <c r="I87" s="148"/>
      <c r="J87" s="71">
        <v>624.54012628032183</v>
      </c>
      <c r="K87" s="71">
        <v>4.3323225245006283</v>
      </c>
      <c r="L87" s="71">
        <v>10.109104057306746</v>
      </c>
      <c r="M87" s="71">
        <v>164.79286253889853</v>
      </c>
      <c r="N87" s="71">
        <v>146.75250719080762</v>
      </c>
      <c r="O87" s="71">
        <v>100.65695612168606</v>
      </c>
      <c r="P87" s="71">
        <v>61.63912342912954</v>
      </c>
      <c r="Q87" s="71">
        <v>7.2356466619700797</v>
      </c>
      <c r="R87" s="71">
        <v>92.693584753740438</v>
      </c>
      <c r="S87" s="71">
        <v>15.2372652868</v>
      </c>
      <c r="T87" s="72"/>
      <c r="U87" s="71">
        <v>20426694</v>
      </c>
      <c r="V87" s="71">
        <v>2302</v>
      </c>
      <c r="W87" s="71">
        <v>417</v>
      </c>
      <c r="X87" s="71">
        <v>34822</v>
      </c>
      <c r="Y87" s="71">
        <v>52355</v>
      </c>
      <c r="Z87" s="71">
        <v>63018</v>
      </c>
      <c r="AA87" s="71">
        <v>12799</v>
      </c>
      <c r="AB87" s="71">
        <v>117252</v>
      </c>
      <c r="AC87" s="71">
        <v>16345403.25</v>
      </c>
      <c r="AD87" s="71">
        <v>15.2372652868</v>
      </c>
      <c r="AE87" s="72"/>
      <c r="AF87" s="71">
        <v>201357085.0669387</v>
      </c>
      <c r="AG87" s="71">
        <v>3126105.8776739831</v>
      </c>
      <c r="AH87" s="71">
        <v>2885289.5138168079</v>
      </c>
      <c r="AI87" s="71">
        <v>216757960.3490119</v>
      </c>
      <c r="AJ87" s="71">
        <v>219885405.4337793</v>
      </c>
      <c r="AK87" s="71">
        <v>0</v>
      </c>
      <c r="AL87" s="71">
        <v>0</v>
      </c>
      <c r="AM87" s="71">
        <v>15968839.727416579</v>
      </c>
      <c r="AN87" s="71">
        <v>0</v>
      </c>
      <c r="AO87" s="71">
        <v>0</v>
      </c>
      <c r="AP87" s="71">
        <v>659980685.96863735</v>
      </c>
      <c r="AQ87" s="72"/>
      <c r="AR87" s="71">
        <v>3822</v>
      </c>
      <c r="AS87" s="71">
        <v>759</v>
      </c>
      <c r="AT87" s="71">
        <v>0</v>
      </c>
      <c r="AU87" s="71">
        <v>1</v>
      </c>
      <c r="AV87" s="71">
        <v>0</v>
      </c>
      <c r="AW87" s="71">
        <v>2</v>
      </c>
      <c r="AX87" s="71"/>
      <c r="AY87" s="72"/>
      <c r="AZ87" s="71">
        <v>16334.74499999997</v>
      </c>
      <c r="BA87" s="71">
        <v>56728.100000000013</v>
      </c>
      <c r="BB87" s="71">
        <v>0</v>
      </c>
      <c r="BC87" s="71">
        <v>180</v>
      </c>
      <c r="BD87" s="71">
        <v>0</v>
      </c>
      <c r="BE87" s="71">
        <v>7350.652</v>
      </c>
      <c r="BF87" s="71"/>
      <c r="BG87" s="72"/>
      <c r="BH87" s="71">
        <v>0</v>
      </c>
      <c r="BI87" s="71">
        <v>0</v>
      </c>
      <c r="BJ87" s="71">
        <v>57.5</v>
      </c>
      <c r="BK87" s="71">
        <v>12.992000000000001</v>
      </c>
      <c r="BL87" s="71">
        <v>27.352</v>
      </c>
      <c r="BM87" s="71">
        <v>0</v>
      </c>
      <c r="BN87" s="72"/>
      <c r="BO87" s="71">
        <v>0</v>
      </c>
      <c r="BP87" s="71">
        <v>0</v>
      </c>
      <c r="BQ87" s="71">
        <v>7</v>
      </c>
      <c r="BR87" s="71">
        <v>1</v>
      </c>
      <c r="BS87" s="71">
        <v>3</v>
      </c>
      <c r="BT87" s="71">
        <v>0</v>
      </c>
      <c r="BU87"/>
      <c r="BV87" s="70">
        <v>83.644000000000005</v>
      </c>
      <c r="BW87" s="70">
        <v>0</v>
      </c>
      <c r="BX87" s="70">
        <v>14.2</v>
      </c>
      <c r="BY87" s="70">
        <v>0</v>
      </c>
      <c r="BZ87" s="70">
        <v>0</v>
      </c>
      <c r="CA87" s="70">
        <v>0</v>
      </c>
      <c r="CB87" s="70">
        <v>0</v>
      </c>
      <c r="CC87" s="70">
        <v>0</v>
      </c>
      <c r="CD87" s="70">
        <v>0</v>
      </c>
    </row>
    <row r="88" spans="1:82">
      <c r="A88" s="70" t="s">
        <v>1719</v>
      </c>
      <c r="B88" s="70">
        <v>221</v>
      </c>
      <c r="C88" s="70">
        <v>17</v>
      </c>
      <c r="D88" s="70">
        <v>13</v>
      </c>
      <c r="E88" s="70">
        <v>2020</v>
      </c>
      <c r="F88" s="70" t="s">
        <v>159</v>
      </c>
      <c r="G88" s="70" t="s">
        <v>1702</v>
      </c>
      <c r="H88" s="70" t="s">
        <v>1703</v>
      </c>
      <c r="I88" s="148"/>
      <c r="J88" s="71">
        <v>580.80650870601983</v>
      </c>
      <c r="K88" s="71">
        <v>4.6358167778503976</v>
      </c>
      <c r="L88" s="71">
        <v>10.115444100237706</v>
      </c>
      <c r="M88" s="71">
        <v>158.81215626198824</v>
      </c>
      <c r="N88" s="71">
        <v>153.81920392219189</v>
      </c>
      <c r="O88" s="71">
        <v>88.689323774607274</v>
      </c>
      <c r="P88" s="71">
        <v>59.020279234200657</v>
      </c>
      <c r="Q88" s="71">
        <v>6.9010578702265803</v>
      </c>
      <c r="R88" s="71">
        <v>85.222974222255289</v>
      </c>
      <c r="S88" s="71">
        <v>15.20439283496</v>
      </c>
      <c r="T88" s="72"/>
      <c r="U88" s="71">
        <v>20017995</v>
      </c>
      <c r="V88" s="71">
        <v>2419</v>
      </c>
      <c r="W88" s="71">
        <v>412</v>
      </c>
      <c r="X88" s="71">
        <v>37398</v>
      </c>
      <c r="Y88" s="71">
        <v>52693</v>
      </c>
      <c r="Z88" s="71">
        <v>63375</v>
      </c>
      <c r="AA88" s="71">
        <v>13026</v>
      </c>
      <c r="AB88" s="71">
        <v>117045</v>
      </c>
      <c r="AC88" s="71">
        <v>15107456.749999998</v>
      </c>
      <c r="AD88" s="71">
        <v>15.20439283496</v>
      </c>
      <c r="AE88" s="72"/>
      <c r="AF88" s="71">
        <v>209725593.33504671</v>
      </c>
      <c r="AG88" s="71">
        <v>3200151.8400113969</v>
      </c>
      <c r="AH88" s="71">
        <v>3547851.5621607411</v>
      </c>
      <c r="AI88" s="71">
        <v>219616390.10438326</v>
      </c>
      <c r="AJ88" s="71">
        <v>245184179.5406791</v>
      </c>
      <c r="AK88" s="71"/>
      <c r="AL88" s="71"/>
      <c r="AM88" s="71">
        <v>15275672.897072442</v>
      </c>
      <c r="AN88" s="71"/>
      <c r="AO88" s="71"/>
      <c r="AP88" s="71">
        <v>696549839.27935362</v>
      </c>
      <c r="AQ88" s="72"/>
      <c r="AR88" s="71">
        <v>3983</v>
      </c>
      <c r="AS88" s="71">
        <v>801</v>
      </c>
      <c r="AT88" s="71">
        <v>0</v>
      </c>
      <c r="AU88" s="71">
        <v>1</v>
      </c>
      <c r="AV88" s="71">
        <v>0</v>
      </c>
      <c r="AW88" s="71">
        <v>2</v>
      </c>
      <c r="AX88" s="71"/>
      <c r="AY88" s="72"/>
      <c r="AZ88" s="71">
        <v>17194.61499999994</v>
      </c>
      <c r="BA88" s="71">
        <v>101464.6</v>
      </c>
      <c r="BB88" s="71">
        <v>0</v>
      </c>
      <c r="BC88" s="71">
        <v>180</v>
      </c>
      <c r="BD88" s="71">
        <v>0</v>
      </c>
      <c r="BE88" s="71">
        <v>7350.652</v>
      </c>
      <c r="BF88" s="71"/>
      <c r="BG88" s="72"/>
      <c r="BH88" s="71">
        <v>0</v>
      </c>
      <c r="BI88" s="71">
        <v>0</v>
      </c>
      <c r="BJ88" s="71">
        <v>54.616</v>
      </c>
      <c r="BK88" s="71">
        <v>12.260999999999999</v>
      </c>
      <c r="BL88" s="71">
        <v>25.018999999999998</v>
      </c>
      <c r="BM88" s="71">
        <v>0</v>
      </c>
      <c r="BN88" s="72"/>
      <c r="BO88" s="71">
        <v>0</v>
      </c>
      <c r="BP88" s="71">
        <v>0</v>
      </c>
      <c r="BQ88" s="71">
        <v>7</v>
      </c>
      <c r="BR88" s="71">
        <v>1</v>
      </c>
      <c r="BS88" s="71">
        <v>3</v>
      </c>
      <c r="BT88" s="71">
        <v>0</v>
      </c>
      <c r="BU88"/>
      <c r="BV88" s="70">
        <v>78.552000000000007</v>
      </c>
      <c r="BW88" s="70">
        <v>0</v>
      </c>
      <c r="BX88" s="70">
        <v>13.343999999999999</v>
      </c>
      <c r="BY88" s="70">
        <v>0</v>
      </c>
      <c r="BZ88" s="70">
        <v>0</v>
      </c>
      <c r="CA88" s="70">
        <v>0</v>
      </c>
      <c r="CB88" s="70">
        <v>0</v>
      </c>
      <c r="CC88" s="70">
        <v>0</v>
      </c>
      <c r="CD88" s="70">
        <v>0</v>
      </c>
    </row>
    <row r="89" spans="1:82">
      <c r="A89" s="70" t="s">
        <v>1720</v>
      </c>
      <c r="B89" s="70">
        <v>221</v>
      </c>
      <c r="C89" s="70">
        <v>18</v>
      </c>
      <c r="D89" s="70">
        <v>13</v>
      </c>
      <c r="E89" s="70">
        <v>2021</v>
      </c>
      <c r="F89" s="70" t="s">
        <v>160</v>
      </c>
      <c r="G89" s="70" t="s">
        <v>1702</v>
      </c>
      <c r="H89" s="70" t="s">
        <v>1703</v>
      </c>
      <c r="I89" s="148"/>
      <c r="J89" s="71">
        <v>586.36982295423286</v>
      </c>
      <c r="K89" s="71">
        <v>5.0842810676278916</v>
      </c>
      <c r="L89" s="71">
        <v>10.038723075342638</v>
      </c>
      <c r="M89" s="71">
        <v>171.03869237777045</v>
      </c>
      <c r="N89" s="71">
        <v>154.07567598619991</v>
      </c>
      <c r="O89" s="71">
        <v>86.494034727973059</v>
      </c>
      <c r="P89" s="71">
        <v>61.73950576293052</v>
      </c>
      <c r="Q89" s="71">
        <v>6.8107976908035202</v>
      </c>
      <c r="R89" s="71">
        <v>86.400147031089432</v>
      </c>
      <c r="S89" s="71">
        <v>14.907752396599999</v>
      </c>
      <c r="T89" s="72"/>
      <c r="U89" s="71">
        <v>21467865</v>
      </c>
      <c r="V89" s="71">
        <v>2419</v>
      </c>
      <c r="W89" s="71">
        <v>412</v>
      </c>
      <c r="X89" s="71">
        <v>37398</v>
      </c>
      <c r="Y89" s="71">
        <v>52748</v>
      </c>
      <c r="Z89" s="71">
        <v>63639</v>
      </c>
      <c r="AA89" s="71">
        <v>13287</v>
      </c>
      <c r="AB89" s="71">
        <v>116649</v>
      </c>
      <c r="AC89" s="71">
        <v>14858446.249999998</v>
      </c>
      <c r="AD89" s="71">
        <v>14.907752396599999</v>
      </c>
      <c r="AE89" s="72"/>
      <c r="AF89" s="71">
        <v>209499744.0733614</v>
      </c>
      <c r="AG89" s="71">
        <v>3620940.8291971134</v>
      </c>
      <c r="AH89" s="71">
        <v>3608870.7873340063</v>
      </c>
      <c r="AI89" s="71">
        <v>243886340.77549645</v>
      </c>
      <c r="AJ89" s="71">
        <v>233700249.3690685</v>
      </c>
      <c r="AK89" s="71">
        <v>0</v>
      </c>
      <c r="AL89" s="71">
        <v>0</v>
      </c>
      <c r="AM89" s="71">
        <v>15311801.248892402</v>
      </c>
      <c r="AN89" s="71">
        <v>0</v>
      </c>
      <c r="AO89" s="71">
        <v>0</v>
      </c>
      <c r="AP89" s="71">
        <v>709627947.08334994</v>
      </c>
      <c r="AQ89" s="72"/>
      <c r="AR89" s="71">
        <v>4136</v>
      </c>
      <c r="AS89" s="71">
        <v>832</v>
      </c>
      <c r="AT89" s="71">
        <v>0</v>
      </c>
      <c r="AU89" s="71">
        <v>3</v>
      </c>
      <c r="AV89" s="71">
        <v>0</v>
      </c>
      <c r="AW89" s="71">
        <v>2</v>
      </c>
      <c r="AX89" s="71"/>
      <c r="AY89" s="72"/>
      <c r="AZ89" s="71">
        <v>18016.087999999949</v>
      </c>
      <c r="BA89" s="71">
        <v>113468.4</v>
      </c>
      <c r="BB89" s="71">
        <v>0</v>
      </c>
      <c r="BC89" s="71">
        <v>829</v>
      </c>
      <c r="BD89" s="71">
        <v>0</v>
      </c>
      <c r="BE89" s="71">
        <v>7350.652</v>
      </c>
      <c r="BF89" s="71"/>
      <c r="BG89" s="72"/>
      <c r="BH89" s="71">
        <v>0</v>
      </c>
      <c r="BI89" s="71">
        <v>0</v>
      </c>
      <c r="BJ89" s="71">
        <v>48.582000000000001</v>
      </c>
      <c r="BK89" s="71">
        <v>12.086</v>
      </c>
      <c r="BL89" s="71">
        <v>24.619</v>
      </c>
      <c r="BM89" s="71">
        <v>0</v>
      </c>
      <c r="BN89" s="72"/>
      <c r="BO89" s="71">
        <v>0</v>
      </c>
      <c r="BP89" s="71">
        <v>0</v>
      </c>
      <c r="BQ89" s="71">
        <v>6</v>
      </c>
      <c r="BR89" s="71">
        <v>1</v>
      </c>
      <c r="BS89" s="71">
        <v>3</v>
      </c>
      <c r="BT89" s="71">
        <v>0</v>
      </c>
      <c r="BU89"/>
      <c r="BV89" s="70">
        <v>72.313000000000002</v>
      </c>
      <c r="BW89" s="70">
        <v>0</v>
      </c>
      <c r="BX89" s="70">
        <v>12.974</v>
      </c>
      <c r="BY89" s="70">
        <v>0</v>
      </c>
      <c r="BZ89" s="70">
        <v>0</v>
      </c>
      <c r="CA89" s="70">
        <v>0</v>
      </c>
      <c r="CB89" s="70">
        <v>0</v>
      </c>
      <c r="CC89" s="70">
        <v>0</v>
      </c>
      <c r="CD89" s="70">
        <v>0</v>
      </c>
    </row>
    <row r="90" spans="1:82">
      <c r="A90" s="70" t="s">
        <v>1721</v>
      </c>
      <c r="B90" s="70">
        <v>221</v>
      </c>
      <c r="C90" s="70">
        <v>19</v>
      </c>
      <c r="D90" s="70">
        <v>13</v>
      </c>
      <c r="E90" s="70">
        <v>2022</v>
      </c>
      <c r="F90" s="70" t="s">
        <v>161</v>
      </c>
      <c r="G90" s="70" t="s">
        <v>1702</v>
      </c>
      <c r="H90" s="70" t="s">
        <v>1703</v>
      </c>
      <c r="I90" s="148"/>
      <c r="J90" s="71">
        <v>488.74911668867088</v>
      </c>
      <c r="K90" s="71">
        <v>4.9293384886174723</v>
      </c>
      <c r="L90" s="71">
        <v>8.9174350413498136</v>
      </c>
      <c r="M90" s="71">
        <v>155.65323389547871</v>
      </c>
      <c r="N90" s="71">
        <v>165.98615527851751</v>
      </c>
      <c r="O90" s="71">
        <v>91.067487393726466</v>
      </c>
      <c r="P90" s="71">
        <v>61.714092294397794</v>
      </c>
      <c r="Q90" s="71">
        <v>6.8417942263308262</v>
      </c>
      <c r="R90" s="71">
        <v>89.994872184361185</v>
      </c>
      <c r="S90" s="71">
        <v>14.322381454149999</v>
      </c>
      <c r="T90" s="72"/>
      <c r="U90" s="71">
        <v>21691687</v>
      </c>
      <c r="V90" s="71">
        <v>2419</v>
      </c>
      <c r="W90" s="71">
        <v>412</v>
      </c>
      <c r="X90" s="71">
        <v>37398</v>
      </c>
      <c r="Y90" s="71">
        <v>53014</v>
      </c>
      <c r="Z90" s="71">
        <v>63661</v>
      </c>
      <c r="AA90" s="71">
        <v>13484</v>
      </c>
      <c r="AB90" s="71">
        <v>116219</v>
      </c>
      <c r="AC90" s="71">
        <v>15671017.999999996</v>
      </c>
      <c r="AD90" s="71">
        <v>14.322381454149999</v>
      </c>
      <c r="AE90" s="72"/>
      <c r="AF90" s="71">
        <v>197141592.35826358</v>
      </c>
      <c r="AG90" s="71">
        <v>3677584.3855181686</v>
      </c>
      <c r="AH90" s="71">
        <v>3509380.8205495267</v>
      </c>
      <c r="AI90" s="71">
        <v>221191103.54195628</v>
      </c>
      <c r="AJ90" s="71">
        <v>262416118.31886905</v>
      </c>
      <c r="AK90" s="71">
        <v>0</v>
      </c>
      <c r="AL90" s="71">
        <v>0</v>
      </c>
      <c r="AM90" s="71">
        <v>15007045.028700564</v>
      </c>
      <c r="AN90" s="71">
        <v>0</v>
      </c>
      <c r="AO90" s="71">
        <v>0</v>
      </c>
      <c r="AP90" s="71">
        <v>702942824.45385718</v>
      </c>
      <c r="AQ90" s="72"/>
      <c r="AR90" s="71">
        <v>4418</v>
      </c>
      <c r="AS90" s="71">
        <v>844</v>
      </c>
      <c r="AT90" s="71">
        <v>0</v>
      </c>
      <c r="AU90" s="71">
        <v>3</v>
      </c>
      <c r="AV90" s="71">
        <v>0</v>
      </c>
      <c r="AW90" s="71">
        <v>2</v>
      </c>
      <c r="AX90" s="71"/>
      <c r="AY90" s="72"/>
      <c r="AZ90" s="71">
        <v>19460.009999999937</v>
      </c>
      <c r="BA90" s="71">
        <v>114061.30000000003</v>
      </c>
      <c r="BB90" s="71">
        <v>0</v>
      </c>
      <c r="BC90" s="71">
        <v>829</v>
      </c>
      <c r="BD90" s="71">
        <v>0</v>
      </c>
      <c r="BE90" s="71">
        <v>7350.652</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1722</v>
      </c>
      <c r="B91" s="70">
        <v>221</v>
      </c>
      <c r="C91" s="70">
        <v>20</v>
      </c>
      <c r="D91" s="70">
        <v>13</v>
      </c>
      <c r="E91" s="70">
        <v>2023</v>
      </c>
      <c r="F91" s="70" t="s">
        <v>1539</v>
      </c>
      <c r="G91" s="70" t="s">
        <v>1702</v>
      </c>
      <c r="H91" s="70" t="s">
        <v>1703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4639</v>
      </c>
      <c r="AS91" s="71">
        <v>847</v>
      </c>
      <c r="AT91" s="71">
        <v>0</v>
      </c>
      <c r="AU91" s="71">
        <v>3</v>
      </c>
      <c r="AV91" s="71">
        <v>0</v>
      </c>
      <c r="AW91" s="71">
        <v>2</v>
      </c>
      <c r="AX91" s="71"/>
      <c r="AY91" s="72"/>
      <c r="AZ91" s="71">
        <v>20586.236999999925</v>
      </c>
      <c r="BA91" s="71">
        <v>114210.80000000003</v>
      </c>
      <c r="BB91" s="71">
        <v>0</v>
      </c>
      <c r="BC91" s="71">
        <v>829</v>
      </c>
      <c r="BD91" s="71">
        <v>0</v>
      </c>
      <c r="BE91" s="71">
        <v>8244.8610000000008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1723</v>
      </c>
      <c r="B92" s="70">
        <v>221</v>
      </c>
      <c r="C92" s="70">
        <v>21</v>
      </c>
      <c r="D92" s="70">
        <v>13</v>
      </c>
      <c r="E92" s="70">
        <v>2024</v>
      </c>
      <c r="F92" s="70" t="s">
        <v>1554</v>
      </c>
      <c r="G92" s="70" t="s">
        <v>1702</v>
      </c>
      <c r="H92" s="70" t="s">
        <v>1703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1724</v>
      </c>
      <c r="B93" s="70">
        <v>358</v>
      </c>
      <c r="C93" s="70">
        <v>1</v>
      </c>
      <c r="D93" s="70">
        <v>22</v>
      </c>
      <c r="E93" s="70">
        <v>1990</v>
      </c>
      <c r="F93" s="70" t="s">
        <v>787</v>
      </c>
      <c r="G93" s="70" t="s">
        <v>1725</v>
      </c>
      <c r="H93" s="70" t="s">
        <v>1726</v>
      </c>
      <c r="I93" s="148"/>
      <c r="J93" s="71">
        <v>890.55220606695605</v>
      </c>
      <c r="K93" s="71">
        <v>20.158864417520281</v>
      </c>
      <c r="L93" s="71">
        <v>92.440899865318087</v>
      </c>
      <c r="M93" s="71">
        <v>100.8740262948551</v>
      </c>
      <c r="N93" s="71">
        <v>112.271846549155</v>
      </c>
      <c r="O93" s="71">
        <v>97.9694976172579</v>
      </c>
      <c r="P93" s="71">
        <v>133.70064581183141</v>
      </c>
      <c r="Q93" s="71">
        <v>9.0529376471205207</v>
      </c>
      <c r="R93" s="71">
        <v>2.8610210765397599</v>
      </c>
      <c r="S93" s="71">
        <v>8.2396064819699077</v>
      </c>
      <c r="T93" s="72"/>
      <c r="U93" s="71">
        <v>30773389</v>
      </c>
      <c r="V93" s="71">
        <v>6837</v>
      </c>
      <c r="W93" s="71">
        <v>1005</v>
      </c>
      <c r="X93" s="71">
        <v>39112</v>
      </c>
      <c r="Y93" s="71">
        <v>48439</v>
      </c>
      <c r="Z93" s="71">
        <v>40296</v>
      </c>
      <c r="AA93" s="71">
        <v>32464</v>
      </c>
      <c r="AB93" s="71">
        <v>146989</v>
      </c>
      <c r="AC93" s="71">
        <v>495534</v>
      </c>
      <c r="AD93" s="71">
        <v>8.2396064819699077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1727</v>
      </c>
      <c r="B94" s="70">
        <v>359</v>
      </c>
      <c r="C94" s="70">
        <v>2</v>
      </c>
      <c r="D94" s="70">
        <v>22</v>
      </c>
      <c r="E94" s="70">
        <v>2005</v>
      </c>
      <c r="F94" s="70" t="s">
        <v>789</v>
      </c>
      <c r="G94" s="70" t="s">
        <v>1725</v>
      </c>
      <c r="H94" s="70" t="s">
        <v>1726</v>
      </c>
      <c r="I94" s="148"/>
      <c r="J94" s="71">
        <v>653.29037476842245</v>
      </c>
      <c r="K94" s="71">
        <v>14.70158959070667</v>
      </c>
      <c r="L94" s="71">
        <v>73.973324766747027</v>
      </c>
      <c r="M94" s="71">
        <v>163.72451558619721</v>
      </c>
      <c r="N94" s="71">
        <v>144.6262989169818</v>
      </c>
      <c r="O94" s="71">
        <v>141.31259857289169</v>
      </c>
      <c r="P94" s="71">
        <v>134.84864063144559</v>
      </c>
      <c r="Q94" s="71">
        <v>8.1162130446709195</v>
      </c>
      <c r="R94" s="71">
        <v>3.3136421368090119</v>
      </c>
      <c r="S94" s="71">
        <v>25.230461268319999</v>
      </c>
      <c r="T94" s="72"/>
      <c r="U94" s="71">
        <v>28018172</v>
      </c>
      <c r="V94" s="71">
        <v>6338</v>
      </c>
      <c r="W94" s="71">
        <v>723</v>
      </c>
      <c r="X94" s="71">
        <v>33873</v>
      </c>
      <c r="Y94" s="71">
        <v>56988</v>
      </c>
      <c r="Z94" s="71">
        <v>67260</v>
      </c>
      <c r="AA94" s="71">
        <v>26816</v>
      </c>
      <c r="AB94" s="71">
        <v>137763</v>
      </c>
      <c r="AC94" s="71">
        <v>585949</v>
      </c>
      <c r="AD94" s="71">
        <v>25.230461268319999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1728</v>
      </c>
      <c r="B95" s="70">
        <v>360</v>
      </c>
      <c r="C95" s="70">
        <v>3</v>
      </c>
      <c r="D95" s="70">
        <v>22</v>
      </c>
      <c r="E95" s="70">
        <v>2006</v>
      </c>
      <c r="F95" s="70" t="s">
        <v>790</v>
      </c>
      <c r="G95" s="70" t="s">
        <v>1725</v>
      </c>
      <c r="H95" s="70" t="s">
        <v>1726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1729</v>
      </c>
      <c r="B96" s="70">
        <v>361</v>
      </c>
      <c r="C96" s="70">
        <v>4</v>
      </c>
      <c r="D96" s="70">
        <v>22</v>
      </c>
      <c r="E96" s="70">
        <v>2007</v>
      </c>
      <c r="F96" s="70" t="s">
        <v>791</v>
      </c>
      <c r="G96" s="70" t="s">
        <v>1725</v>
      </c>
      <c r="H96" s="70" t="s">
        <v>1726</v>
      </c>
      <c r="I96" s="148"/>
      <c r="J96" s="71">
        <v>666.39747835737671</v>
      </c>
      <c r="K96" s="71">
        <v>13.17549464719503</v>
      </c>
      <c r="L96" s="71">
        <v>58.212793265792229</v>
      </c>
      <c r="M96" s="71">
        <v>156.1463308955</v>
      </c>
      <c r="N96" s="71">
        <v>158.75569878703789</v>
      </c>
      <c r="O96" s="71">
        <v>137.8116445593873</v>
      </c>
      <c r="P96" s="71">
        <v>133.47373386471591</v>
      </c>
      <c r="Q96" s="71">
        <v>8.4119207020843607</v>
      </c>
      <c r="R96" s="71">
        <v>2.897143278362134</v>
      </c>
      <c r="S96" s="71">
        <v>25.81378930676</v>
      </c>
      <c r="T96" s="72"/>
      <c r="U96" s="71">
        <v>31930307</v>
      </c>
      <c r="V96" s="71">
        <v>5916</v>
      </c>
      <c r="W96" s="71">
        <v>649</v>
      </c>
      <c r="X96" s="71">
        <v>40389</v>
      </c>
      <c r="Y96" s="71">
        <v>57483</v>
      </c>
      <c r="Z96" s="71">
        <v>68188</v>
      </c>
      <c r="AA96" s="71">
        <v>26138</v>
      </c>
      <c r="AB96" s="71">
        <v>135232</v>
      </c>
      <c r="AC96" s="71">
        <v>526999</v>
      </c>
      <c r="AD96" s="71">
        <v>25.81378930676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1730</v>
      </c>
      <c r="B97" s="70">
        <v>362</v>
      </c>
      <c r="C97" s="70">
        <v>5</v>
      </c>
      <c r="D97" s="70">
        <v>22</v>
      </c>
      <c r="E97" s="70">
        <v>2008</v>
      </c>
      <c r="F97" s="70" t="s">
        <v>792</v>
      </c>
      <c r="G97" s="70" t="s">
        <v>1725</v>
      </c>
      <c r="H97" s="70" t="s">
        <v>1726</v>
      </c>
      <c r="I97" s="148"/>
      <c r="J97" s="71">
        <v>608.61180836900473</v>
      </c>
      <c r="K97" s="71">
        <v>9.7361776274394618</v>
      </c>
      <c r="L97" s="71">
        <v>51.488019732467137</v>
      </c>
      <c r="M97" s="71">
        <v>163.7920158964447</v>
      </c>
      <c r="N97" s="71">
        <v>135.01119225748519</v>
      </c>
      <c r="O97" s="71">
        <v>133.6424603922074</v>
      </c>
      <c r="P97" s="71">
        <v>130.26121171037479</v>
      </c>
      <c r="Q97" s="71">
        <v>8.22659897751568</v>
      </c>
      <c r="R97" s="71">
        <v>2.6829323166531078</v>
      </c>
      <c r="S97" s="71">
        <v>20.059147256199999</v>
      </c>
      <c r="T97" s="72"/>
      <c r="U97" s="71">
        <v>31476494</v>
      </c>
      <c r="V97" s="71">
        <v>5916</v>
      </c>
      <c r="W97" s="71">
        <v>649</v>
      </c>
      <c r="X97" s="71">
        <v>40389</v>
      </c>
      <c r="Y97" s="71">
        <v>57832</v>
      </c>
      <c r="Z97" s="71">
        <v>68446</v>
      </c>
      <c r="AA97" s="71">
        <v>25538</v>
      </c>
      <c r="AB97" s="71">
        <v>134428</v>
      </c>
      <c r="AC97" s="71">
        <v>506769</v>
      </c>
      <c r="AD97" s="71">
        <v>20.059147256199999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1731</v>
      </c>
      <c r="B98" s="70">
        <v>363</v>
      </c>
      <c r="C98" s="70">
        <v>6</v>
      </c>
      <c r="D98" s="70">
        <v>22</v>
      </c>
      <c r="E98" s="70">
        <v>2009</v>
      </c>
      <c r="F98" s="70" t="s">
        <v>176</v>
      </c>
      <c r="G98" s="70" t="s">
        <v>1725</v>
      </c>
      <c r="H98" s="70" t="s">
        <v>1726</v>
      </c>
      <c r="I98" s="148"/>
      <c r="J98" s="71">
        <v>566.78404214768909</v>
      </c>
      <c r="K98" s="71">
        <v>11.031673431322</v>
      </c>
      <c r="L98" s="71">
        <v>54.450057833367069</v>
      </c>
      <c r="M98" s="71">
        <v>166.3218038485187</v>
      </c>
      <c r="N98" s="71">
        <v>130.09510208598149</v>
      </c>
      <c r="O98" s="71">
        <v>136.406861299361</v>
      </c>
      <c r="P98" s="71">
        <v>124.6635515354068</v>
      </c>
      <c r="Q98" s="71">
        <v>7.7894598341747203</v>
      </c>
      <c r="R98" s="71">
        <v>3.845942868025257</v>
      </c>
      <c r="S98" s="71">
        <v>15.1051746192</v>
      </c>
      <c r="T98" s="72"/>
      <c r="U98" s="71">
        <v>26018018</v>
      </c>
      <c r="V98" s="71">
        <v>6062</v>
      </c>
      <c r="W98" s="71">
        <v>934</v>
      </c>
      <c r="X98" s="71">
        <v>42823</v>
      </c>
      <c r="Y98" s="71">
        <v>58254</v>
      </c>
      <c r="Z98" s="71">
        <v>68957</v>
      </c>
      <c r="AA98" s="71">
        <v>25091</v>
      </c>
      <c r="AB98" s="71">
        <v>133616</v>
      </c>
      <c r="AC98" s="71">
        <v>708706</v>
      </c>
      <c r="AD98" s="71">
        <v>15.1051746192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897.24699999999996</v>
      </c>
      <c r="BK98" s="71">
        <v>93.700999999999993</v>
      </c>
      <c r="BL98" s="71">
        <v>10.698</v>
      </c>
      <c r="BM98" s="71">
        <v>0</v>
      </c>
      <c r="BN98" s="72"/>
      <c r="BO98" s="71">
        <v>0</v>
      </c>
      <c r="BP98" s="71">
        <v>0</v>
      </c>
      <c r="BQ98" s="71">
        <v>16</v>
      </c>
      <c r="BR98" s="71">
        <v>2</v>
      </c>
      <c r="BS98" s="71">
        <v>2</v>
      </c>
      <c r="BT98" s="71">
        <v>0</v>
      </c>
      <c r="BU98"/>
      <c r="BV98" s="70">
        <v>853.14599999999996</v>
      </c>
      <c r="BW98" s="70">
        <v>0</v>
      </c>
      <c r="BX98" s="70">
        <v>0</v>
      </c>
      <c r="BY98" s="70">
        <v>0</v>
      </c>
      <c r="BZ98" s="70">
        <v>0</v>
      </c>
      <c r="CA98" s="70">
        <v>0</v>
      </c>
      <c r="CB98" s="70">
        <v>127</v>
      </c>
      <c r="CC98" s="70">
        <v>21.5</v>
      </c>
      <c r="CD98" s="70">
        <v>0</v>
      </c>
    </row>
    <row r="99" spans="1:82">
      <c r="A99" s="70" t="s">
        <v>1732</v>
      </c>
      <c r="B99" s="70">
        <v>364</v>
      </c>
      <c r="C99" s="70">
        <v>7</v>
      </c>
      <c r="D99" s="70">
        <v>22</v>
      </c>
      <c r="E99" s="70">
        <v>2010</v>
      </c>
      <c r="F99" s="70" t="s">
        <v>177</v>
      </c>
      <c r="G99" s="70" t="s">
        <v>1725</v>
      </c>
      <c r="H99" s="70" t="s">
        <v>1726</v>
      </c>
      <c r="I99" s="148"/>
      <c r="J99" s="71">
        <v>608.14154468256606</v>
      </c>
      <c r="K99" s="71">
        <v>12.05897344021103</v>
      </c>
      <c r="L99" s="71">
        <v>49.430494550806443</v>
      </c>
      <c r="M99" s="71">
        <v>177.5834580178321</v>
      </c>
      <c r="N99" s="71">
        <v>158.17571807535549</v>
      </c>
      <c r="O99" s="71">
        <v>136.48871366030559</v>
      </c>
      <c r="P99" s="71">
        <v>125.73168918383961</v>
      </c>
      <c r="Q99" s="71">
        <v>8.0827000156728097</v>
      </c>
      <c r="R99" s="71">
        <v>2.214649121258244</v>
      </c>
      <c r="S99" s="71">
        <v>20.902301492799999</v>
      </c>
      <c r="T99" s="72"/>
      <c r="U99" s="71">
        <v>29665080</v>
      </c>
      <c r="V99" s="71">
        <v>6062</v>
      </c>
      <c r="W99" s="71">
        <v>934</v>
      </c>
      <c r="X99" s="71">
        <v>42823</v>
      </c>
      <c r="Y99" s="71">
        <v>58588</v>
      </c>
      <c r="Z99" s="71">
        <v>69319</v>
      </c>
      <c r="AA99" s="71">
        <v>24674</v>
      </c>
      <c r="AB99" s="71">
        <v>132854</v>
      </c>
      <c r="AC99" s="71">
        <v>386741</v>
      </c>
      <c r="AD99" s="71">
        <v>20.902301492799999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1459.54</v>
      </c>
      <c r="BK99" s="71">
        <v>107.52800000000001</v>
      </c>
      <c r="BL99" s="71">
        <v>12.946000000000002</v>
      </c>
      <c r="BM99" s="71">
        <v>0</v>
      </c>
      <c r="BN99" s="72"/>
      <c r="BO99" s="71">
        <v>0</v>
      </c>
      <c r="BP99" s="71">
        <v>0</v>
      </c>
      <c r="BQ99" s="71">
        <v>16</v>
      </c>
      <c r="BR99" s="71">
        <v>2</v>
      </c>
      <c r="BS99" s="71">
        <v>3</v>
      </c>
      <c r="BT99" s="71">
        <v>0</v>
      </c>
      <c r="BU99"/>
      <c r="BV99" s="70">
        <v>930.49800000000005</v>
      </c>
      <c r="BW99" s="70">
        <v>15.577999999999999</v>
      </c>
      <c r="BX99" s="70">
        <v>13.946</v>
      </c>
      <c r="BY99" s="70">
        <v>0</v>
      </c>
      <c r="BZ99" s="70">
        <v>440.09</v>
      </c>
      <c r="CA99" s="70">
        <v>22.802</v>
      </c>
      <c r="CB99" s="70">
        <v>135</v>
      </c>
      <c r="CC99" s="70">
        <v>22.1</v>
      </c>
      <c r="CD99" s="70">
        <v>0</v>
      </c>
    </row>
    <row r="100" spans="1:82">
      <c r="A100" s="70" t="s">
        <v>1733</v>
      </c>
      <c r="B100" s="70">
        <v>365</v>
      </c>
      <c r="C100" s="70">
        <v>8</v>
      </c>
      <c r="D100" s="70">
        <v>22</v>
      </c>
      <c r="E100" s="70">
        <v>2011</v>
      </c>
      <c r="F100" s="70" t="s">
        <v>178</v>
      </c>
      <c r="G100" s="70" t="s">
        <v>1725</v>
      </c>
      <c r="H100" s="70" t="s">
        <v>1726</v>
      </c>
      <c r="I100" s="148"/>
      <c r="J100" s="71">
        <v>635.74552421628471</v>
      </c>
      <c r="K100" s="71">
        <v>14.73364860872543</v>
      </c>
      <c r="L100" s="71">
        <v>50.512289001131812</v>
      </c>
      <c r="M100" s="71">
        <v>236.50021974175581</v>
      </c>
      <c r="N100" s="71">
        <v>201.23009165919859</v>
      </c>
      <c r="O100" s="71">
        <v>135.08199703433465</v>
      </c>
      <c r="P100" s="71">
        <v>120.44051288988402</v>
      </c>
      <c r="Q100" s="71">
        <v>9.2541061485630998</v>
      </c>
      <c r="R100" s="71">
        <v>1.681062389670605</v>
      </c>
      <c r="S100" s="71">
        <v>22.434839697600001</v>
      </c>
      <c r="T100" s="72"/>
      <c r="U100" s="71">
        <v>28230645</v>
      </c>
      <c r="V100" s="71">
        <v>6062</v>
      </c>
      <c r="W100" s="71">
        <v>934</v>
      </c>
      <c r="X100" s="71">
        <v>42823</v>
      </c>
      <c r="Y100" s="71">
        <v>58956</v>
      </c>
      <c r="Z100" s="71">
        <v>70095</v>
      </c>
      <c r="AA100" s="71">
        <v>24339</v>
      </c>
      <c r="AB100" s="71">
        <v>131868</v>
      </c>
      <c r="AC100" s="71">
        <v>293076</v>
      </c>
      <c r="AD100" s="71">
        <v>22.434839697600001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1285.924</v>
      </c>
      <c r="BK100" s="71">
        <v>110.54900000000001</v>
      </c>
      <c r="BL100" s="71">
        <v>14.026999999999999</v>
      </c>
      <c r="BM100" s="71">
        <v>0</v>
      </c>
      <c r="BN100" s="72"/>
      <c r="BO100" s="71">
        <v>0</v>
      </c>
      <c r="BP100" s="71">
        <v>0</v>
      </c>
      <c r="BQ100" s="71">
        <v>14</v>
      </c>
      <c r="BR100" s="71">
        <v>2</v>
      </c>
      <c r="BS100" s="71">
        <v>3</v>
      </c>
      <c r="BT100" s="71">
        <v>0</v>
      </c>
      <c r="BU100"/>
      <c r="BV100" s="70">
        <v>845.423</v>
      </c>
      <c r="BW100" s="70">
        <v>16.434000000000001</v>
      </c>
      <c r="BX100" s="70">
        <v>13.131</v>
      </c>
      <c r="BY100" s="70">
        <v>0</v>
      </c>
      <c r="BZ100" s="70">
        <v>357.572</v>
      </c>
      <c r="CA100" s="70">
        <v>33.28</v>
      </c>
      <c r="CB100" s="70">
        <v>124.7</v>
      </c>
      <c r="CC100" s="70">
        <v>19.96</v>
      </c>
      <c r="CD100" s="70">
        <v>0</v>
      </c>
    </row>
    <row r="101" spans="1:82">
      <c r="A101" s="70" t="s">
        <v>1734</v>
      </c>
      <c r="B101" s="70">
        <v>366</v>
      </c>
      <c r="C101" s="70">
        <v>9</v>
      </c>
      <c r="D101" s="70">
        <v>22</v>
      </c>
      <c r="E101" s="70">
        <v>2012</v>
      </c>
      <c r="F101" s="70" t="s">
        <v>179</v>
      </c>
      <c r="G101" s="70" t="s">
        <v>1725</v>
      </c>
      <c r="H101" s="70" t="s">
        <v>1726</v>
      </c>
      <c r="I101" s="148"/>
      <c r="J101" s="71">
        <v>612.67417065246548</v>
      </c>
      <c r="K101" s="71">
        <v>14.296167672773169</v>
      </c>
      <c r="L101" s="71">
        <v>50.401093094557503</v>
      </c>
      <c r="M101" s="71">
        <v>262.96839670028709</v>
      </c>
      <c r="N101" s="71">
        <v>207.824409343556</v>
      </c>
      <c r="O101" s="71">
        <v>135.55623400950563</v>
      </c>
      <c r="P101" s="71">
        <v>119.1898576333754</v>
      </c>
      <c r="Q101" s="71">
        <v>9.9869222017327406</v>
      </c>
      <c r="R101" s="71">
        <v>1.6932685731414729</v>
      </c>
      <c r="S101" s="71">
        <v>20.3622889986</v>
      </c>
      <c r="T101" s="72"/>
      <c r="U101" s="71">
        <v>28577468</v>
      </c>
      <c r="V101" s="71">
        <v>6062</v>
      </c>
      <c r="W101" s="71">
        <v>934</v>
      </c>
      <c r="X101" s="71">
        <v>42823</v>
      </c>
      <c r="Y101" s="71">
        <v>59161</v>
      </c>
      <c r="Z101" s="71">
        <v>70899</v>
      </c>
      <c r="AA101" s="71">
        <v>23950</v>
      </c>
      <c r="AB101" s="71">
        <v>130983</v>
      </c>
      <c r="AC101" s="71">
        <v>287558</v>
      </c>
      <c r="AD101" s="71">
        <v>20.3622889986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1052.67</v>
      </c>
      <c r="BK101" s="71">
        <v>91.692999999999998</v>
      </c>
      <c r="BL101" s="71">
        <v>15.562000000000001</v>
      </c>
      <c r="BM101" s="71">
        <v>0</v>
      </c>
      <c r="BN101" s="72"/>
      <c r="BO101" s="71">
        <v>0</v>
      </c>
      <c r="BP101" s="71">
        <v>0</v>
      </c>
      <c r="BQ101" s="71">
        <v>14</v>
      </c>
      <c r="BR101" s="71">
        <v>2</v>
      </c>
      <c r="BS101" s="71">
        <v>3</v>
      </c>
      <c r="BT101" s="71">
        <v>0</v>
      </c>
      <c r="BU101"/>
      <c r="BV101" s="70">
        <v>801.08600000000001</v>
      </c>
      <c r="BW101" s="70">
        <v>18.63</v>
      </c>
      <c r="BX101" s="70">
        <v>14.422000000000001</v>
      </c>
      <c r="BY101" s="70">
        <v>0</v>
      </c>
      <c r="BZ101" s="70">
        <v>173.21700000000001</v>
      </c>
      <c r="CA101" s="70">
        <v>23.4</v>
      </c>
      <c r="CB101" s="70">
        <v>111.42400000000001</v>
      </c>
      <c r="CC101" s="70">
        <v>17.745999999999999</v>
      </c>
      <c r="CD101" s="70">
        <v>0</v>
      </c>
    </row>
    <row r="102" spans="1:82">
      <c r="A102" s="70" t="s">
        <v>1735</v>
      </c>
      <c r="B102" s="70">
        <v>367</v>
      </c>
      <c r="C102" s="70">
        <v>10</v>
      </c>
      <c r="D102" s="70">
        <v>22</v>
      </c>
      <c r="E102" s="70">
        <v>2013</v>
      </c>
      <c r="F102" s="70" t="s">
        <v>180</v>
      </c>
      <c r="G102" s="1064" t="s">
        <v>1725</v>
      </c>
      <c r="H102" s="70" t="s">
        <v>1726</v>
      </c>
      <c r="I102" s="148"/>
      <c r="J102" s="71">
        <v>707.75179495340069</v>
      </c>
      <c r="K102" s="71">
        <v>11.975939449669459</v>
      </c>
      <c r="L102" s="71">
        <v>44.412540422460133</v>
      </c>
      <c r="M102" s="71">
        <v>226.82409293195701</v>
      </c>
      <c r="N102" s="71">
        <v>220.79309304461671</v>
      </c>
      <c r="O102" s="71">
        <v>131.49947718595388</v>
      </c>
      <c r="P102" s="71">
        <v>118.23027325589334</v>
      </c>
      <c r="Q102" s="71">
        <v>10.1206501751677</v>
      </c>
      <c r="R102" s="71">
        <v>1.6414612378739579</v>
      </c>
      <c r="S102" s="71">
        <v>18.311768716949999</v>
      </c>
      <c r="T102" s="72"/>
      <c r="U102" s="71">
        <v>30035965</v>
      </c>
      <c r="V102" s="71">
        <v>6062</v>
      </c>
      <c r="W102" s="71">
        <v>934</v>
      </c>
      <c r="X102" s="71">
        <v>42823</v>
      </c>
      <c r="Y102" s="71">
        <v>59536</v>
      </c>
      <c r="Z102" s="71">
        <v>71848</v>
      </c>
      <c r="AA102" s="71">
        <v>23668</v>
      </c>
      <c r="AB102" s="71">
        <v>130834</v>
      </c>
      <c r="AC102" s="71">
        <v>272108</v>
      </c>
      <c r="AD102" s="71">
        <v>18.311768716949999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1110.2380000000001</v>
      </c>
      <c r="BK102" s="71">
        <v>594.69500000000005</v>
      </c>
      <c r="BL102" s="71">
        <v>17.315999999999999</v>
      </c>
      <c r="BM102" s="71">
        <v>0</v>
      </c>
      <c r="BN102" s="72"/>
      <c r="BO102" s="71">
        <v>0</v>
      </c>
      <c r="BP102" s="71">
        <v>0</v>
      </c>
      <c r="BQ102" s="71">
        <v>15</v>
      </c>
      <c r="BR102" s="71">
        <v>2</v>
      </c>
      <c r="BS102" s="71">
        <v>3</v>
      </c>
      <c r="BT102" s="71">
        <v>0</v>
      </c>
      <c r="BU102"/>
      <c r="BV102" s="70">
        <v>1378.402</v>
      </c>
      <c r="BW102" s="70">
        <v>10.515000000000001</v>
      </c>
      <c r="BX102" s="70">
        <v>15.414999999999999</v>
      </c>
      <c r="BY102" s="70">
        <v>0</v>
      </c>
      <c r="BZ102" s="70">
        <v>163.357</v>
      </c>
      <c r="CA102" s="70">
        <v>26</v>
      </c>
      <c r="CB102" s="70">
        <v>113.5</v>
      </c>
      <c r="CC102" s="70">
        <v>15.06</v>
      </c>
      <c r="CD102" s="70">
        <v>0</v>
      </c>
    </row>
    <row r="103" spans="1:82">
      <c r="A103" s="70" t="s">
        <v>1736</v>
      </c>
      <c r="B103" s="70">
        <v>368</v>
      </c>
      <c r="C103" s="70">
        <v>11</v>
      </c>
      <c r="D103" s="70">
        <v>22</v>
      </c>
      <c r="E103" s="70">
        <v>2014</v>
      </c>
      <c r="F103" s="70" t="s">
        <v>181</v>
      </c>
      <c r="G103" s="1064" t="s">
        <v>1725</v>
      </c>
      <c r="H103" s="70" t="s">
        <v>1726</v>
      </c>
      <c r="I103" s="148"/>
      <c r="J103" s="71">
        <v>692.63548284677699</v>
      </c>
      <c r="K103" s="71">
        <v>11.992658544460451</v>
      </c>
      <c r="L103" s="71">
        <v>35.770279359551473</v>
      </c>
      <c r="M103" s="71">
        <v>210.5777340938954</v>
      </c>
      <c r="N103" s="71">
        <v>212.91039255573821</v>
      </c>
      <c r="O103" s="71">
        <v>126.00306530774041</v>
      </c>
      <c r="P103" s="71">
        <v>117.31833212526384</v>
      </c>
      <c r="Q103" s="71">
        <v>9.6078152110595791</v>
      </c>
      <c r="R103" s="71">
        <v>1.7226154999280821</v>
      </c>
      <c r="S103" s="71">
        <v>16.429038447500002</v>
      </c>
      <c r="T103" s="72"/>
      <c r="U103" s="71">
        <v>31143955</v>
      </c>
      <c r="V103" s="71">
        <v>5261</v>
      </c>
      <c r="W103" s="71">
        <v>889</v>
      </c>
      <c r="X103" s="71">
        <v>41084</v>
      </c>
      <c r="Y103" s="71">
        <v>59519</v>
      </c>
      <c r="Z103" s="71">
        <v>72509</v>
      </c>
      <c r="AA103" s="71">
        <v>23364</v>
      </c>
      <c r="AB103" s="71">
        <v>129455</v>
      </c>
      <c r="AC103" s="71">
        <v>286459</v>
      </c>
      <c r="AD103" s="71">
        <v>16.429038447500002</v>
      </c>
      <c r="AE103" s="72"/>
      <c r="AF103" s="71"/>
      <c r="AG103" s="71"/>
      <c r="AH103" s="71"/>
      <c r="AI103" s="71"/>
      <c r="AJ103" s="71"/>
      <c r="AK103" s="71"/>
      <c r="AL103" s="71"/>
      <c r="AM103" s="71"/>
      <c r="AN103" s="71"/>
      <c r="AO103" s="71"/>
      <c r="AP103" s="71"/>
      <c r="AQ103" s="72"/>
      <c r="AR103" s="71">
        <v>3222</v>
      </c>
      <c r="AS103" s="71">
        <v>573</v>
      </c>
      <c r="AT103" s="71">
        <v>0</v>
      </c>
      <c r="AU103" s="71">
        <v>1</v>
      </c>
      <c r="AV103" s="71">
        <v>0</v>
      </c>
      <c r="AW103" s="71">
        <v>1</v>
      </c>
      <c r="AX103" s="71"/>
      <c r="AY103" s="72"/>
      <c r="AZ103" s="71">
        <v>14028.641</v>
      </c>
      <c r="BA103" s="71">
        <v>19565.599999999999</v>
      </c>
      <c r="BB103" s="71">
        <v>0</v>
      </c>
      <c r="BC103" s="71">
        <v>35</v>
      </c>
      <c r="BD103" s="71">
        <v>0</v>
      </c>
      <c r="BE103" s="71">
        <v>200</v>
      </c>
      <c r="BF103" s="71"/>
      <c r="BG103" s="72"/>
      <c r="BH103" s="71">
        <v>0</v>
      </c>
      <c r="BI103" s="71">
        <v>0</v>
      </c>
      <c r="BJ103" s="71">
        <v>1058.9929999999999</v>
      </c>
      <c r="BK103" s="71">
        <v>14.989000000000001</v>
      </c>
      <c r="BL103" s="71">
        <v>32.826000000000001</v>
      </c>
      <c r="BM103" s="71">
        <v>0</v>
      </c>
      <c r="BN103" s="72"/>
      <c r="BO103" s="71">
        <v>0</v>
      </c>
      <c r="BP103" s="71">
        <v>0</v>
      </c>
      <c r="BQ103" s="71">
        <v>15</v>
      </c>
      <c r="BR103" s="71">
        <v>2</v>
      </c>
      <c r="BS103" s="71">
        <v>4</v>
      </c>
      <c r="BT103" s="71">
        <v>0</v>
      </c>
      <c r="BU103"/>
      <c r="BV103" s="70">
        <v>786.05499999999995</v>
      </c>
      <c r="BW103" s="70">
        <v>20.317</v>
      </c>
      <c r="BX103" s="70">
        <v>26.756</v>
      </c>
      <c r="BY103" s="70">
        <v>2.391</v>
      </c>
      <c r="BZ103" s="70">
        <v>133.59200000000001</v>
      </c>
      <c r="CA103" s="70">
        <v>23.927</v>
      </c>
      <c r="CB103" s="70">
        <v>101.4</v>
      </c>
      <c r="CC103" s="70">
        <v>12.37</v>
      </c>
      <c r="CD103" s="70">
        <v>0</v>
      </c>
    </row>
    <row r="104" spans="1:82">
      <c r="A104" s="70" t="s">
        <v>1737</v>
      </c>
      <c r="B104" s="70">
        <v>369</v>
      </c>
      <c r="C104" s="70">
        <v>12</v>
      </c>
      <c r="D104" s="70">
        <v>22</v>
      </c>
      <c r="E104" s="70">
        <v>2015</v>
      </c>
      <c r="F104" s="70" t="s">
        <v>182</v>
      </c>
      <c r="G104" s="70" t="s">
        <v>1725</v>
      </c>
      <c r="H104" s="70" t="s">
        <v>1726</v>
      </c>
      <c r="I104" s="148"/>
      <c r="J104" s="71">
        <v>560.93301879954436</v>
      </c>
      <c r="K104" s="71">
        <v>11.34116271711715</v>
      </c>
      <c r="L104" s="71">
        <v>41.964053876600097</v>
      </c>
      <c r="M104" s="71">
        <v>243.11529868277279</v>
      </c>
      <c r="N104" s="71">
        <v>185.37453151463609</v>
      </c>
      <c r="O104" s="71">
        <v>125.30456981406975</v>
      </c>
      <c r="P104" s="71">
        <v>117.1044773949565</v>
      </c>
      <c r="Q104" s="71">
        <v>9.2941985069536504</v>
      </c>
      <c r="R104" s="71">
        <v>1.6266600876051696</v>
      </c>
      <c r="S104" s="71">
        <v>14.566005816960001</v>
      </c>
      <c r="T104" s="72"/>
      <c r="U104" s="71">
        <v>28518227</v>
      </c>
      <c r="V104" s="71">
        <v>5261</v>
      </c>
      <c r="W104" s="71">
        <v>889</v>
      </c>
      <c r="X104" s="71">
        <v>41084</v>
      </c>
      <c r="Y104" s="71">
        <v>59512</v>
      </c>
      <c r="Z104" s="71">
        <v>72801</v>
      </c>
      <c r="AA104" s="71">
        <v>23303</v>
      </c>
      <c r="AB104" s="71">
        <v>127924</v>
      </c>
      <c r="AC104" s="71">
        <v>278051</v>
      </c>
      <c r="AD104" s="71">
        <v>14.566005816960001</v>
      </c>
      <c r="AE104" s="72"/>
      <c r="AF104" s="71">
        <v>481997867.19446123</v>
      </c>
      <c r="AG104" s="71">
        <v>8798029.430977881</v>
      </c>
      <c r="AH104" s="71">
        <v>5963949.4880888211</v>
      </c>
      <c r="AI104" s="71">
        <v>249901755.59767649</v>
      </c>
      <c r="AJ104" s="71">
        <v>304715620.55665892</v>
      </c>
      <c r="AK104" s="71">
        <v>0</v>
      </c>
      <c r="AL104" s="71">
        <v>0</v>
      </c>
      <c r="AM104" s="71">
        <v>17531447.579002701</v>
      </c>
      <c r="AN104" s="71">
        <v>0</v>
      </c>
      <c r="AO104" s="71">
        <v>0</v>
      </c>
      <c r="AP104" s="71">
        <v>1068908669.846866</v>
      </c>
      <c r="AQ104" s="72"/>
      <c r="AR104" s="71">
        <v>3456</v>
      </c>
      <c r="AS104" s="71">
        <v>744</v>
      </c>
      <c r="AT104" s="71">
        <v>0</v>
      </c>
      <c r="AU104" s="71">
        <v>1</v>
      </c>
      <c r="AV104" s="71">
        <v>0</v>
      </c>
      <c r="AW104" s="71">
        <v>1</v>
      </c>
      <c r="AX104" s="71"/>
      <c r="AY104" s="72"/>
      <c r="AZ104" s="71">
        <v>15409.921</v>
      </c>
      <c r="BA104" s="71">
        <v>28679.9</v>
      </c>
      <c r="BB104" s="71">
        <v>0</v>
      </c>
      <c r="BC104" s="71">
        <v>35</v>
      </c>
      <c r="BD104" s="71">
        <v>0</v>
      </c>
      <c r="BE104" s="71">
        <v>200</v>
      </c>
      <c r="BF104" s="71"/>
      <c r="BG104" s="72"/>
      <c r="BH104" s="71">
        <v>0</v>
      </c>
      <c r="BI104" s="71">
        <v>0</v>
      </c>
      <c r="BJ104" s="71">
        <v>293.49099999999999</v>
      </c>
      <c r="BK104" s="71">
        <v>2.4129999999999998</v>
      </c>
      <c r="BL104" s="71">
        <v>29.424999999999997</v>
      </c>
      <c r="BM104" s="71">
        <v>0</v>
      </c>
      <c r="BN104" s="72"/>
      <c r="BO104" s="71">
        <v>0</v>
      </c>
      <c r="BP104" s="71">
        <v>0</v>
      </c>
      <c r="BQ104" s="71">
        <v>8</v>
      </c>
      <c r="BR104" s="71">
        <v>1</v>
      </c>
      <c r="BS104" s="71">
        <v>4</v>
      </c>
      <c r="BT104" s="71">
        <v>0</v>
      </c>
      <c r="BU104"/>
      <c r="BV104" s="70">
        <v>185.4</v>
      </c>
      <c r="BW104" s="70">
        <v>0</v>
      </c>
      <c r="BX104" s="70">
        <v>13.859</v>
      </c>
      <c r="BY104" s="70">
        <v>0</v>
      </c>
      <c r="BZ104" s="70">
        <v>0</v>
      </c>
      <c r="CA104" s="70">
        <v>0</v>
      </c>
      <c r="CB104" s="70">
        <v>115.3</v>
      </c>
      <c r="CC104" s="70">
        <v>10.77</v>
      </c>
      <c r="CD104" s="70">
        <v>0</v>
      </c>
    </row>
    <row r="105" spans="1:82">
      <c r="A105" s="70" t="s">
        <v>1738</v>
      </c>
      <c r="B105" s="70">
        <v>370</v>
      </c>
      <c r="C105" s="70">
        <v>13</v>
      </c>
      <c r="D105" s="70">
        <v>22</v>
      </c>
      <c r="E105" s="70">
        <v>2016</v>
      </c>
      <c r="F105" s="70" t="s">
        <v>155</v>
      </c>
      <c r="G105" s="70" t="s">
        <v>1725</v>
      </c>
      <c r="H105" s="70" t="s">
        <v>1726</v>
      </c>
      <c r="I105" s="148"/>
      <c r="J105" s="71">
        <v>478.49698162311313</v>
      </c>
      <c r="K105" s="71">
        <v>10.952203444304562</v>
      </c>
      <c r="L105" s="71">
        <v>44.350647983716094</v>
      </c>
      <c r="M105" s="71">
        <v>171.69669490553551</v>
      </c>
      <c r="N105" s="71">
        <v>159.83590857464773</v>
      </c>
      <c r="O105" s="71">
        <v>124.57357177411775</v>
      </c>
      <c r="P105" s="71">
        <v>113.84471363697671</v>
      </c>
      <c r="Q105" s="71">
        <v>8.9428623103095646</v>
      </c>
      <c r="R105" s="71">
        <v>1.6107746588481</v>
      </c>
      <c r="S105" s="71">
        <v>17.424148895999998</v>
      </c>
      <c r="T105" s="72"/>
      <c r="U105" s="71">
        <v>28303131</v>
      </c>
      <c r="V105" s="71">
        <v>5261</v>
      </c>
      <c r="W105" s="71">
        <v>889</v>
      </c>
      <c r="X105" s="71">
        <v>41084</v>
      </c>
      <c r="Y105" s="71">
        <v>59554</v>
      </c>
      <c r="Z105" s="71">
        <v>73266</v>
      </c>
      <c r="AA105" s="71">
        <v>23431</v>
      </c>
      <c r="AB105" s="71">
        <v>126612</v>
      </c>
      <c r="AC105" s="71">
        <v>275104.4561030402</v>
      </c>
      <c r="AD105" s="71">
        <v>17.424148895999998</v>
      </c>
      <c r="AE105" s="72"/>
      <c r="AF105" s="71">
        <v>419928500.41408539</v>
      </c>
      <c r="AG105" s="71">
        <v>8333638.1045193989</v>
      </c>
      <c r="AH105" s="71">
        <v>5053779.5418632608</v>
      </c>
      <c r="AI105" s="71">
        <v>254929688.08504939</v>
      </c>
      <c r="AJ105" s="71">
        <v>258364371.56563631</v>
      </c>
      <c r="AK105" s="71">
        <v>0</v>
      </c>
      <c r="AL105" s="71">
        <v>0</v>
      </c>
      <c r="AM105" s="71">
        <v>17365124.007093709</v>
      </c>
      <c r="AN105" s="71">
        <v>0</v>
      </c>
      <c r="AO105" s="71">
        <v>0</v>
      </c>
      <c r="AP105" s="71">
        <v>963975101.71824741</v>
      </c>
      <c r="AQ105" s="72"/>
      <c r="AR105" s="71">
        <v>3680</v>
      </c>
      <c r="AS105" s="71">
        <v>811</v>
      </c>
      <c r="AT105" s="71">
        <v>0</v>
      </c>
      <c r="AU105" s="71">
        <v>1</v>
      </c>
      <c r="AV105" s="71">
        <v>0</v>
      </c>
      <c r="AW105" s="71">
        <v>1</v>
      </c>
      <c r="AX105" s="71"/>
      <c r="AY105" s="72"/>
      <c r="AZ105" s="71">
        <v>16770.495999999999</v>
      </c>
      <c r="BA105" s="71">
        <v>33695.899999999987</v>
      </c>
      <c r="BB105" s="71">
        <v>0</v>
      </c>
      <c r="BC105" s="71">
        <v>35</v>
      </c>
      <c r="BD105" s="71">
        <v>0</v>
      </c>
      <c r="BE105" s="71">
        <v>200</v>
      </c>
      <c r="BF105" s="71"/>
      <c r="BG105" s="72"/>
      <c r="BH105" s="71">
        <v>0</v>
      </c>
      <c r="BI105" s="71">
        <v>0</v>
      </c>
      <c r="BJ105" s="71">
        <v>1095.0309999999999</v>
      </c>
      <c r="BK105" s="71">
        <v>2.3690000000000002</v>
      </c>
      <c r="BL105" s="71">
        <v>30.914000000000001</v>
      </c>
      <c r="BM105" s="71">
        <v>0</v>
      </c>
      <c r="BN105" s="72"/>
      <c r="BO105" s="71">
        <v>0</v>
      </c>
      <c r="BP105" s="71">
        <v>0</v>
      </c>
      <c r="BQ105" s="71">
        <v>13</v>
      </c>
      <c r="BR105" s="71">
        <v>2</v>
      </c>
      <c r="BS105" s="71">
        <v>4</v>
      </c>
      <c r="BT105" s="71">
        <v>0</v>
      </c>
      <c r="BU105"/>
      <c r="BV105" s="70">
        <v>795.94399999999996</v>
      </c>
      <c r="BW105" s="70">
        <v>8.5310000000000006</v>
      </c>
      <c r="BX105" s="70">
        <v>30.634</v>
      </c>
      <c r="BY105" s="70">
        <v>0</v>
      </c>
      <c r="BZ105" s="70">
        <v>110.678</v>
      </c>
      <c r="CA105" s="70">
        <v>33.04</v>
      </c>
      <c r="CB105" s="70">
        <v>136.66200000000001</v>
      </c>
      <c r="CC105" s="70">
        <v>12.824999999999999</v>
      </c>
      <c r="CD105" s="70">
        <v>0</v>
      </c>
    </row>
    <row r="106" spans="1:82">
      <c r="A106" s="70" t="s">
        <v>1739</v>
      </c>
      <c r="B106" s="70">
        <v>371</v>
      </c>
      <c r="C106" s="70">
        <v>14</v>
      </c>
      <c r="D106" s="70">
        <v>22</v>
      </c>
      <c r="E106" s="70">
        <v>2017</v>
      </c>
      <c r="F106" s="70" t="s">
        <v>156</v>
      </c>
      <c r="G106" s="70" t="s">
        <v>1725</v>
      </c>
      <c r="H106" s="70" t="s">
        <v>1726</v>
      </c>
      <c r="I106" s="148"/>
      <c r="J106" s="71">
        <v>507.03141978630873</v>
      </c>
      <c r="K106" s="71">
        <v>10.851933292703361</v>
      </c>
      <c r="L106" s="71">
        <v>38.15084305058113</v>
      </c>
      <c r="M106" s="71">
        <v>145.64758834675538</v>
      </c>
      <c r="N106" s="71">
        <v>165.95643364820452</v>
      </c>
      <c r="O106" s="71">
        <v>123.30685443197001</v>
      </c>
      <c r="P106" s="71">
        <v>112.40901236605644</v>
      </c>
      <c r="Q106" s="71">
        <v>8.5545087606017507</v>
      </c>
      <c r="R106" s="71">
        <v>1.574087677451953</v>
      </c>
      <c r="S106" s="71">
        <v>18.563279688799998</v>
      </c>
      <c r="T106" s="72"/>
      <c r="U106" s="71">
        <v>32211430</v>
      </c>
      <c r="V106" s="71">
        <v>5261</v>
      </c>
      <c r="W106" s="71">
        <v>889</v>
      </c>
      <c r="X106" s="71">
        <v>41084</v>
      </c>
      <c r="Y106" s="71">
        <v>59672</v>
      </c>
      <c r="Z106" s="71">
        <v>73724</v>
      </c>
      <c r="AA106" s="71">
        <v>23283</v>
      </c>
      <c r="AB106" s="71">
        <v>125244</v>
      </c>
      <c r="AC106" s="71">
        <v>274172.99999999988</v>
      </c>
      <c r="AD106" s="71">
        <v>18.563279688800002</v>
      </c>
      <c r="AE106" s="72"/>
      <c r="AF106" s="71">
        <v>453408352.33893758</v>
      </c>
      <c r="AG106" s="71">
        <v>8449554.7630810812</v>
      </c>
      <c r="AH106" s="71">
        <v>5587296.7832889901</v>
      </c>
      <c r="AI106" s="71">
        <v>234115607.68706441</v>
      </c>
      <c r="AJ106" s="71">
        <v>294833865.29975539</v>
      </c>
      <c r="AK106" s="71">
        <v>0</v>
      </c>
      <c r="AL106" s="71">
        <v>0</v>
      </c>
      <c r="AM106" s="71">
        <v>17204377.791179441</v>
      </c>
      <c r="AN106" s="71">
        <v>0</v>
      </c>
      <c r="AO106" s="71">
        <v>0</v>
      </c>
      <c r="AP106" s="71">
        <v>1013599054.663307</v>
      </c>
      <c r="AQ106" s="72"/>
      <c r="AR106" s="71">
        <v>3837</v>
      </c>
      <c r="AS106" s="71">
        <v>906</v>
      </c>
      <c r="AT106" s="71">
        <v>0</v>
      </c>
      <c r="AU106" s="71">
        <v>1</v>
      </c>
      <c r="AV106" s="71">
        <v>0</v>
      </c>
      <c r="AW106" s="71">
        <v>1</v>
      </c>
      <c r="AX106" s="71"/>
      <c r="AY106" s="72"/>
      <c r="AZ106" s="71">
        <v>17724.425999999999</v>
      </c>
      <c r="BA106" s="71">
        <v>36380.80000000001</v>
      </c>
      <c r="BB106" s="71">
        <v>0</v>
      </c>
      <c r="BC106" s="71">
        <v>35</v>
      </c>
      <c r="BD106" s="71">
        <v>0</v>
      </c>
      <c r="BE106" s="71">
        <v>200</v>
      </c>
      <c r="BF106" s="71"/>
      <c r="BG106" s="72"/>
      <c r="BH106" s="71">
        <v>0</v>
      </c>
      <c r="BI106" s="71">
        <v>0</v>
      </c>
      <c r="BJ106" s="71">
        <v>1037.69</v>
      </c>
      <c r="BK106" s="71">
        <v>2.512</v>
      </c>
      <c r="BL106" s="71">
        <v>29.298000000000002</v>
      </c>
      <c r="BM106" s="71">
        <v>0</v>
      </c>
      <c r="BN106" s="72"/>
      <c r="BO106" s="71">
        <v>0</v>
      </c>
      <c r="BP106" s="71">
        <v>0</v>
      </c>
      <c r="BQ106" s="71">
        <v>13</v>
      </c>
      <c r="BR106" s="71">
        <v>2</v>
      </c>
      <c r="BS106" s="71">
        <v>4</v>
      </c>
      <c r="BT106" s="71">
        <v>0</v>
      </c>
      <c r="BU106"/>
      <c r="BV106" s="70">
        <v>774.06299999999999</v>
      </c>
      <c r="BW106" s="70">
        <v>8.6270000000000007</v>
      </c>
      <c r="BX106" s="70">
        <v>32.164999999999999</v>
      </c>
      <c r="BY106" s="70">
        <v>0</v>
      </c>
      <c r="BZ106" s="70">
        <v>75.259</v>
      </c>
      <c r="CA106" s="70">
        <v>37.14</v>
      </c>
      <c r="CB106" s="70">
        <v>131.47300000000001</v>
      </c>
      <c r="CC106" s="70">
        <v>10.773</v>
      </c>
      <c r="CD106" s="70">
        <v>0</v>
      </c>
    </row>
    <row r="107" spans="1:82">
      <c r="A107" s="70" t="s">
        <v>1740</v>
      </c>
      <c r="B107" s="70">
        <v>372</v>
      </c>
      <c r="C107" s="70">
        <v>15</v>
      </c>
      <c r="D107" s="70">
        <v>22</v>
      </c>
      <c r="E107" s="70">
        <v>2018</v>
      </c>
      <c r="F107" s="70" t="s">
        <v>183</v>
      </c>
      <c r="G107" s="70" t="s">
        <v>1725</v>
      </c>
      <c r="H107" s="70" t="s">
        <v>1726</v>
      </c>
      <c r="I107" s="148"/>
      <c r="J107" s="71">
        <v>517.20924840513305</v>
      </c>
      <c r="K107" s="71">
        <v>9.352855194677046</v>
      </c>
      <c r="L107" s="71">
        <v>33.948564106184662</v>
      </c>
      <c r="M107" s="71">
        <v>140.5213037458328</v>
      </c>
      <c r="N107" s="71">
        <v>110.97662062776986</v>
      </c>
      <c r="O107" s="71">
        <v>121.2051749238591</v>
      </c>
      <c r="P107" s="71">
        <v>110.58264337098679</v>
      </c>
      <c r="Q107" s="71">
        <v>7.82645544828714</v>
      </c>
      <c r="R107" s="71">
        <v>1.6271926657726534</v>
      </c>
      <c r="S107" s="71">
        <v>12.0661263125</v>
      </c>
      <c r="T107" s="72"/>
      <c r="U107" s="71">
        <v>33930316</v>
      </c>
      <c r="V107" s="71">
        <v>5261</v>
      </c>
      <c r="W107" s="71">
        <v>889</v>
      </c>
      <c r="X107" s="71">
        <v>41084</v>
      </c>
      <c r="Y107" s="71">
        <v>59636</v>
      </c>
      <c r="Z107" s="71">
        <v>73855</v>
      </c>
      <c r="AA107" s="71">
        <v>23135</v>
      </c>
      <c r="AB107" s="71">
        <v>123483</v>
      </c>
      <c r="AC107" s="71">
        <v>282312</v>
      </c>
      <c r="AD107" s="71">
        <v>12.0661263125</v>
      </c>
      <c r="AE107" s="72"/>
      <c r="AF107" s="71">
        <v>499665324.26773018</v>
      </c>
      <c r="AG107" s="71">
        <v>7444773.7826177673</v>
      </c>
      <c r="AH107" s="71">
        <v>5178506.4265214736</v>
      </c>
      <c r="AI107" s="71">
        <v>239201910.9342339</v>
      </c>
      <c r="AJ107" s="71">
        <v>226764353.01097119</v>
      </c>
      <c r="AK107" s="71">
        <v>0</v>
      </c>
      <c r="AL107" s="71">
        <v>0</v>
      </c>
      <c r="AM107" s="71">
        <v>16997572.10400654</v>
      </c>
      <c r="AN107" s="71">
        <v>0</v>
      </c>
      <c r="AO107" s="71">
        <v>0</v>
      </c>
      <c r="AP107" s="71">
        <v>995252440.52608097</v>
      </c>
      <c r="AQ107" s="72"/>
      <c r="AR107" s="71">
        <v>4022</v>
      </c>
      <c r="AS107" s="71">
        <v>948</v>
      </c>
      <c r="AT107" s="71">
        <v>0</v>
      </c>
      <c r="AU107" s="71">
        <v>1</v>
      </c>
      <c r="AV107" s="71">
        <v>0</v>
      </c>
      <c r="AW107" s="71">
        <v>1</v>
      </c>
      <c r="AX107" s="71"/>
      <c r="AY107" s="72"/>
      <c r="AZ107" s="71">
        <v>18818.795999999995</v>
      </c>
      <c r="BA107" s="71">
        <v>37647.199999999997</v>
      </c>
      <c r="BB107" s="71">
        <v>0</v>
      </c>
      <c r="BC107" s="71">
        <v>35</v>
      </c>
      <c r="BD107" s="71">
        <v>0</v>
      </c>
      <c r="BE107" s="71">
        <v>200</v>
      </c>
      <c r="BF107" s="71"/>
      <c r="BG107" s="72"/>
      <c r="BH107" s="71">
        <v>0</v>
      </c>
      <c r="BI107" s="71">
        <v>0</v>
      </c>
      <c r="BJ107" s="71">
        <v>970.73599999999999</v>
      </c>
      <c r="BK107" s="71">
        <v>4.1870000000000003</v>
      </c>
      <c r="BL107" s="71">
        <v>24.704999999999998</v>
      </c>
      <c r="BM107" s="71">
        <v>0</v>
      </c>
      <c r="BN107" s="72"/>
      <c r="BO107" s="71">
        <v>0</v>
      </c>
      <c r="BP107" s="71">
        <v>0</v>
      </c>
      <c r="BQ107" s="71">
        <v>13</v>
      </c>
      <c r="BR107" s="71">
        <v>2</v>
      </c>
      <c r="BS107" s="71">
        <v>4</v>
      </c>
      <c r="BT107" s="71">
        <v>0</v>
      </c>
      <c r="BU107"/>
      <c r="BV107" s="70">
        <v>764.66</v>
      </c>
      <c r="BW107" s="70">
        <v>8.5050000000000008</v>
      </c>
      <c r="BX107" s="70">
        <v>26.782</v>
      </c>
      <c r="BY107" s="70">
        <v>0</v>
      </c>
      <c r="BZ107" s="70">
        <v>55.991</v>
      </c>
      <c r="CA107" s="70">
        <v>23.126000000000001</v>
      </c>
      <c r="CB107" s="70">
        <v>111.33</v>
      </c>
      <c r="CC107" s="70">
        <v>9.234</v>
      </c>
      <c r="CD107" s="70">
        <v>0</v>
      </c>
    </row>
    <row r="108" spans="1:82">
      <c r="A108" s="70" t="s">
        <v>1741</v>
      </c>
      <c r="B108" s="70">
        <v>372</v>
      </c>
      <c r="C108" s="70">
        <v>16</v>
      </c>
      <c r="D108" s="70">
        <v>22</v>
      </c>
      <c r="E108" s="70">
        <v>2019</v>
      </c>
      <c r="F108" s="70" t="s">
        <v>158</v>
      </c>
      <c r="G108" s="70" t="s">
        <v>1725</v>
      </c>
      <c r="H108" s="70" t="s">
        <v>1726</v>
      </c>
      <c r="I108" s="148"/>
      <c r="J108" s="71">
        <v>523.03350479537073</v>
      </c>
      <c r="K108" s="71">
        <v>8.7981666232944846</v>
      </c>
      <c r="L108" s="71">
        <v>34.484362849702826</v>
      </c>
      <c r="M108" s="71">
        <v>157.36864246634053</v>
      </c>
      <c r="N108" s="71">
        <v>114.92786370619153</v>
      </c>
      <c r="O108" s="71">
        <v>117.84042011541958</v>
      </c>
      <c r="P108" s="71">
        <v>109.63470934167779</v>
      </c>
      <c r="Q108" s="71">
        <v>7.5388906808091702</v>
      </c>
      <c r="R108" s="71">
        <v>1.6777380121111025</v>
      </c>
      <c r="S108" s="71">
        <v>27.328441706240003</v>
      </c>
      <c r="T108" s="72"/>
      <c r="U108" s="71">
        <v>33997463</v>
      </c>
      <c r="V108" s="71">
        <v>5261</v>
      </c>
      <c r="W108" s="71">
        <v>889</v>
      </c>
      <c r="X108" s="71">
        <v>41084</v>
      </c>
      <c r="Y108" s="71">
        <v>59801</v>
      </c>
      <c r="Z108" s="71">
        <v>73776</v>
      </c>
      <c r="AA108" s="71">
        <v>22765</v>
      </c>
      <c r="AB108" s="71">
        <v>122166</v>
      </c>
      <c r="AC108" s="71">
        <v>295849</v>
      </c>
      <c r="AD108" s="71">
        <v>27.32844170624</v>
      </c>
      <c r="AE108" s="72"/>
      <c r="AF108" s="71">
        <v>451296678.70683599</v>
      </c>
      <c r="AG108" s="71">
        <v>7210293.8396658171</v>
      </c>
      <c r="AH108" s="71">
        <v>5637732.8397823758</v>
      </c>
      <c r="AI108" s="71">
        <v>236387150.7369197</v>
      </c>
      <c r="AJ108" s="71">
        <v>238873678.05576089</v>
      </c>
      <c r="AK108" s="71">
        <v>0</v>
      </c>
      <c r="AL108" s="71">
        <v>0</v>
      </c>
      <c r="AM108" s="71">
        <v>16638089.534844387</v>
      </c>
      <c r="AN108" s="71">
        <v>0</v>
      </c>
      <c r="AO108" s="71">
        <v>0</v>
      </c>
      <c r="AP108" s="71">
        <v>956043623.71380913</v>
      </c>
      <c r="AQ108" s="72"/>
      <c r="AR108" s="71">
        <v>4184</v>
      </c>
      <c r="AS108" s="71">
        <v>999</v>
      </c>
      <c r="AT108" s="71">
        <v>0</v>
      </c>
      <c r="AU108" s="71">
        <v>1</v>
      </c>
      <c r="AV108" s="71">
        <v>0</v>
      </c>
      <c r="AW108" s="71">
        <v>1</v>
      </c>
      <c r="AX108" s="71"/>
      <c r="AY108" s="72"/>
      <c r="AZ108" s="71">
        <v>19748.97599999997</v>
      </c>
      <c r="BA108" s="71">
        <v>39623.699999999997</v>
      </c>
      <c r="BB108" s="71">
        <v>0</v>
      </c>
      <c r="BC108" s="71">
        <v>35</v>
      </c>
      <c r="BD108" s="71">
        <v>0</v>
      </c>
      <c r="BE108" s="71">
        <v>200</v>
      </c>
      <c r="BF108" s="71"/>
      <c r="BG108" s="72"/>
      <c r="BH108" s="71">
        <v>0</v>
      </c>
      <c r="BI108" s="71">
        <v>0</v>
      </c>
      <c r="BJ108" s="71">
        <v>1009.758</v>
      </c>
      <c r="BK108" s="71">
        <v>6.5309999999999997</v>
      </c>
      <c r="BL108" s="71">
        <v>41.384</v>
      </c>
      <c r="BM108" s="71">
        <v>0</v>
      </c>
      <c r="BN108" s="72"/>
      <c r="BO108" s="71">
        <v>0</v>
      </c>
      <c r="BP108" s="71">
        <v>0</v>
      </c>
      <c r="BQ108" s="71">
        <v>12</v>
      </c>
      <c r="BR108" s="71">
        <v>2</v>
      </c>
      <c r="BS108" s="71">
        <v>4</v>
      </c>
      <c r="BT108" s="71">
        <v>0</v>
      </c>
      <c r="BU108"/>
      <c r="BV108" s="70">
        <v>736.86</v>
      </c>
      <c r="BW108" s="70">
        <v>7.234</v>
      </c>
      <c r="BX108" s="70">
        <v>42.996000000000002</v>
      </c>
      <c r="BY108" s="70">
        <v>0</v>
      </c>
      <c r="BZ108" s="70">
        <v>98.997</v>
      </c>
      <c r="CA108" s="70">
        <v>39.244999999999997</v>
      </c>
      <c r="CB108" s="70">
        <v>119.446</v>
      </c>
      <c r="CC108" s="70">
        <v>12.895</v>
      </c>
      <c r="CD108" s="70">
        <v>0</v>
      </c>
    </row>
    <row r="109" spans="1:82">
      <c r="A109" s="70" t="s">
        <v>1742</v>
      </c>
      <c r="B109" s="70">
        <v>372</v>
      </c>
      <c r="C109" s="70">
        <v>17</v>
      </c>
      <c r="D109" s="70">
        <v>22</v>
      </c>
      <c r="E109" s="70">
        <v>2020</v>
      </c>
      <c r="F109" s="70" t="s">
        <v>159</v>
      </c>
      <c r="G109" s="70" t="s">
        <v>1725</v>
      </c>
      <c r="H109" s="70" t="s">
        <v>1726</v>
      </c>
      <c r="I109" s="148"/>
      <c r="J109" s="71">
        <v>417.4733640315556</v>
      </c>
      <c r="K109" s="71">
        <v>9.5633723953593126</v>
      </c>
      <c r="L109" s="71">
        <v>42.515080757986439</v>
      </c>
      <c r="M109" s="71">
        <v>149.34509004521368</v>
      </c>
      <c r="N109" s="71">
        <v>128.23730244703077</v>
      </c>
      <c r="O109" s="71">
        <v>103.69268851129469</v>
      </c>
      <c r="P109" s="71">
        <v>103.10198479765361</v>
      </c>
      <c r="Q109" s="71">
        <v>7.1297665162909896</v>
      </c>
      <c r="R109" s="71">
        <v>1.4346665247363117</v>
      </c>
      <c r="S109" s="71">
        <v>13.9278500961</v>
      </c>
      <c r="T109" s="72"/>
      <c r="U109" s="71">
        <v>29457275</v>
      </c>
      <c r="V109" s="71">
        <v>4991</v>
      </c>
      <c r="W109" s="71">
        <v>1028</v>
      </c>
      <c r="X109" s="71">
        <v>40932</v>
      </c>
      <c r="Y109" s="71">
        <v>59943</v>
      </c>
      <c r="Z109" s="71">
        <v>74096</v>
      </c>
      <c r="AA109" s="71">
        <v>22755</v>
      </c>
      <c r="AB109" s="71">
        <v>120924</v>
      </c>
      <c r="AC109" s="71">
        <v>254323</v>
      </c>
      <c r="AD109" s="71">
        <v>13.9278500961</v>
      </c>
      <c r="AE109" s="72"/>
      <c r="AF109" s="71">
        <v>360334389.79128879</v>
      </c>
      <c r="AG109" s="71">
        <v>7131171.1912195627</v>
      </c>
      <c r="AH109" s="71">
        <v>7131247.0850383798</v>
      </c>
      <c r="AI109" s="71">
        <v>219810325.49963123</v>
      </c>
      <c r="AJ109" s="71">
        <v>283814362.53944159</v>
      </c>
      <c r="AK109" s="71"/>
      <c r="AL109" s="71"/>
      <c r="AM109" s="71">
        <v>15781925.493661311</v>
      </c>
      <c r="AN109" s="71"/>
      <c r="AO109" s="71"/>
      <c r="AP109" s="71">
        <v>894003421.60028088</v>
      </c>
      <c r="AQ109" s="72"/>
      <c r="AR109" s="71">
        <v>4370</v>
      </c>
      <c r="AS109" s="71">
        <v>1065</v>
      </c>
      <c r="AT109" s="71">
        <v>0</v>
      </c>
      <c r="AU109" s="71">
        <v>1</v>
      </c>
      <c r="AV109" s="71">
        <v>0</v>
      </c>
      <c r="AW109" s="71">
        <v>1</v>
      </c>
      <c r="AX109" s="71"/>
      <c r="AY109" s="72"/>
      <c r="AZ109" s="71">
        <v>20896.085999999919</v>
      </c>
      <c r="BA109" s="71">
        <v>43671.300000000039</v>
      </c>
      <c r="BB109" s="71">
        <v>0</v>
      </c>
      <c r="BC109" s="71">
        <v>35</v>
      </c>
      <c r="BD109" s="71">
        <v>0</v>
      </c>
      <c r="BE109" s="71">
        <v>200</v>
      </c>
      <c r="BF109" s="71"/>
      <c r="BG109" s="72"/>
      <c r="BH109" s="71">
        <v>0</v>
      </c>
      <c r="BI109" s="71">
        <v>0</v>
      </c>
      <c r="BJ109" s="71">
        <v>994.95799999999997</v>
      </c>
      <c r="BK109" s="71">
        <v>2.98</v>
      </c>
      <c r="BL109" s="71">
        <v>25.667000000000002</v>
      </c>
      <c r="BM109" s="71">
        <v>0</v>
      </c>
      <c r="BN109" s="72"/>
      <c r="BO109" s="71">
        <v>0</v>
      </c>
      <c r="BP109" s="71">
        <v>0</v>
      </c>
      <c r="BQ109" s="71">
        <v>13</v>
      </c>
      <c r="BR109" s="71">
        <v>2</v>
      </c>
      <c r="BS109" s="71">
        <v>4</v>
      </c>
      <c r="BT109" s="71">
        <v>0</v>
      </c>
      <c r="BU109"/>
      <c r="BV109" s="70">
        <v>634.53200000000004</v>
      </c>
      <c r="BW109" s="70">
        <v>0</v>
      </c>
      <c r="BX109" s="70">
        <v>24.553000000000001</v>
      </c>
      <c r="BY109" s="70">
        <v>0</v>
      </c>
      <c r="BZ109" s="70">
        <v>270.29899999999998</v>
      </c>
      <c r="CA109" s="70">
        <v>33.145000000000003</v>
      </c>
      <c r="CB109" s="70">
        <v>56.972000000000001</v>
      </c>
      <c r="CC109" s="70">
        <v>4.1040000000000001</v>
      </c>
      <c r="CD109" s="70">
        <v>0</v>
      </c>
    </row>
    <row r="110" spans="1:82">
      <c r="A110" s="70" t="s">
        <v>1743</v>
      </c>
      <c r="B110" s="70">
        <v>372</v>
      </c>
      <c r="C110" s="70">
        <v>18</v>
      </c>
      <c r="D110" s="70">
        <v>22</v>
      </c>
      <c r="E110" s="70">
        <v>2021</v>
      </c>
      <c r="F110" s="70" t="s">
        <v>160</v>
      </c>
      <c r="G110" s="70" t="s">
        <v>1725</v>
      </c>
      <c r="H110" s="70" t="s">
        <v>1726</v>
      </c>
      <c r="I110" s="148"/>
      <c r="J110" s="71">
        <v>457.15219879080047</v>
      </c>
      <c r="K110" s="71">
        <v>9.5992946082128014</v>
      </c>
      <c r="L110" s="71">
        <v>39.123420541927032</v>
      </c>
      <c r="M110" s="71">
        <v>135.96318681360489</v>
      </c>
      <c r="N110" s="71">
        <v>107.16734713866242</v>
      </c>
      <c r="O110" s="71">
        <v>100.73913565639566</v>
      </c>
      <c r="P110" s="71">
        <v>105.45481171744625</v>
      </c>
      <c r="Q110" s="71">
        <v>6.9686180420987798</v>
      </c>
      <c r="R110" s="71">
        <v>1.6250973678403704</v>
      </c>
      <c r="S110" s="71">
        <v>21.737742865819989</v>
      </c>
      <c r="T110" s="72"/>
      <c r="U110" s="71">
        <v>36589659</v>
      </c>
      <c r="V110" s="71">
        <v>4991</v>
      </c>
      <c r="W110" s="71">
        <v>1028</v>
      </c>
      <c r="X110" s="71">
        <v>40932</v>
      </c>
      <c r="Y110" s="71">
        <v>59892</v>
      </c>
      <c r="Z110" s="71">
        <v>74120</v>
      </c>
      <c r="AA110" s="71">
        <v>22695</v>
      </c>
      <c r="AB110" s="71">
        <v>119352</v>
      </c>
      <c r="AC110" s="71">
        <v>279471.99999999994</v>
      </c>
      <c r="AD110" s="71">
        <v>21.737742865819989</v>
      </c>
      <c r="AE110" s="72"/>
      <c r="AF110" s="71">
        <v>408802571.91926104</v>
      </c>
      <c r="AG110" s="71">
        <v>7599938.2539797407</v>
      </c>
      <c r="AH110" s="71">
        <v>6519292.0085630119</v>
      </c>
      <c r="AI110" s="71">
        <v>242748862.26588714</v>
      </c>
      <c r="AJ110" s="71">
        <v>261633145.58025989</v>
      </c>
      <c r="AK110" s="71">
        <v>0</v>
      </c>
      <c r="AL110" s="71">
        <v>0</v>
      </c>
      <c r="AM110" s="71">
        <v>15666607.537636895</v>
      </c>
      <c r="AN110" s="71">
        <v>0</v>
      </c>
      <c r="AO110" s="71">
        <v>0</v>
      </c>
      <c r="AP110" s="71">
        <v>942970417.56558776</v>
      </c>
      <c r="AQ110" s="72"/>
      <c r="AR110" s="71">
        <v>4546</v>
      </c>
      <c r="AS110" s="71">
        <v>1083</v>
      </c>
      <c r="AT110" s="71">
        <v>0</v>
      </c>
      <c r="AU110" s="71">
        <v>1</v>
      </c>
      <c r="AV110" s="71">
        <v>0</v>
      </c>
      <c r="AW110" s="71">
        <v>1</v>
      </c>
      <c r="AX110" s="71"/>
      <c r="AY110" s="72"/>
      <c r="AZ110" s="71">
        <v>22007.75599999991</v>
      </c>
      <c r="BA110" s="71">
        <v>46456.300000000032</v>
      </c>
      <c r="BB110" s="71">
        <v>0</v>
      </c>
      <c r="BC110" s="71">
        <v>35</v>
      </c>
      <c r="BD110" s="71">
        <v>0</v>
      </c>
      <c r="BE110" s="71">
        <v>200</v>
      </c>
      <c r="BF110" s="71"/>
      <c r="BG110" s="72"/>
      <c r="BH110" s="71">
        <v>0</v>
      </c>
      <c r="BI110" s="71">
        <v>0</v>
      </c>
      <c r="BJ110" s="71">
        <v>978.58900000000006</v>
      </c>
      <c r="BK110" s="71">
        <v>1.6879999999999999</v>
      </c>
      <c r="BL110" s="71">
        <v>33.555999999999997</v>
      </c>
      <c r="BM110" s="71">
        <v>0</v>
      </c>
      <c r="BN110" s="72"/>
      <c r="BO110" s="71">
        <v>0</v>
      </c>
      <c r="BP110" s="71">
        <v>0</v>
      </c>
      <c r="BQ110" s="71">
        <v>13</v>
      </c>
      <c r="BR110" s="71">
        <v>2</v>
      </c>
      <c r="BS110" s="71">
        <v>4</v>
      </c>
      <c r="BT110" s="71">
        <v>0</v>
      </c>
      <c r="BU110"/>
      <c r="BV110" s="70">
        <v>874.16600000000005</v>
      </c>
      <c r="BW110" s="70">
        <v>6.2279999999999998</v>
      </c>
      <c r="BX110" s="70">
        <v>36.252000000000002</v>
      </c>
      <c r="BY110" s="70">
        <v>0</v>
      </c>
      <c r="BZ110" s="70">
        <v>59.604999999999997</v>
      </c>
      <c r="CA110" s="70">
        <v>32.552999999999997</v>
      </c>
      <c r="CB110" s="70">
        <v>5.0289999999999999</v>
      </c>
      <c r="CC110" s="70">
        <v>0</v>
      </c>
      <c r="CD110" s="70">
        <v>0</v>
      </c>
    </row>
    <row r="111" spans="1:82">
      <c r="A111" s="70" t="s">
        <v>1744</v>
      </c>
      <c r="B111" s="70">
        <v>372</v>
      </c>
      <c r="C111" s="70">
        <v>19</v>
      </c>
      <c r="D111" s="70">
        <v>22</v>
      </c>
      <c r="E111" s="70">
        <v>2022</v>
      </c>
      <c r="F111" s="70" t="s">
        <v>161</v>
      </c>
      <c r="G111" s="70" t="s">
        <v>1725</v>
      </c>
      <c r="H111" s="70" t="s">
        <v>1726</v>
      </c>
      <c r="I111" s="148"/>
      <c r="J111" s="71">
        <v>442.52918190560587</v>
      </c>
      <c r="K111" s="71">
        <v>9.7822835745598198</v>
      </c>
      <c r="L111" s="71">
        <v>33.989896268835182</v>
      </c>
      <c r="M111" s="71">
        <v>139.88969300234766</v>
      </c>
      <c r="N111" s="71">
        <v>161.16887945985829</v>
      </c>
      <c r="O111" s="71">
        <v>106.00483841499997</v>
      </c>
      <c r="P111" s="71">
        <v>104.6082240789644</v>
      </c>
      <c r="Q111" s="71">
        <v>6.9209152946603476</v>
      </c>
      <c r="R111" s="71">
        <v>2.1014591118565278</v>
      </c>
      <c r="S111" s="71">
        <v>15.39852981224</v>
      </c>
      <c r="T111" s="72"/>
      <c r="U111" s="71">
        <v>39691880</v>
      </c>
      <c r="V111" s="71">
        <v>4991</v>
      </c>
      <c r="W111" s="71">
        <v>1028</v>
      </c>
      <c r="X111" s="71">
        <v>40932</v>
      </c>
      <c r="Y111" s="71">
        <v>59796</v>
      </c>
      <c r="Z111" s="71">
        <v>74103</v>
      </c>
      <c r="AA111" s="71">
        <v>22856</v>
      </c>
      <c r="AB111" s="71">
        <v>117563</v>
      </c>
      <c r="AC111" s="71">
        <v>365931.99999999994</v>
      </c>
      <c r="AD111" s="71">
        <v>15.39852981224</v>
      </c>
      <c r="AE111" s="72"/>
      <c r="AF111" s="71">
        <v>409421507.90792722</v>
      </c>
      <c r="AG111" s="71">
        <v>7615770.4724713247</v>
      </c>
      <c r="AH111" s="71">
        <v>6685482.7008993076</v>
      </c>
      <c r="AI111" s="71">
        <v>224468336.77893686</v>
      </c>
      <c r="AJ111" s="71">
        <v>319413914.25254422</v>
      </c>
      <c r="AK111" s="71">
        <v>0</v>
      </c>
      <c r="AL111" s="71">
        <v>0</v>
      </c>
      <c r="AM111" s="71">
        <v>15180592.112383727</v>
      </c>
      <c r="AN111" s="71">
        <v>0</v>
      </c>
      <c r="AO111" s="71">
        <v>0</v>
      </c>
      <c r="AP111" s="71">
        <v>982785604.22516263</v>
      </c>
      <c r="AQ111" s="72"/>
      <c r="AR111" s="71">
        <v>4742</v>
      </c>
      <c r="AS111" s="71">
        <v>1089</v>
      </c>
      <c r="AT111" s="71">
        <v>0</v>
      </c>
      <c r="AU111" s="71">
        <v>1</v>
      </c>
      <c r="AV111" s="71">
        <v>0</v>
      </c>
      <c r="AW111" s="71">
        <v>1</v>
      </c>
      <c r="AX111" s="71"/>
      <c r="AY111" s="72"/>
      <c r="AZ111" s="71">
        <v>23307.885999999897</v>
      </c>
      <c r="BA111" s="71">
        <v>46721.800000000039</v>
      </c>
      <c r="BB111" s="71">
        <v>0</v>
      </c>
      <c r="BC111" s="71">
        <v>35</v>
      </c>
      <c r="BD111" s="71">
        <v>0</v>
      </c>
      <c r="BE111" s="71">
        <v>200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1745</v>
      </c>
      <c r="B112" s="70">
        <v>372</v>
      </c>
      <c r="C112" s="70">
        <v>20</v>
      </c>
      <c r="D112" s="70">
        <v>22</v>
      </c>
      <c r="E112" s="70">
        <v>2023</v>
      </c>
      <c r="F112" s="70" t="s">
        <v>1539</v>
      </c>
      <c r="G112" s="70" t="s">
        <v>1725</v>
      </c>
      <c r="H112" s="70" t="s">
        <v>1726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4945</v>
      </c>
      <c r="AS112" s="71">
        <v>1093</v>
      </c>
      <c r="AT112" s="71">
        <v>0</v>
      </c>
      <c r="AU112" s="71">
        <v>1</v>
      </c>
      <c r="AV112" s="71">
        <v>0</v>
      </c>
      <c r="AW112" s="71">
        <v>1</v>
      </c>
      <c r="AX112" s="71"/>
      <c r="AY112" s="72"/>
      <c r="AZ112" s="71">
        <v>24552.085999999865</v>
      </c>
      <c r="BA112" s="71">
        <v>56861.000000000036</v>
      </c>
      <c r="BB112" s="71">
        <v>0</v>
      </c>
      <c r="BC112" s="71">
        <v>35</v>
      </c>
      <c r="BD112" s="71">
        <v>0</v>
      </c>
      <c r="BE112" s="71">
        <v>200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1746</v>
      </c>
      <c r="B113" s="70">
        <v>372</v>
      </c>
      <c r="C113" s="70">
        <v>21</v>
      </c>
      <c r="D113" s="70">
        <v>22</v>
      </c>
      <c r="E113" s="70">
        <v>2024</v>
      </c>
      <c r="F113" s="70" t="s">
        <v>1554</v>
      </c>
      <c r="G113" s="70" t="s">
        <v>1725</v>
      </c>
      <c r="H113" s="70" t="s">
        <v>1726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1747</v>
      </c>
      <c r="B114" s="70">
        <v>324</v>
      </c>
      <c r="C114" s="70">
        <v>1</v>
      </c>
      <c r="D114" s="70">
        <v>20</v>
      </c>
      <c r="E114" s="70">
        <v>1990</v>
      </c>
      <c r="F114" s="70" t="s">
        <v>787</v>
      </c>
      <c r="G114" s="70" t="s">
        <v>1748</v>
      </c>
      <c r="H114" s="70" t="s">
        <v>1749</v>
      </c>
      <c r="I114" s="148"/>
      <c r="J114" s="71">
        <v>132.52655627923011</v>
      </c>
      <c r="K114" s="71">
        <v>22.299457492257201</v>
      </c>
      <c r="L114" s="71">
        <v>0.28491614102159568</v>
      </c>
      <c r="M114" s="71">
        <v>171.86797797150871</v>
      </c>
      <c r="N114" s="71">
        <v>120.7050830802381</v>
      </c>
      <c r="O114" s="71">
        <v>76.377599951512735</v>
      </c>
      <c r="P114" s="71">
        <v>72.834398754997451</v>
      </c>
      <c r="Q114" s="71">
        <v>5.54266013521395</v>
      </c>
      <c r="R114" s="71">
        <v>30.605190033542861</v>
      </c>
      <c r="S114" s="71">
        <v>5.6685564115778986</v>
      </c>
      <c r="T114" s="72"/>
      <c r="U114" s="71">
        <v>6261360</v>
      </c>
      <c r="V114" s="71">
        <v>5207</v>
      </c>
      <c r="W114" s="71">
        <v>3</v>
      </c>
      <c r="X114" s="71">
        <v>37263</v>
      </c>
      <c r="Y114" s="71">
        <v>27749</v>
      </c>
      <c r="Z114" s="71">
        <v>31415</v>
      </c>
      <c r="AA114" s="71">
        <v>17685</v>
      </c>
      <c r="AB114" s="71">
        <v>89994</v>
      </c>
      <c r="AC114" s="71">
        <v>5300874</v>
      </c>
      <c r="AD114" s="71">
        <v>5.6685564115778986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1750</v>
      </c>
      <c r="B115" s="70">
        <v>325</v>
      </c>
      <c r="C115" s="70">
        <v>2</v>
      </c>
      <c r="D115" s="70">
        <v>20</v>
      </c>
      <c r="E115" s="70">
        <v>2005</v>
      </c>
      <c r="F115" s="70" t="s">
        <v>789</v>
      </c>
      <c r="G115" s="70" t="s">
        <v>1748</v>
      </c>
      <c r="H115" s="70" t="s">
        <v>1749</v>
      </c>
      <c r="I115" s="148"/>
      <c r="J115" s="71">
        <v>89.521061184044726</v>
      </c>
      <c r="K115" s="71">
        <v>17.835597044246189</v>
      </c>
      <c r="L115" s="71">
        <v>1.288033982429909</v>
      </c>
      <c r="M115" s="71">
        <v>444.12744913339941</v>
      </c>
      <c r="N115" s="71">
        <v>200.2248946295266</v>
      </c>
      <c r="O115" s="71">
        <v>116.7961443244963</v>
      </c>
      <c r="P115" s="71">
        <v>93.95052032060336</v>
      </c>
      <c r="Q115" s="71">
        <v>6.3615679432326901</v>
      </c>
      <c r="R115" s="71">
        <v>41.859178577092202</v>
      </c>
      <c r="S115" s="71">
        <v>17.149592674760001</v>
      </c>
      <c r="T115" s="72"/>
      <c r="U115" s="71">
        <v>3651975</v>
      </c>
      <c r="V115" s="71">
        <v>4730</v>
      </c>
      <c r="W115" s="71">
        <v>14</v>
      </c>
      <c r="X115" s="71">
        <v>41398</v>
      </c>
      <c r="Y115" s="71">
        <v>40384</v>
      </c>
      <c r="Z115" s="71">
        <v>55591</v>
      </c>
      <c r="AA115" s="71">
        <v>18683</v>
      </c>
      <c r="AB115" s="71">
        <v>107980</v>
      </c>
      <c r="AC115" s="71">
        <v>7401929</v>
      </c>
      <c r="AD115" s="71">
        <v>17.149592674760001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1751</v>
      </c>
      <c r="B116" s="70">
        <v>326</v>
      </c>
      <c r="C116" s="70">
        <v>3</v>
      </c>
      <c r="D116" s="70">
        <v>20</v>
      </c>
      <c r="E116" s="70">
        <v>2006</v>
      </c>
      <c r="F116" s="70" t="s">
        <v>790</v>
      </c>
      <c r="G116" s="70" t="s">
        <v>1748</v>
      </c>
      <c r="H116" s="70" t="s">
        <v>1749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1752</v>
      </c>
      <c r="B117" s="70">
        <v>327</v>
      </c>
      <c r="C117" s="70">
        <v>4</v>
      </c>
      <c r="D117" s="70">
        <v>20</v>
      </c>
      <c r="E117" s="70">
        <v>2007</v>
      </c>
      <c r="F117" s="70" t="s">
        <v>791</v>
      </c>
      <c r="G117" s="70" t="s">
        <v>1748</v>
      </c>
      <c r="H117" s="70" t="s">
        <v>1749</v>
      </c>
      <c r="I117" s="148"/>
      <c r="J117" s="71">
        <v>98.5716959026132</v>
      </c>
      <c r="K117" s="71">
        <v>17.156641089334169</v>
      </c>
      <c r="L117" s="71">
        <v>1.506412997441436</v>
      </c>
      <c r="M117" s="71">
        <v>349.7644286928894</v>
      </c>
      <c r="N117" s="71">
        <v>184.73040519436171</v>
      </c>
      <c r="O117" s="71">
        <v>114.7453528459438</v>
      </c>
      <c r="P117" s="71">
        <v>94.608151630254483</v>
      </c>
      <c r="Q117" s="71">
        <v>6.8033971467483498</v>
      </c>
      <c r="R117" s="71">
        <v>39.524291702030062</v>
      </c>
      <c r="S117" s="71">
        <v>14.675465009130001</v>
      </c>
      <c r="T117" s="72"/>
      <c r="U117" s="71">
        <v>4420324</v>
      </c>
      <c r="V117" s="71">
        <v>4612</v>
      </c>
      <c r="W117" s="71">
        <v>20</v>
      </c>
      <c r="X117" s="71">
        <v>45274</v>
      </c>
      <c r="Y117" s="71">
        <v>41960</v>
      </c>
      <c r="Z117" s="71">
        <v>56775</v>
      </c>
      <c r="AA117" s="71">
        <v>18527</v>
      </c>
      <c r="AB117" s="71">
        <v>109373</v>
      </c>
      <c r="AC117" s="71">
        <v>7189586.5</v>
      </c>
      <c r="AD117" s="71">
        <v>14.675465009130001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1753</v>
      </c>
      <c r="B118" s="70">
        <v>328</v>
      </c>
      <c r="C118" s="70">
        <v>5</v>
      </c>
      <c r="D118" s="70">
        <v>20</v>
      </c>
      <c r="E118" s="70">
        <v>2008</v>
      </c>
      <c r="F118" s="70" t="s">
        <v>792</v>
      </c>
      <c r="G118" s="70" t="s">
        <v>1748</v>
      </c>
      <c r="H118" s="70" t="s">
        <v>1749</v>
      </c>
      <c r="I118" s="148"/>
      <c r="J118" s="71">
        <v>87.083608173112225</v>
      </c>
      <c r="K118" s="71">
        <v>13.281915535620691</v>
      </c>
      <c r="L118" s="71">
        <v>1.3685459949441301</v>
      </c>
      <c r="M118" s="71">
        <v>390.95605398986481</v>
      </c>
      <c r="N118" s="71">
        <v>198.65605123389389</v>
      </c>
      <c r="O118" s="71">
        <v>111.9753011283742</v>
      </c>
      <c r="P118" s="71">
        <v>91.536835513915989</v>
      </c>
      <c r="Q118" s="71">
        <v>6.7491182509247896</v>
      </c>
      <c r="R118" s="71">
        <v>35.082481216627023</v>
      </c>
      <c r="S118" s="71">
        <v>10.54532034046</v>
      </c>
      <c r="T118" s="72"/>
      <c r="U118" s="71">
        <v>4521592</v>
      </c>
      <c r="V118" s="71">
        <v>4612</v>
      </c>
      <c r="W118" s="71">
        <v>20</v>
      </c>
      <c r="X118" s="71">
        <v>45274</v>
      </c>
      <c r="Y118" s="71">
        <v>42695</v>
      </c>
      <c r="Z118" s="71">
        <v>57349</v>
      </c>
      <c r="AA118" s="71">
        <v>17946</v>
      </c>
      <c r="AB118" s="71">
        <v>110285</v>
      </c>
      <c r="AC118" s="71">
        <v>6626598</v>
      </c>
      <c r="AD118" s="71">
        <v>10.54532034046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1754</v>
      </c>
      <c r="B119" s="70">
        <v>329</v>
      </c>
      <c r="C119" s="70">
        <v>6</v>
      </c>
      <c r="D119" s="70">
        <v>20</v>
      </c>
      <c r="E119" s="70">
        <v>2009</v>
      </c>
      <c r="F119" s="70" t="s">
        <v>176</v>
      </c>
      <c r="G119" s="70" t="s">
        <v>1748</v>
      </c>
      <c r="H119" s="70" t="s">
        <v>1749</v>
      </c>
      <c r="I119" s="148"/>
      <c r="J119" s="71">
        <v>108.181051890717</v>
      </c>
      <c r="K119" s="71">
        <v>13.01078495570944</v>
      </c>
      <c r="L119" s="71">
        <v>0.58601618691955637</v>
      </c>
      <c r="M119" s="71">
        <v>380.24098315016232</v>
      </c>
      <c r="N119" s="71">
        <v>179.98317364846619</v>
      </c>
      <c r="O119" s="71">
        <v>113.79469964045769</v>
      </c>
      <c r="P119" s="71">
        <v>88.885693554199818</v>
      </c>
      <c r="Q119" s="71">
        <v>6.4648272575961796</v>
      </c>
      <c r="R119" s="71">
        <v>33.77461121063439</v>
      </c>
      <c r="S119" s="71">
        <v>8.832599291250002</v>
      </c>
      <c r="T119" s="72"/>
      <c r="U119" s="71">
        <v>5028029</v>
      </c>
      <c r="V119" s="71">
        <v>4509</v>
      </c>
      <c r="W119" s="71">
        <v>13</v>
      </c>
      <c r="X119" s="71">
        <v>49138</v>
      </c>
      <c r="Y119" s="71">
        <v>43388</v>
      </c>
      <c r="Z119" s="71">
        <v>57526</v>
      </c>
      <c r="AA119" s="71">
        <v>17890</v>
      </c>
      <c r="AB119" s="71">
        <v>110894</v>
      </c>
      <c r="AC119" s="71">
        <v>6223771.5</v>
      </c>
      <c r="AD119" s="71">
        <v>8.832599291250002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15.8</v>
      </c>
      <c r="BK119" s="71">
        <v>76.435000000000002</v>
      </c>
      <c r="BL119" s="71">
        <v>41.47</v>
      </c>
      <c r="BM119" s="71">
        <v>0</v>
      </c>
      <c r="BN119" s="72"/>
      <c r="BO119" s="71">
        <v>0</v>
      </c>
      <c r="BP119" s="71">
        <v>0</v>
      </c>
      <c r="BQ119" s="71">
        <v>2</v>
      </c>
      <c r="BR119" s="71">
        <v>1</v>
      </c>
      <c r="BS119" s="71">
        <v>5</v>
      </c>
      <c r="BT119" s="71">
        <v>0</v>
      </c>
      <c r="BU119"/>
      <c r="BV119" s="70">
        <v>133.70500000000001</v>
      </c>
      <c r="BW119" s="70">
        <v>0</v>
      </c>
      <c r="BX119" s="70">
        <v>0</v>
      </c>
      <c r="BY119" s="70">
        <v>0</v>
      </c>
      <c r="BZ119" s="70">
        <v>0</v>
      </c>
      <c r="CA119" s="70">
        <v>0</v>
      </c>
      <c r="CB119" s="70">
        <v>0</v>
      </c>
      <c r="CC119" s="70">
        <v>0</v>
      </c>
      <c r="CD119" s="70">
        <v>0</v>
      </c>
    </row>
    <row r="120" spans="1:82">
      <c r="A120" s="70" t="s">
        <v>1755</v>
      </c>
      <c r="B120" s="70">
        <v>330</v>
      </c>
      <c r="C120" s="70">
        <v>7</v>
      </c>
      <c r="D120" s="70">
        <v>20</v>
      </c>
      <c r="E120" s="70">
        <v>2010</v>
      </c>
      <c r="F120" s="70" t="s">
        <v>177</v>
      </c>
      <c r="G120" s="70" t="s">
        <v>1748</v>
      </c>
      <c r="H120" s="70" t="s">
        <v>1749</v>
      </c>
      <c r="I120" s="148"/>
      <c r="J120" s="71">
        <v>101.2429201152956</v>
      </c>
      <c r="K120" s="71">
        <v>13.79381926780567</v>
      </c>
      <c r="L120" s="71">
        <v>0.57134549813980295</v>
      </c>
      <c r="M120" s="71">
        <v>394.20329158466888</v>
      </c>
      <c r="N120" s="71">
        <v>192.45857157034399</v>
      </c>
      <c r="O120" s="71">
        <v>115.30627332565609</v>
      </c>
      <c r="P120" s="71">
        <v>90.01072212626012</v>
      </c>
      <c r="Q120" s="71">
        <v>6.7812936896663896</v>
      </c>
      <c r="R120" s="71">
        <v>36.646026194513183</v>
      </c>
      <c r="S120" s="71">
        <v>13.6380410325</v>
      </c>
      <c r="T120" s="72"/>
      <c r="U120" s="71">
        <v>5335650</v>
      </c>
      <c r="V120" s="71">
        <v>4509</v>
      </c>
      <c r="W120" s="71">
        <v>13</v>
      </c>
      <c r="X120" s="71">
        <v>49138</v>
      </c>
      <c r="Y120" s="71">
        <v>43957</v>
      </c>
      <c r="Z120" s="71">
        <v>58561</v>
      </c>
      <c r="AA120" s="71">
        <v>17664</v>
      </c>
      <c r="AB120" s="71">
        <v>111463</v>
      </c>
      <c r="AC120" s="71">
        <v>6399443</v>
      </c>
      <c r="AD120" s="71">
        <v>13.6380410325</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15.58</v>
      </c>
      <c r="BK120" s="71">
        <v>75.091999999999999</v>
      </c>
      <c r="BL120" s="71">
        <v>44.756</v>
      </c>
      <c r="BM120" s="71">
        <v>0</v>
      </c>
      <c r="BN120" s="72"/>
      <c r="BO120" s="71">
        <v>0</v>
      </c>
      <c r="BP120" s="71">
        <v>0</v>
      </c>
      <c r="BQ120" s="71">
        <v>2</v>
      </c>
      <c r="BR120" s="71">
        <v>1</v>
      </c>
      <c r="BS120" s="71">
        <v>6</v>
      </c>
      <c r="BT120" s="71">
        <v>0</v>
      </c>
      <c r="BU120"/>
      <c r="BV120" s="70">
        <v>135.428</v>
      </c>
      <c r="BW120" s="70">
        <v>0</v>
      </c>
      <c r="BX120" s="70">
        <v>0</v>
      </c>
      <c r="BY120" s="70">
        <v>0</v>
      </c>
      <c r="BZ120" s="70">
        <v>0</v>
      </c>
      <c r="CA120" s="70">
        <v>0</v>
      </c>
      <c r="CB120" s="70">
        <v>0</v>
      </c>
      <c r="CC120" s="70">
        <v>0</v>
      </c>
      <c r="CD120" s="70">
        <v>0</v>
      </c>
    </row>
    <row r="121" spans="1:82">
      <c r="A121" s="70" t="s">
        <v>1756</v>
      </c>
      <c r="B121" s="70">
        <v>331</v>
      </c>
      <c r="C121" s="70">
        <v>8</v>
      </c>
      <c r="D121" s="70">
        <v>20</v>
      </c>
      <c r="E121" s="70">
        <v>2011</v>
      </c>
      <c r="F121" s="70" t="s">
        <v>178</v>
      </c>
      <c r="G121" s="1064" t="s">
        <v>1748</v>
      </c>
      <c r="H121" s="70" t="s">
        <v>1749</v>
      </c>
      <c r="I121" s="148"/>
      <c r="J121" s="71">
        <v>97.747068507206649</v>
      </c>
      <c r="K121" s="71">
        <v>15.584465272632739</v>
      </c>
      <c r="L121" s="71">
        <v>0.64142491686974235</v>
      </c>
      <c r="M121" s="71">
        <v>383.72512588076728</v>
      </c>
      <c r="N121" s="71">
        <v>202.78345539969001</v>
      </c>
      <c r="O121" s="71">
        <v>115.09961273803654</v>
      </c>
      <c r="P121" s="71">
        <v>87.290794501727845</v>
      </c>
      <c r="Q121" s="71">
        <v>7.8888118002731797</v>
      </c>
      <c r="R121" s="71">
        <v>36.966646611131473</v>
      </c>
      <c r="S121" s="71">
        <v>11.35576882056</v>
      </c>
      <c r="T121" s="72"/>
      <c r="U121" s="71">
        <v>5466163</v>
      </c>
      <c r="V121" s="71">
        <v>4509</v>
      </c>
      <c r="W121" s="71">
        <v>13</v>
      </c>
      <c r="X121" s="71">
        <v>49138</v>
      </c>
      <c r="Y121" s="71">
        <v>44915</v>
      </c>
      <c r="Z121" s="71">
        <v>59726</v>
      </c>
      <c r="AA121" s="71">
        <v>17640</v>
      </c>
      <c r="AB121" s="71">
        <v>112413</v>
      </c>
      <c r="AC121" s="71">
        <v>6444756</v>
      </c>
      <c r="AD121" s="71">
        <v>11.35576882056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72.034000000000006</v>
      </c>
      <c r="BL121" s="71">
        <v>31.708999999999996</v>
      </c>
      <c r="BM121" s="71">
        <v>0</v>
      </c>
      <c r="BN121" s="72"/>
      <c r="BO121" s="71">
        <v>0</v>
      </c>
      <c r="BP121" s="71">
        <v>0</v>
      </c>
      <c r="BQ121" s="71">
        <v>0</v>
      </c>
      <c r="BR121" s="71">
        <v>1</v>
      </c>
      <c r="BS121" s="71">
        <v>4</v>
      </c>
      <c r="BT121" s="71">
        <v>0</v>
      </c>
      <c r="BU121"/>
      <c r="BV121" s="70">
        <v>103.74299999999999</v>
      </c>
      <c r="BW121" s="70">
        <v>0</v>
      </c>
      <c r="BX121" s="70">
        <v>0</v>
      </c>
      <c r="BY121" s="70">
        <v>0</v>
      </c>
      <c r="BZ121" s="70">
        <v>0</v>
      </c>
      <c r="CA121" s="70">
        <v>0</v>
      </c>
      <c r="CB121" s="70">
        <v>0</v>
      </c>
      <c r="CC121" s="70">
        <v>0</v>
      </c>
      <c r="CD121" s="70">
        <v>0</v>
      </c>
    </row>
    <row r="122" spans="1:82">
      <c r="A122" s="70" t="s">
        <v>1757</v>
      </c>
      <c r="B122" s="70">
        <v>332</v>
      </c>
      <c r="C122" s="70">
        <v>9</v>
      </c>
      <c r="D122" s="70">
        <v>20</v>
      </c>
      <c r="E122" s="70">
        <v>2012</v>
      </c>
      <c r="F122" s="70" t="s">
        <v>179</v>
      </c>
      <c r="G122" s="1064" t="s">
        <v>1748</v>
      </c>
      <c r="H122" s="70" t="s">
        <v>1749</v>
      </c>
      <c r="I122" s="148"/>
      <c r="J122" s="71">
        <v>78.480943745812752</v>
      </c>
      <c r="K122" s="71">
        <v>13.792706159456589</v>
      </c>
      <c r="L122" s="71">
        <v>0.61886348267034497</v>
      </c>
      <c r="M122" s="71">
        <v>397.74233596552739</v>
      </c>
      <c r="N122" s="71">
        <v>180.56856360113579</v>
      </c>
      <c r="O122" s="71">
        <v>117.17844981932853</v>
      </c>
      <c r="P122" s="71">
        <v>87.523675415372566</v>
      </c>
      <c r="Q122" s="71">
        <v>8.6731283776635308</v>
      </c>
      <c r="R122" s="71">
        <v>39.073015255696113</v>
      </c>
      <c r="S122" s="71">
        <v>15.158823655879999</v>
      </c>
      <c r="T122" s="72"/>
      <c r="U122" s="71">
        <v>4941902</v>
      </c>
      <c r="V122" s="71">
        <v>4509</v>
      </c>
      <c r="W122" s="71">
        <v>13</v>
      </c>
      <c r="X122" s="71">
        <v>49138</v>
      </c>
      <c r="Y122" s="71">
        <v>45949</v>
      </c>
      <c r="Z122" s="71">
        <v>61287</v>
      </c>
      <c r="AA122" s="71">
        <v>17587</v>
      </c>
      <c r="AB122" s="71">
        <v>113752</v>
      </c>
      <c r="AC122" s="71">
        <v>6635544</v>
      </c>
      <c r="AD122" s="71">
        <v>15.158823655879999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14.920999999999999</v>
      </c>
      <c r="BK122" s="71">
        <v>62.796999999999997</v>
      </c>
      <c r="BL122" s="71">
        <v>22.052</v>
      </c>
      <c r="BM122" s="71">
        <v>0</v>
      </c>
      <c r="BN122" s="72"/>
      <c r="BO122" s="71">
        <v>0</v>
      </c>
      <c r="BP122" s="71">
        <v>0</v>
      </c>
      <c r="BQ122" s="71">
        <v>2</v>
      </c>
      <c r="BR122" s="71">
        <v>1</v>
      </c>
      <c r="BS122" s="71">
        <v>3</v>
      </c>
      <c r="BT122" s="71">
        <v>0</v>
      </c>
      <c r="BU122"/>
      <c r="BV122" s="70">
        <v>99.77</v>
      </c>
      <c r="BW122" s="70">
        <v>0</v>
      </c>
      <c r="BX122" s="70">
        <v>0</v>
      </c>
      <c r="BY122" s="70">
        <v>0</v>
      </c>
      <c r="BZ122" s="70">
        <v>0</v>
      </c>
      <c r="CA122" s="70">
        <v>0</v>
      </c>
      <c r="CB122" s="70">
        <v>0</v>
      </c>
      <c r="CC122" s="70">
        <v>0</v>
      </c>
      <c r="CD122" s="70">
        <v>0</v>
      </c>
    </row>
    <row r="123" spans="1:82">
      <c r="A123" s="70" t="s">
        <v>1758</v>
      </c>
      <c r="B123" s="70">
        <v>333</v>
      </c>
      <c r="C123" s="70">
        <v>10</v>
      </c>
      <c r="D123" s="70">
        <v>20</v>
      </c>
      <c r="E123" s="70">
        <v>2013</v>
      </c>
      <c r="F123" s="70" t="s">
        <v>180</v>
      </c>
      <c r="G123" s="70" t="s">
        <v>1748</v>
      </c>
      <c r="H123" s="70" t="s">
        <v>1749</v>
      </c>
      <c r="I123" s="148"/>
      <c r="J123" s="71">
        <v>93.455997085820016</v>
      </c>
      <c r="K123" s="71">
        <v>12.81422646379829</v>
      </c>
      <c r="L123" s="71">
        <v>0.55469130091491281</v>
      </c>
      <c r="M123" s="71">
        <v>410.55323823942109</v>
      </c>
      <c r="N123" s="71">
        <v>182.48298732099551</v>
      </c>
      <c r="O123" s="71">
        <v>114.86986676239891</v>
      </c>
      <c r="P123" s="71">
        <v>87.723585797141411</v>
      </c>
      <c r="Q123" s="71">
        <v>8.8352439049263296</v>
      </c>
      <c r="R123" s="71">
        <v>40.919668495797502</v>
      </c>
      <c r="S123" s="71">
        <v>12.027355437440001</v>
      </c>
      <c r="T123" s="72"/>
      <c r="U123" s="71">
        <v>5681354</v>
      </c>
      <c r="V123" s="71">
        <v>4509</v>
      </c>
      <c r="W123" s="71">
        <v>13</v>
      </c>
      <c r="X123" s="71">
        <v>49138</v>
      </c>
      <c r="Y123" s="71">
        <v>46416</v>
      </c>
      <c r="Z123" s="71">
        <v>62762</v>
      </c>
      <c r="AA123" s="71">
        <v>17561</v>
      </c>
      <c r="AB123" s="71">
        <v>114217</v>
      </c>
      <c r="AC123" s="71">
        <v>6783327.5</v>
      </c>
      <c r="AD123" s="71">
        <v>12.027355437440001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14.481</v>
      </c>
      <c r="BK123" s="71">
        <v>44.218000000000004</v>
      </c>
      <c r="BL123" s="71">
        <v>30.511000000000003</v>
      </c>
      <c r="BM123" s="71">
        <v>0</v>
      </c>
      <c r="BN123" s="72"/>
      <c r="BO123" s="71">
        <v>0</v>
      </c>
      <c r="BP123" s="71">
        <v>0</v>
      </c>
      <c r="BQ123" s="71">
        <v>2</v>
      </c>
      <c r="BR123" s="71">
        <v>1</v>
      </c>
      <c r="BS123" s="71">
        <v>4</v>
      </c>
      <c r="BT123" s="71">
        <v>0</v>
      </c>
      <c r="BU123"/>
      <c r="BV123" s="70">
        <v>89.21</v>
      </c>
      <c r="BW123" s="70">
        <v>0</v>
      </c>
      <c r="BX123" s="70">
        <v>0</v>
      </c>
      <c r="BY123" s="70">
        <v>0</v>
      </c>
      <c r="BZ123" s="70">
        <v>0</v>
      </c>
      <c r="CA123" s="70">
        <v>0</v>
      </c>
      <c r="CB123" s="70">
        <v>0</v>
      </c>
      <c r="CC123" s="70">
        <v>0</v>
      </c>
      <c r="CD123" s="70">
        <v>0</v>
      </c>
    </row>
    <row r="124" spans="1:82">
      <c r="A124" s="70" t="s">
        <v>1759</v>
      </c>
      <c r="B124" s="70">
        <v>334</v>
      </c>
      <c r="C124" s="70">
        <v>11</v>
      </c>
      <c r="D124" s="70">
        <v>20</v>
      </c>
      <c r="E124" s="70">
        <v>2014</v>
      </c>
      <c r="F124" s="70" t="s">
        <v>181</v>
      </c>
      <c r="G124" s="70" t="s">
        <v>1748</v>
      </c>
      <c r="H124" s="70" t="s">
        <v>1749</v>
      </c>
      <c r="I124" s="148"/>
      <c r="J124" s="71">
        <v>94.999349164041021</v>
      </c>
      <c r="K124" s="71">
        <v>13.492591202181471</v>
      </c>
      <c r="L124" s="71">
        <v>0</v>
      </c>
      <c r="M124" s="71">
        <v>376.17714683960622</v>
      </c>
      <c r="N124" s="71">
        <v>185.08299666403241</v>
      </c>
      <c r="O124" s="71">
        <v>112.20527001965949</v>
      </c>
      <c r="P124" s="71">
        <v>88.998036234727621</v>
      </c>
      <c r="Q124" s="71">
        <v>8.47896835802017</v>
      </c>
      <c r="R124" s="71">
        <v>41.223227020351061</v>
      </c>
      <c r="S124" s="71">
        <v>9.6913385838000021</v>
      </c>
      <c r="T124" s="72"/>
      <c r="U124" s="71">
        <v>5696045</v>
      </c>
      <c r="V124" s="71">
        <v>4354</v>
      </c>
      <c r="W124" s="71">
        <v>0</v>
      </c>
      <c r="X124" s="71">
        <v>50958</v>
      </c>
      <c r="Y124" s="71">
        <v>46953</v>
      </c>
      <c r="Z124" s="71">
        <v>64569</v>
      </c>
      <c r="AA124" s="71">
        <v>17724</v>
      </c>
      <c r="AB124" s="71">
        <v>114245</v>
      </c>
      <c r="AC124" s="71">
        <v>6855136.5</v>
      </c>
      <c r="AD124" s="71">
        <v>9.6913385838000021</v>
      </c>
      <c r="AE124" s="72"/>
      <c r="AF124" s="71"/>
      <c r="AG124" s="71"/>
      <c r="AH124" s="71"/>
      <c r="AI124" s="71"/>
      <c r="AJ124" s="71"/>
      <c r="AK124" s="71"/>
      <c r="AL124" s="71"/>
      <c r="AM124" s="71"/>
      <c r="AN124" s="71"/>
      <c r="AO124" s="71"/>
      <c r="AP124" s="71"/>
      <c r="AQ124" s="72"/>
      <c r="AR124" s="71">
        <v>789</v>
      </c>
      <c r="AS124" s="71">
        <v>290</v>
      </c>
      <c r="AT124" s="71">
        <v>0</v>
      </c>
      <c r="AU124" s="71">
        <v>0</v>
      </c>
      <c r="AV124" s="71">
        <v>0</v>
      </c>
      <c r="AW124" s="71">
        <v>0</v>
      </c>
      <c r="AX124" s="71"/>
      <c r="AY124" s="72"/>
      <c r="AZ124" s="71">
        <v>3823.4989999999998</v>
      </c>
      <c r="BA124" s="71">
        <v>6282.2800000000007</v>
      </c>
      <c r="BB124" s="71">
        <v>0</v>
      </c>
      <c r="BC124" s="71">
        <v>0</v>
      </c>
      <c r="BD124" s="71">
        <v>0</v>
      </c>
      <c r="BE124" s="71">
        <v>0</v>
      </c>
      <c r="BF124" s="71"/>
      <c r="BG124" s="72"/>
      <c r="BH124" s="71">
        <v>0</v>
      </c>
      <c r="BI124" s="71">
        <v>0</v>
      </c>
      <c r="BJ124" s="71">
        <v>13.129</v>
      </c>
      <c r="BK124" s="71">
        <v>31.507000000000001</v>
      </c>
      <c r="BL124" s="71">
        <v>51.295999999999999</v>
      </c>
      <c r="BM124" s="71">
        <v>0</v>
      </c>
      <c r="BN124" s="72"/>
      <c r="BO124" s="71">
        <v>0</v>
      </c>
      <c r="BP124" s="71">
        <v>0</v>
      </c>
      <c r="BQ124" s="71">
        <v>2</v>
      </c>
      <c r="BR124" s="71">
        <v>1</v>
      </c>
      <c r="BS124" s="71">
        <v>5</v>
      </c>
      <c r="BT124" s="71">
        <v>0</v>
      </c>
      <c r="BU124"/>
      <c r="BV124" s="70">
        <v>81.867000000000004</v>
      </c>
      <c r="BW124" s="70">
        <v>0</v>
      </c>
      <c r="BX124" s="70">
        <v>14.065</v>
      </c>
      <c r="BY124" s="70">
        <v>0</v>
      </c>
      <c r="BZ124" s="70">
        <v>0</v>
      </c>
      <c r="CA124" s="70">
        <v>0</v>
      </c>
      <c r="CB124" s="70">
        <v>0</v>
      </c>
      <c r="CC124" s="70">
        <v>0</v>
      </c>
      <c r="CD124" s="70">
        <v>0</v>
      </c>
    </row>
    <row r="125" spans="1:82">
      <c r="A125" s="70" t="s">
        <v>1760</v>
      </c>
      <c r="B125" s="70">
        <v>335</v>
      </c>
      <c r="C125" s="70">
        <v>12</v>
      </c>
      <c r="D125" s="70">
        <v>20</v>
      </c>
      <c r="E125" s="70">
        <v>2015</v>
      </c>
      <c r="F125" s="70" t="s">
        <v>182</v>
      </c>
      <c r="G125" s="70" t="s">
        <v>1748</v>
      </c>
      <c r="H125" s="70" t="s">
        <v>1749</v>
      </c>
      <c r="I125" s="148"/>
      <c r="J125" s="71">
        <v>102.62238604134301</v>
      </c>
      <c r="K125" s="71">
        <v>13.41889533741125</v>
      </c>
      <c r="L125" s="71">
        <v>0</v>
      </c>
      <c r="M125" s="71">
        <v>340.56496408332191</v>
      </c>
      <c r="N125" s="71">
        <v>177.5926272370973</v>
      </c>
      <c r="O125" s="71">
        <v>112.82764193420283</v>
      </c>
      <c r="P125" s="71">
        <v>89.193982289107964</v>
      </c>
      <c r="Q125" s="71">
        <v>8.2945512378159201</v>
      </c>
      <c r="R125" s="71">
        <v>41.19961829880441</v>
      </c>
      <c r="S125" s="71">
        <v>10.377382792400001</v>
      </c>
      <c r="T125" s="72"/>
      <c r="U125" s="71">
        <v>5971296</v>
      </c>
      <c r="V125" s="71">
        <v>4354</v>
      </c>
      <c r="W125" s="71">
        <v>0</v>
      </c>
      <c r="X125" s="71">
        <v>50958</v>
      </c>
      <c r="Y125" s="71">
        <v>47575</v>
      </c>
      <c r="Z125" s="71">
        <v>65552</v>
      </c>
      <c r="AA125" s="71">
        <v>17749</v>
      </c>
      <c r="AB125" s="71">
        <v>114165</v>
      </c>
      <c r="AC125" s="71">
        <v>7042402.5</v>
      </c>
      <c r="AD125" s="71">
        <v>10.377382792400001</v>
      </c>
      <c r="AE125" s="72"/>
      <c r="AF125" s="71">
        <v>77492013.744134292</v>
      </c>
      <c r="AG125" s="71">
        <v>8593971.2677219138</v>
      </c>
      <c r="AH125" s="71">
        <v>0</v>
      </c>
      <c r="AI125" s="71">
        <v>343245374.02853918</v>
      </c>
      <c r="AJ125" s="71">
        <v>194074053.83220011</v>
      </c>
      <c r="AK125" s="71">
        <v>0</v>
      </c>
      <c r="AL125" s="71">
        <v>0</v>
      </c>
      <c r="AM125" s="71">
        <v>15645834.34583693</v>
      </c>
      <c r="AN125" s="71">
        <v>0</v>
      </c>
      <c r="AO125" s="71">
        <v>0</v>
      </c>
      <c r="AP125" s="71">
        <v>639051247.21843243</v>
      </c>
      <c r="AQ125" s="72"/>
      <c r="AR125" s="71">
        <v>805</v>
      </c>
      <c r="AS125" s="71">
        <v>315</v>
      </c>
      <c r="AT125" s="71">
        <v>0</v>
      </c>
      <c r="AU125" s="71">
        <v>0</v>
      </c>
      <c r="AV125" s="71">
        <v>0</v>
      </c>
      <c r="AW125" s="71">
        <v>0</v>
      </c>
      <c r="AX125" s="71"/>
      <c r="AY125" s="72"/>
      <c r="AZ125" s="71">
        <v>3925.5949999999998</v>
      </c>
      <c r="BA125" s="71">
        <v>6681.08</v>
      </c>
      <c r="BB125" s="71">
        <v>0</v>
      </c>
      <c r="BC125" s="71">
        <v>0</v>
      </c>
      <c r="BD125" s="71">
        <v>0</v>
      </c>
      <c r="BE125" s="71">
        <v>0</v>
      </c>
      <c r="BF125" s="71"/>
      <c r="BG125" s="72"/>
      <c r="BH125" s="71">
        <v>0</v>
      </c>
      <c r="BI125" s="71">
        <v>0</v>
      </c>
      <c r="BJ125" s="71">
        <v>13.393000000000001</v>
      </c>
      <c r="BK125" s="71">
        <v>30.413</v>
      </c>
      <c r="BL125" s="71">
        <v>55.317999999999998</v>
      </c>
      <c r="BM125" s="71">
        <v>0</v>
      </c>
      <c r="BN125" s="72"/>
      <c r="BO125" s="71">
        <v>0</v>
      </c>
      <c r="BP125" s="71">
        <v>0</v>
      </c>
      <c r="BQ125" s="71">
        <v>2</v>
      </c>
      <c r="BR125" s="71">
        <v>1</v>
      </c>
      <c r="BS125" s="71">
        <v>5</v>
      </c>
      <c r="BT125" s="71">
        <v>0</v>
      </c>
      <c r="BU125"/>
      <c r="BV125" s="70">
        <v>81.41</v>
      </c>
      <c r="BW125" s="70">
        <v>0</v>
      </c>
      <c r="BX125" s="70">
        <v>17.713999999999999</v>
      </c>
      <c r="BY125" s="70">
        <v>0</v>
      </c>
      <c r="BZ125" s="70">
        <v>0</v>
      </c>
      <c r="CA125" s="70">
        <v>0</v>
      </c>
      <c r="CB125" s="70">
        <v>0</v>
      </c>
      <c r="CC125" s="70">
        <v>0</v>
      </c>
      <c r="CD125" s="70">
        <v>0</v>
      </c>
    </row>
    <row r="126" spans="1:82">
      <c r="A126" s="70" t="s">
        <v>1761</v>
      </c>
      <c r="B126" s="70">
        <v>336</v>
      </c>
      <c r="C126" s="70">
        <v>13</v>
      </c>
      <c r="D126" s="70">
        <v>20</v>
      </c>
      <c r="E126" s="70">
        <v>2016</v>
      </c>
      <c r="F126" s="70" t="s">
        <v>155</v>
      </c>
      <c r="G126" s="70" t="s">
        <v>1748</v>
      </c>
      <c r="H126" s="70" t="s">
        <v>1749</v>
      </c>
      <c r="I126" s="148"/>
      <c r="J126" s="71">
        <v>130.01764971397483</v>
      </c>
      <c r="K126" s="71">
        <v>12.795941513198295</v>
      </c>
      <c r="L126" s="71">
        <v>0</v>
      </c>
      <c r="M126" s="71">
        <v>352.97245372311414</v>
      </c>
      <c r="N126" s="71">
        <v>179.16460729969688</v>
      </c>
      <c r="O126" s="71">
        <v>112.77694795176046</v>
      </c>
      <c r="P126" s="71">
        <v>85.392037991117135</v>
      </c>
      <c r="Q126" s="71">
        <v>8.075854168434784</v>
      </c>
      <c r="R126" s="71">
        <v>42.90484101653157</v>
      </c>
      <c r="S126" s="71">
        <v>10.339305814799999</v>
      </c>
      <c r="T126" s="72"/>
      <c r="U126" s="71">
        <v>6250840</v>
      </c>
      <c r="V126" s="71">
        <v>4354</v>
      </c>
      <c r="W126" s="71">
        <v>0</v>
      </c>
      <c r="X126" s="71">
        <v>50958</v>
      </c>
      <c r="Y126" s="71">
        <v>48216</v>
      </c>
      <c r="Z126" s="71">
        <v>66328</v>
      </c>
      <c r="AA126" s="71">
        <v>17575</v>
      </c>
      <c r="AB126" s="71">
        <v>114337</v>
      </c>
      <c r="AC126" s="71">
        <v>7327724.5126771079</v>
      </c>
      <c r="AD126" s="71">
        <v>10.339305814799999</v>
      </c>
      <c r="AE126" s="72"/>
      <c r="AF126" s="71">
        <v>107939488.6924936</v>
      </c>
      <c r="AG126" s="71">
        <v>7492157.685263481</v>
      </c>
      <c r="AH126" s="71">
        <v>0</v>
      </c>
      <c r="AI126" s="71">
        <v>368468300.36578977</v>
      </c>
      <c r="AJ126" s="71">
        <v>199027928.4148905</v>
      </c>
      <c r="AK126" s="71">
        <v>0</v>
      </c>
      <c r="AL126" s="71">
        <v>0</v>
      </c>
      <c r="AM126" s="71">
        <v>15681579.81549201</v>
      </c>
      <c r="AN126" s="71">
        <v>0</v>
      </c>
      <c r="AO126" s="71">
        <v>0</v>
      </c>
      <c r="AP126" s="71">
        <v>698609454.97392941</v>
      </c>
      <c r="AQ126" s="72"/>
      <c r="AR126" s="71">
        <v>837</v>
      </c>
      <c r="AS126" s="71">
        <v>326</v>
      </c>
      <c r="AT126" s="71">
        <v>0</v>
      </c>
      <c r="AU126" s="71">
        <v>0</v>
      </c>
      <c r="AV126" s="71">
        <v>0</v>
      </c>
      <c r="AW126" s="71">
        <v>0</v>
      </c>
      <c r="AX126" s="71"/>
      <c r="AY126" s="72"/>
      <c r="AZ126" s="71">
        <v>4098.3670000000002</v>
      </c>
      <c r="BA126" s="71">
        <v>6844.08</v>
      </c>
      <c r="BB126" s="71">
        <v>0</v>
      </c>
      <c r="BC126" s="71">
        <v>0</v>
      </c>
      <c r="BD126" s="71">
        <v>0</v>
      </c>
      <c r="BE126" s="71">
        <v>0</v>
      </c>
      <c r="BF126" s="71"/>
      <c r="BG126" s="72"/>
      <c r="BH126" s="71">
        <v>0</v>
      </c>
      <c r="BI126" s="71">
        <v>0</v>
      </c>
      <c r="BJ126" s="71">
        <v>7.3460000000000001</v>
      </c>
      <c r="BK126" s="71">
        <v>29.344000000000001</v>
      </c>
      <c r="BL126" s="71">
        <v>48.436</v>
      </c>
      <c r="BM126" s="71">
        <v>0</v>
      </c>
      <c r="BN126" s="72"/>
      <c r="BO126" s="71">
        <v>0</v>
      </c>
      <c r="BP126" s="71">
        <v>0</v>
      </c>
      <c r="BQ126" s="71">
        <v>1</v>
      </c>
      <c r="BR126" s="71">
        <v>1</v>
      </c>
      <c r="BS126" s="71">
        <v>5</v>
      </c>
      <c r="BT126" s="71">
        <v>0</v>
      </c>
      <c r="BU126"/>
      <c r="BV126" s="70">
        <v>72.322999999999993</v>
      </c>
      <c r="BW126" s="70">
        <v>0</v>
      </c>
      <c r="BX126" s="70">
        <v>12.803000000000001</v>
      </c>
      <c r="BY126" s="70">
        <v>0</v>
      </c>
      <c r="BZ126" s="70">
        <v>0</v>
      </c>
      <c r="CA126" s="70">
        <v>0</v>
      </c>
      <c r="CB126" s="70">
        <v>0</v>
      </c>
      <c r="CC126" s="70">
        <v>0</v>
      </c>
      <c r="CD126" s="70">
        <v>0</v>
      </c>
    </row>
    <row r="127" spans="1:82">
      <c r="A127" s="70" t="s">
        <v>1762</v>
      </c>
      <c r="B127" s="70">
        <v>337</v>
      </c>
      <c r="C127" s="70">
        <v>14</v>
      </c>
      <c r="D127" s="70">
        <v>20</v>
      </c>
      <c r="E127" s="70">
        <v>2017</v>
      </c>
      <c r="F127" s="70" t="s">
        <v>156</v>
      </c>
      <c r="G127" s="70" t="s">
        <v>1748</v>
      </c>
      <c r="H127" s="70" t="s">
        <v>1749</v>
      </c>
      <c r="I127" s="148"/>
      <c r="J127" s="71">
        <v>121.39042480548012</v>
      </c>
      <c r="K127" s="71">
        <v>13.775203183488797</v>
      </c>
      <c r="L127" s="71">
        <v>0</v>
      </c>
      <c r="M127" s="71">
        <v>354.42871779996494</v>
      </c>
      <c r="N127" s="71">
        <v>186.93818883598323</v>
      </c>
      <c r="O127" s="71">
        <v>112.66945556338817</v>
      </c>
      <c r="P127" s="71">
        <v>84.744895162195107</v>
      </c>
      <c r="Q127" s="71">
        <v>7.8119213372899603</v>
      </c>
      <c r="R127" s="71">
        <v>42.637045659580579</v>
      </c>
      <c r="S127" s="71">
        <v>9.2492864755199999</v>
      </c>
      <c r="T127" s="72"/>
      <c r="U127" s="71">
        <v>6423552</v>
      </c>
      <c r="V127" s="71">
        <v>4354</v>
      </c>
      <c r="W127" s="71">
        <v>0</v>
      </c>
      <c r="X127" s="71">
        <v>50958</v>
      </c>
      <c r="Y127" s="71">
        <v>48916</v>
      </c>
      <c r="Z127" s="71">
        <v>67364</v>
      </c>
      <c r="AA127" s="71">
        <v>17553</v>
      </c>
      <c r="AB127" s="71">
        <v>114372</v>
      </c>
      <c r="AC127" s="71">
        <v>7426477.4999999972</v>
      </c>
      <c r="AD127" s="71">
        <v>9.2492864755199999</v>
      </c>
      <c r="AE127" s="72"/>
      <c r="AF127" s="71">
        <v>95608664.217641786</v>
      </c>
      <c r="AG127" s="71">
        <v>8104848.4574184325</v>
      </c>
      <c r="AH127" s="71">
        <v>0</v>
      </c>
      <c r="AI127" s="71">
        <v>377833032.14514679</v>
      </c>
      <c r="AJ127" s="71">
        <v>213091880.6726985</v>
      </c>
      <c r="AK127" s="71">
        <v>0</v>
      </c>
      <c r="AL127" s="71">
        <v>0</v>
      </c>
      <c r="AM127" s="71">
        <v>15710925.048168169</v>
      </c>
      <c r="AN127" s="71">
        <v>0</v>
      </c>
      <c r="AO127" s="71">
        <v>0</v>
      </c>
      <c r="AP127" s="71">
        <v>710349350.54107368</v>
      </c>
      <c r="AQ127" s="72"/>
      <c r="AR127" s="71">
        <v>864</v>
      </c>
      <c r="AS127" s="71">
        <v>338</v>
      </c>
      <c r="AT127" s="71">
        <v>0</v>
      </c>
      <c r="AU127" s="71">
        <v>0</v>
      </c>
      <c r="AV127" s="71">
        <v>0</v>
      </c>
      <c r="AW127" s="71">
        <v>0</v>
      </c>
      <c r="AX127" s="71"/>
      <c r="AY127" s="72"/>
      <c r="AZ127" s="71">
        <v>4243.1670000000004</v>
      </c>
      <c r="BA127" s="71">
        <v>7052.8800000000028</v>
      </c>
      <c r="BB127" s="71">
        <v>0</v>
      </c>
      <c r="BC127" s="71">
        <v>0</v>
      </c>
      <c r="BD127" s="71">
        <v>0</v>
      </c>
      <c r="BE127" s="71">
        <v>0</v>
      </c>
      <c r="BF127" s="71"/>
      <c r="BG127" s="72"/>
      <c r="BH127" s="71">
        <v>0</v>
      </c>
      <c r="BI127" s="71">
        <v>0</v>
      </c>
      <c r="BJ127" s="71">
        <v>11.462999999999999</v>
      </c>
      <c r="BK127" s="71">
        <v>27.277000000000001</v>
      </c>
      <c r="BL127" s="71">
        <v>51.071999999999996</v>
      </c>
      <c r="BM127" s="71">
        <v>0</v>
      </c>
      <c r="BN127" s="72"/>
      <c r="BO127" s="71">
        <v>0</v>
      </c>
      <c r="BP127" s="71">
        <v>0</v>
      </c>
      <c r="BQ127" s="71">
        <v>2</v>
      </c>
      <c r="BR127" s="71">
        <v>1</v>
      </c>
      <c r="BS127" s="71">
        <v>5</v>
      </c>
      <c r="BT127" s="71">
        <v>0</v>
      </c>
      <c r="BU127"/>
      <c r="BV127" s="70">
        <v>73.391999999999996</v>
      </c>
      <c r="BW127" s="70">
        <v>0</v>
      </c>
      <c r="BX127" s="70">
        <v>16.420000000000002</v>
      </c>
      <c r="BY127" s="70">
        <v>0</v>
      </c>
      <c r="BZ127" s="70">
        <v>0</v>
      </c>
      <c r="CA127" s="70">
        <v>0</v>
      </c>
      <c r="CB127" s="70">
        <v>0</v>
      </c>
      <c r="CC127" s="70">
        <v>0</v>
      </c>
      <c r="CD127" s="70">
        <v>0</v>
      </c>
    </row>
    <row r="128" spans="1:82">
      <c r="A128" s="70" t="s">
        <v>1763</v>
      </c>
      <c r="B128" s="70">
        <v>338</v>
      </c>
      <c r="C128" s="70">
        <v>15</v>
      </c>
      <c r="D128" s="70">
        <v>20</v>
      </c>
      <c r="E128" s="70">
        <v>2018</v>
      </c>
      <c r="F128" s="70" t="s">
        <v>183</v>
      </c>
      <c r="G128" s="70" t="s">
        <v>1748</v>
      </c>
      <c r="H128" s="70" t="s">
        <v>1749</v>
      </c>
      <c r="I128" s="148"/>
      <c r="J128" s="71">
        <v>125.55041163513592</v>
      </c>
      <c r="K128" s="71">
        <v>13.14257781214374</v>
      </c>
      <c r="L128" s="71">
        <v>0</v>
      </c>
      <c r="M128" s="71">
        <v>410.08034369356733</v>
      </c>
      <c r="N128" s="71">
        <v>170.2114893889437</v>
      </c>
      <c r="O128" s="71">
        <v>112.17735463740391</v>
      </c>
      <c r="P128" s="71">
        <v>83.490254236482642</v>
      </c>
      <c r="Q128" s="71">
        <v>7.25907022786759</v>
      </c>
      <c r="R128" s="71">
        <v>44.977048078819529</v>
      </c>
      <c r="S128" s="71">
        <v>8.6571878153200021</v>
      </c>
      <c r="T128" s="72"/>
      <c r="U128" s="71">
        <v>6847986</v>
      </c>
      <c r="V128" s="71">
        <v>4354</v>
      </c>
      <c r="W128" s="71">
        <v>0</v>
      </c>
      <c r="X128" s="71">
        <v>50958</v>
      </c>
      <c r="Y128" s="71">
        <v>49610</v>
      </c>
      <c r="Z128" s="71">
        <v>68354</v>
      </c>
      <c r="AA128" s="71">
        <v>17467</v>
      </c>
      <c r="AB128" s="71">
        <v>114531</v>
      </c>
      <c r="AC128" s="71">
        <v>7803354.0000000009</v>
      </c>
      <c r="AD128" s="71">
        <v>8.6571878153200021</v>
      </c>
      <c r="AE128" s="72"/>
      <c r="AF128" s="71">
        <v>80391599.513579682</v>
      </c>
      <c r="AG128" s="71">
        <v>7257538.4675983004</v>
      </c>
      <c r="AH128" s="71">
        <v>0</v>
      </c>
      <c r="AI128" s="71">
        <v>443075191.31025982</v>
      </c>
      <c r="AJ128" s="71">
        <v>183221761.4142209</v>
      </c>
      <c r="AK128" s="71">
        <v>0</v>
      </c>
      <c r="AL128" s="71">
        <v>0</v>
      </c>
      <c r="AM128" s="71">
        <v>15765319.360915851</v>
      </c>
      <c r="AN128" s="71">
        <v>0</v>
      </c>
      <c r="AO128" s="71">
        <v>0</v>
      </c>
      <c r="AP128" s="71">
        <v>729711410.06657457</v>
      </c>
      <c r="AQ128" s="72"/>
      <c r="AR128" s="71">
        <v>882</v>
      </c>
      <c r="AS128" s="71">
        <v>347</v>
      </c>
      <c r="AT128" s="71">
        <v>0</v>
      </c>
      <c r="AU128" s="71">
        <v>0</v>
      </c>
      <c r="AV128" s="71">
        <v>0</v>
      </c>
      <c r="AW128" s="71">
        <v>0</v>
      </c>
      <c r="AX128" s="71"/>
      <c r="AY128" s="72"/>
      <c r="AZ128" s="71">
        <v>4339.5669999999991</v>
      </c>
      <c r="BA128" s="71">
        <v>7231.18</v>
      </c>
      <c r="BB128" s="71">
        <v>0</v>
      </c>
      <c r="BC128" s="71">
        <v>0</v>
      </c>
      <c r="BD128" s="71">
        <v>0</v>
      </c>
      <c r="BE128" s="71">
        <v>0</v>
      </c>
      <c r="BF128" s="71"/>
      <c r="BG128" s="72"/>
      <c r="BH128" s="71">
        <v>0</v>
      </c>
      <c r="BI128" s="71">
        <v>0</v>
      </c>
      <c r="BJ128" s="71">
        <v>11.288</v>
      </c>
      <c r="BK128" s="71">
        <v>31.187999999999999</v>
      </c>
      <c r="BL128" s="71">
        <v>46.079000000000001</v>
      </c>
      <c r="BM128" s="71">
        <v>0</v>
      </c>
      <c r="BN128" s="72"/>
      <c r="BO128" s="71">
        <v>0</v>
      </c>
      <c r="BP128" s="71">
        <v>0</v>
      </c>
      <c r="BQ128" s="71">
        <v>2</v>
      </c>
      <c r="BR128" s="71">
        <v>1</v>
      </c>
      <c r="BS128" s="71">
        <v>5</v>
      </c>
      <c r="BT128" s="71">
        <v>0</v>
      </c>
      <c r="BU128"/>
      <c r="BV128" s="70">
        <v>74.287999999999997</v>
      </c>
      <c r="BW128" s="70">
        <v>0</v>
      </c>
      <c r="BX128" s="70">
        <v>14.266999999999999</v>
      </c>
      <c r="BY128" s="70">
        <v>0</v>
      </c>
      <c r="BZ128" s="70">
        <v>0</v>
      </c>
      <c r="CA128" s="70">
        <v>0</v>
      </c>
      <c r="CB128" s="70">
        <v>0</v>
      </c>
      <c r="CC128" s="70">
        <v>0</v>
      </c>
      <c r="CD128" s="70">
        <v>0</v>
      </c>
    </row>
    <row r="129" spans="1:82">
      <c r="A129" s="70" t="s">
        <v>1764</v>
      </c>
      <c r="B129" s="70">
        <v>339</v>
      </c>
      <c r="C129" s="70">
        <v>16</v>
      </c>
      <c r="D129" s="70">
        <v>20</v>
      </c>
      <c r="E129" s="70">
        <v>2019</v>
      </c>
      <c r="F129" s="70" t="s">
        <v>158</v>
      </c>
      <c r="G129" s="70" t="s">
        <v>1748</v>
      </c>
      <c r="H129" s="70" t="s">
        <v>1749</v>
      </c>
      <c r="I129" s="148"/>
      <c r="J129" s="71">
        <v>119.13771219593734</v>
      </c>
      <c r="K129" s="71">
        <v>12.297216282941719</v>
      </c>
      <c r="L129" s="71">
        <v>0</v>
      </c>
      <c r="M129" s="71">
        <v>337.50131267704842</v>
      </c>
      <c r="N129" s="71">
        <v>171.68742564710303</v>
      </c>
      <c r="O129" s="71">
        <v>110.85075303635489</v>
      </c>
      <c r="P129" s="71">
        <v>83.566065297465087</v>
      </c>
      <c r="Q129" s="71">
        <v>7.1176567222019997</v>
      </c>
      <c r="R129" s="71">
        <v>46.878786978632952</v>
      </c>
      <c r="S129" s="71">
        <v>16.538740836600002</v>
      </c>
      <c r="T129" s="72"/>
      <c r="U129" s="71">
        <v>6531045</v>
      </c>
      <c r="V129" s="71">
        <v>4354</v>
      </c>
      <c r="W129" s="71">
        <v>0</v>
      </c>
      <c r="X129" s="71">
        <v>50958</v>
      </c>
      <c r="Y129" s="71">
        <v>50965</v>
      </c>
      <c r="Z129" s="71">
        <v>69400</v>
      </c>
      <c r="AA129" s="71">
        <v>17352</v>
      </c>
      <c r="AB129" s="71">
        <v>115340</v>
      </c>
      <c r="AC129" s="71">
        <v>8266512.5</v>
      </c>
      <c r="AD129" s="71">
        <v>16.538740836599999</v>
      </c>
      <c r="AE129" s="72"/>
      <c r="AF129" s="71">
        <v>97114034.300215155</v>
      </c>
      <c r="AG129" s="71">
        <v>7055260.777601447</v>
      </c>
      <c r="AH129" s="71">
        <v>0</v>
      </c>
      <c r="AI129" s="71">
        <v>349850946.52393258</v>
      </c>
      <c r="AJ129" s="71">
        <v>187794361.31044111</v>
      </c>
      <c r="AK129" s="71">
        <v>0</v>
      </c>
      <c r="AL129" s="71">
        <v>0</v>
      </c>
      <c r="AM129" s="71">
        <v>15708439.720944874</v>
      </c>
      <c r="AN129" s="71">
        <v>0</v>
      </c>
      <c r="AO129" s="71">
        <v>0</v>
      </c>
      <c r="AP129" s="71">
        <v>657523042.6331352</v>
      </c>
      <c r="AQ129" s="72"/>
      <c r="AR129" s="71">
        <v>903</v>
      </c>
      <c r="AS129" s="71">
        <v>348</v>
      </c>
      <c r="AT129" s="71">
        <v>0</v>
      </c>
      <c r="AU129" s="71">
        <v>0</v>
      </c>
      <c r="AV129" s="71">
        <v>0</v>
      </c>
      <c r="AW129" s="71">
        <v>0</v>
      </c>
      <c r="AX129" s="71"/>
      <c r="AY129" s="72"/>
      <c r="AZ129" s="71">
        <v>4453.161000000001</v>
      </c>
      <c r="BA129" s="71">
        <v>7279.0800000000008</v>
      </c>
      <c r="BB129" s="71">
        <v>0</v>
      </c>
      <c r="BC129" s="71">
        <v>0</v>
      </c>
      <c r="BD129" s="71">
        <v>0</v>
      </c>
      <c r="BE129" s="71">
        <v>0</v>
      </c>
      <c r="BF129" s="71"/>
      <c r="BG129" s="72"/>
      <c r="BH129" s="71">
        <v>0</v>
      </c>
      <c r="BI129" s="71">
        <v>0</v>
      </c>
      <c r="BJ129" s="71">
        <v>15.385999999999999</v>
      </c>
      <c r="BK129" s="71">
        <v>29.507000000000001</v>
      </c>
      <c r="BL129" s="71">
        <v>55.792000000000002</v>
      </c>
      <c r="BM129" s="71">
        <v>0</v>
      </c>
      <c r="BN129" s="72"/>
      <c r="BO129" s="71">
        <v>0</v>
      </c>
      <c r="BP129" s="71">
        <v>0</v>
      </c>
      <c r="BQ129" s="71">
        <v>3</v>
      </c>
      <c r="BR129" s="71">
        <v>1</v>
      </c>
      <c r="BS129" s="71">
        <v>5</v>
      </c>
      <c r="BT129" s="71">
        <v>0</v>
      </c>
      <c r="BU129"/>
      <c r="BV129" s="70">
        <v>77.129000000000005</v>
      </c>
      <c r="BW129" s="70">
        <v>0</v>
      </c>
      <c r="BX129" s="70">
        <v>23.556000000000001</v>
      </c>
      <c r="BY129" s="70">
        <v>0</v>
      </c>
      <c r="BZ129" s="70">
        <v>0</v>
      </c>
      <c r="CA129" s="70">
        <v>0</v>
      </c>
      <c r="CB129" s="70">
        <v>0</v>
      </c>
      <c r="CC129" s="70">
        <v>0</v>
      </c>
      <c r="CD129" s="70">
        <v>0</v>
      </c>
    </row>
    <row r="130" spans="1:82">
      <c r="A130" s="70" t="s">
        <v>1765</v>
      </c>
      <c r="B130" s="70">
        <v>340</v>
      </c>
      <c r="C130" s="70">
        <v>17</v>
      </c>
      <c r="D130" s="70">
        <v>20</v>
      </c>
      <c r="E130" s="70">
        <v>2020</v>
      </c>
      <c r="F130" s="70" t="s">
        <v>159</v>
      </c>
      <c r="G130" s="70" t="s">
        <v>1748</v>
      </c>
      <c r="H130" s="70" t="s">
        <v>1749</v>
      </c>
      <c r="I130" s="148"/>
      <c r="J130" s="71">
        <v>99.549845899785069</v>
      </c>
      <c r="K130" s="71">
        <v>10.813183985271625</v>
      </c>
      <c r="L130" s="71">
        <v>0.51598684953485463</v>
      </c>
      <c r="M130" s="71">
        <v>294.45862565882175</v>
      </c>
      <c r="N130" s="71">
        <v>161.73745823674872</v>
      </c>
      <c r="O130" s="71">
        <v>98.723287505793607</v>
      </c>
      <c r="P130" s="71">
        <v>78.299512163843204</v>
      </c>
      <c r="Q130" s="71">
        <v>6.81279366729839</v>
      </c>
      <c r="R130" s="71">
        <v>48.90765450818575</v>
      </c>
      <c r="S130" s="71">
        <v>14.4072337818</v>
      </c>
      <c r="T130" s="72"/>
      <c r="U130" s="71">
        <v>6377046</v>
      </c>
      <c r="V130" s="71">
        <v>4519</v>
      </c>
      <c r="W130" s="71">
        <v>13</v>
      </c>
      <c r="X130" s="71">
        <v>57531</v>
      </c>
      <c r="Y130" s="71">
        <v>51494</v>
      </c>
      <c r="Z130" s="71">
        <v>70545</v>
      </c>
      <c r="AA130" s="71">
        <v>17281</v>
      </c>
      <c r="AB130" s="71">
        <v>115548</v>
      </c>
      <c r="AC130" s="71">
        <v>8669848.5</v>
      </c>
      <c r="AD130" s="71">
        <v>14.4072337818</v>
      </c>
      <c r="AE130" s="72"/>
      <c r="AF130" s="71">
        <v>84928504.446403235</v>
      </c>
      <c r="AG130" s="71">
        <v>6187899.9197180141</v>
      </c>
      <c r="AH130" s="71">
        <v>129359.16940320205</v>
      </c>
      <c r="AI130" s="71">
        <v>330722673.57808113</v>
      </c>
      <c r="AJ130" s="71">
        <v>198671714.61768031</v>
      </c>
      <c r="AK130" s="71"/>
      <c r="AL130" s="71"/>
      <c r="AM130" s="71">
        <v>15080297.765055548</v>
      </c>
      <c r="AN130" s="71"/>
      <c r="AO130" s="71"/>
      <c r="AP130" s="71">
        <v>635720449.49634147</v>
      </c>
      <c r="AQ130" s="72"/>
      <c r="AR130" s="71">
        <v>935</v>
      </c>
      <c r="AS130" s="71">
        <v>349</v>
      </c>
      <c r="AT130" s="71">
        <v>0</v>
      </c>
      <c r="AU130" s="71">
        <v>0</v>
      </c>
      <c r="AV130" s="71">
        <v>0</v>
      </c>
      <c r="AW130" s="71">
        <v>0</v>
      </c>
      <c r="AX130" s="71"/>
      <c r="AY130" s="72"/>
      <c r="AZ130" s="71">
        <v>4627.1810000000032</v>
      </c>
      <c r="BA130" s="71">
        <v>7289.4800000000023</v>
      </c>
      <c r="BB130" s="71">
        <v>0</v>
      </c>
      <c r="BC130" s="71">
        <v>0</v>
      </c>
      <c r="BD130" s="71">
        <v>0</v>
      </c>
      <c r="BE130" s="71">
        <v>0</v>
      </c>
      <c r="BF130" s="71"/>
      <c r="BG130" s="72"/>
      <c r="BH130" s="71">
        <v>0</v>
      </c>
      <c r="BI130" s="71">
        <v>0</v>
      </c>
      <c r="BJ130" s="71">
        <v>17.818999999999999</v>
      </c>
      <c r="BK130" s="71">
        <v>30.164999999999999</v>
      </c>
      <c r="BL130" s="71">
        <v>71.876000000000005</v>
      </c>
      <c r="BM130" s="71">
        <v>0</v>
      </c>
      <c r="BN130" s="72"/>
      <c r="BO130" s="71">
        <v>0</v>
      </c>
      <c r="BP130" s="71">
        <v>0</v>
      </c>
      <c r="BQ130" s="71">
        <v>3</v>
      </c>
      <c r="BR130" s="71">
        <v>1</v>
      </c>
      <c r="BS130" s="71">
        <v>6</v>
      </c>
      <c r="BT130" s="71">
        <v>0</v>
      </c>
      <c r="BU130"/>
      <c r="BV130" s="70">
        <v>98.063999999999993</v>
      </c>
      <c r="BW130" s="70">
        <v>0</v>
      </c>
      <c r="BX130" s="70">
        <v>21.795999999999999</v>
      </c>
      <c r="BY130" s="70">
        <v>0</v>
      </c>
      <c r="BZ130" s="70">
        <v>0</v>
      </c>
      <c r="CA130" s="70">
        <v>0</v>
      </c>
      <c r="CB130" s="70">
        <v>0</v>
      </c>
      <c r="CC130" s="70">
        <v>0</v>
      </c>
      <c r="CD130" s="70">
        <v>0</v>
      </c>
    </row>
    <row r="131" spans="1:82">
      <c r="A131" s="70" t="s">
        <v>1766</v>
      </c>
      <c r="B131" s="70">
        <v>340</v>
      </c>
      <c r="C131" s="70">
        <v>18</v>
      </c>
      <c r="D131" s="70">
        <v>20</v>
      </c>
      <c r="E131" s="70">
        <v>2021</v>
      </c>
      <c r="F131" s="70" t="s">
        <v>160</v>
      </c>
      <c r="G131" s="70" t="s">
        <v>1748</v>
      </c>
      <c r="H131" s="70" t="s">
        <v>1749</v>
      </c>
      <c r="I131" s="148"/>
      <c r="J131" s="71">
        <v>87.004168380486746</v>
      </c>
      <c r="K131" s="71">
        <v>11.450850958927157</v>
      </c>
      <c r="L131" s="71">
        <v>0.55621957555952839</v>
      </c>
      <c r="M131" s="71">
        <v>318.7374751468401</v>
      </c>
      <c r="N131" s="71">
        <v>172.80132675454581</v>
      </c>
      <c r="O131" s="71">
        <v>94.617588611112254</v>
      </c>
      <c r="P131" s="71">
        <v>80.140080973377181</v>
      </c>
      <c r="Q131" s="71">
        <v>6.7579573586088397</v>
      </c>
      <c r="R131" s="71">
        <v>50.062025955997107</v>
      </c>
      <c r="S131" s="71">
        <v>15.316266186549999</v>
      </c>
      <c r="T131" s="72"/>
      <c r="U131" s="71">
        <v>5903343</v>
      </c>
      <c r="V131" s="71">
        <v>4519</v>
      </c>
      <c r="W131" s="71">
        <v>13</v>
      </c>
      <c r="X131" s="71">
        <v>57531</v>
      </c>
      <c r="Y131" s="71">
        <v>52156</v>
      </c>
      <c r="Z131" s="71">
        <v>69616</v>
      </c>
      <c r="AA131" s="71">
        <v>17247</v>
      </c>
      <c r="AB131" s="71">
        <v>115744</v>
      </c>
      <c r="AC131" s="71">
        <v>8609289.9999999981</v>
      </c>
      <c r="AD131" s="71">
        <v>15.316266186549999</v>
      </c>
      <c r="AE131" s="72"/>
      <c r="AF131" s="71">
        <v>73514204.709035352</v>
      </c>
      <c r="AG131" s="71">
        <v>6631312.2149075745</v>
      </c>
      <c r="AH131" s="71">
        <v>136778.61394296438</v>
      </c>
      <c r="AI131" s="71">
        <v>364380744.18680644</v>
      </c>
      <c r="AJ131" s="71">
        <v>208119280.15102431</v>
      </c>
      <c r="AK131" s="71">
        <v>0</v>
      </c>
      <c r="AL131" s="71">
        <v>0</v>
      </c>
      <c r="AM131" s="71">
        <v>15193007.430426341</v>
      </c>
      <c r="AN131" s="71">
        <v>0</v>
      </c>
      <c r="AO131" s="71">
        <v>0</v>
      </c>
      <c r="AP131" s="71">
        <v>667975327.30614305</v>
      </c>
      <c r="AQ131" s="72"/>
      <c r="AR131" s="71">
        <v>968</v>
      </c>
      <c r="AS131" s="71">
        <v>349</v>
      </c>
      <c r="AT131" s="71">
        <v>0</v>
      </c>
      <c r="AU131" s="71">
        <v>0</v>
      </c>
      <c r="AV131" s="71">
        <v>0</v>
      </c>
      <c r="AW131" s="71">
        <v>0</v>
      </c>
      <c r="AX131" s="71"/>
      <c r="AY131" s="72"/>
      <c r="AZ131" s="71">
        <v>4822.1410000000033</v>
      </c>
      <c r="BA131" s="71">
        <v>7289.4800000000023</v>
      </c>
      <c r="BB131" s="71">
        <v>0</v>
      </c>
      <c r="BC131" s="71">
        <v>0</v>
      </c>
      <c r="BD131" s="71">
        <v>0</v>
      </c>
      <c r="BE131" s="71">
        <v>0</v>
      </c>
      <c r="BF131" s="71"/>
      <c r="BG131" s="72"/>
      <c r="BH131" s="71">
        <v>0</v>
      </c>
      <c r="BI131" s="71">
        <v>0</v>
      </c>
      <c r="BJ131" s="71">
        <v>19.716999999999999</v>
      </c>
      <c r="BK131" s="71">
        <v>24.417999999999999</v>
      </c>
      <c r="BL131" s="71">
        <v>56.637999999999998</v>
      </c>
      <c r="BM131" s="71">
        <v>0</v>
      </c>
      <c r="BN131" s="72"/>
      <c r="BO131" s="71">
        <v>0</v>
      </c>
      <c r="BP131" s="71">
        <v>0</v>
      </c>
      <c r="BQ131" s="71">
        <v>3</v>
      </c>
      <c r="BR131" s="71">
        <v>1</v>
      </c>
      <c r="BS131" s="71">
        <v>6</v>
      </c>
      <c r="BT131" s="71">
        <v>0</v>
      </c>
      <c r="BU131"/>
      <c r="BV131" s="70">
        <v>84.9</v>
      </c>
      <c r="BW131" s="70">
        <v>0</v>
      </c>
      <c r="BX131" s="70">
        <v>15.872999999999999</v>
      </c>
      <c r="BY131" s="70">
        <v>0</v>
      </c>
      <c r="BZ131" s="70">
        <v>0</v>
      </c>
      <c r="CA131" s="70">
        <v>0</v>
      </c>
      <c r="CB131" s="70">
        <v>0</v>
      </c>
      <c r="CC131" s="70">
        <v>0</v>
      </c>
      <c r="CD131" s="70">
        <v>0</v>
      </c>
    </row>
    <row r="132" spans="1:82">
      <c r="A132" s="70" t="s">
        <v>1767</v>
      </c>
      <c r="B132" s="70">
        <v>340</v>
      </c>
      <c r="C132" s="70">
        <v>19</v>
      </c>
      <c r="D132" s="70">
        <v>20</v>
      </c>
      <c r="E132" s="70">
        <v>2022</v>
      </c>
      <c r="F132" s="70" t="s">
        <v>161</v>
      </c>
      <c r="G132" s="70" t="s">
        <v>1748</v>
      </c>
      <c r="H132" s="70" t="s">
        <v>1749</v>
      </c>
      <c r="I132" s="148"/>
      <c r="J132" s="71">
        <v>91.562937286614698</v>
      </c>
      <c r="K132" s="71">
        <v>12.468223845749884</v>
      </c>
      <c r="L132" s="71">
        <v>0.45333896311310312</v>
      </c>
      <c r="M132" s="71">
        <v>364.67115704208203</v>
      </c>
      <c r="N132" s="71">
        <v>174.28362288589466</v>
      </c>
      <c r="O132" s="71">
        <v>100.58607901367992</v>
      </c>
      <c r="P132" s="71">
        <v>79.669030300250839</v>
      </c>
      <c r="Q132" s="71">
        <v>6.8113585177546634</v>
      </c>
      <c r="R132" s="71">
        <v>53.266123980559243</v>
      </c>
      <c r="S132" s="71">
        <v>14.7516763498</v>
      </c>
      <c r="T132" s="72"/>
      <c r="U132" s="71">
        <v>6293468</v>
      </c>
      <c r="V132" s="71">
        <v>4519</v>
      </c>
      <c r="W132" s="71">
        <v>13</v>
      </c>
      <c r="X132" s="71">
        <v>57531</v>
      </c>
      <c r="Y132" s="71">
        <v>52950</v>
      </c>
      <c r="Z132" s="71">
        <v>70315</v>
      </c>
      <c r="AA132" s="71">
        <v>17407</v>
      </c>
      <c r="AB132" s="71">
        <v>115702</v>
      </c>
      <c r="AC132" s="71">
        <v>9275354.9999999981</v>
      </c>
      <c r="AD132" s="71">
        <v>14.7516763498</v>
      </c>
      <c r="AE132" s="72"/>
      <c r="AF132" s="71">
        <v>75613408.488343552</v>
      </c>
      <c r="AG132" s="71">
        <v>7519125.1629647873</v>
      </c>
      <c r="AH132" s="71">
        <v>128274.59422442675</v>
      </c>
      <c r="AI132" s="71">
        <v>407505598.97065383</v>
      </c>
      <c r="AJ132" s="71">
        <v>215289351.05280221</v>
      </c>
      <c r="AK132" s="71">
        <v>0</v>
      </c>
      <c r="AL132" s="71">
        <v>0</v>
      </c>
      <c r="AM132" s="71">
        <v>14940286.217492085</v>
      </c>
      <c r="AN132" s="71">
        <v>0</v>
      </c>
      <c r="AO132" s="71">
        <v>0</v>
      </c>
      <c r="AP132" s="71">
        <v>720996044.48648095</v>
      </c>
      <c r="AQ132" s="72"/>
      <c r="AR132" s="71">
        <v>1019</v>
      </c>
      <c r="AS132" s="71">
        <v>351</v>
      </c>
      <c r="AT132" s="71">
        <v>0</v>
      </c>
      <c r="AU132" s="71">
        <v>0</v>
      </c>
      <c r="AV132" s="71">
        <v>0</v>
      </c>
      <c r="AW132" s="71">
        <v>1</v>
      </c>
      <c r="AX132" s="71"/>
      <c r="AY132" s="72"/>
      <c r="AZ132" s="71">
        <v>5114.6710000000039</v>
      </c>
      <c r="BA132" s="71">
        <v>7370.8800000000019</v>
      </c>
      <c r="BB132" s="71">
        <v>0</v>
      </c>
      <c r="BC132" s="71">
        <v>0</v>
      </c>
      <c r="BD132" s="71">
        <v>0</v>
      </c>
      <c r="BE132" s="71">
        <v>49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1768</v>
      </c>
      <c r="B133" s="70">
        <v>340</v>
      </c>
      <c r="C133" s="70">
        <v>20</v>
      </c>
      <c r="D133" s="70">
        <v>20</v>
      </c>
      <c r="E133" s="70">
        <v>2023</v>
      </c>
      <c r="F133" s="70" t="s">
        <v>1539</v>
      </c>
      <c r="G133" s="70" t="s">
        <v>1748</v>
      </c>
      <c r="H133" s="70" t="s">
        <v>1749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1074</v>
      </c>
      <c r="AS133" s="71">
        <v>351</v>
      </c>
      <c r="AT133" s="71">
        <v>0</v>
      </c>
      <c r="AU133" s="71">
        <v>0</v>
      </c>
      <c r="AV133" s="71">
        <v>0</v>
      </c>
      <c r="AW133" s="71">
        <v>1</v>
      </c>
      <c r="AX133" s="71"/>
      <c r="AY133" s="72"/>
      <c r="AZ133" s="71">
        <v>5422.0410000000047</v>
      </c>
      <c r="BA133" s="71">
        <v>7370.8800000000019</v>
      </c>
      <c r="BB133" s="71">
        <v>0</v>
      </c>
      <c r="BC133" s="71">
        <v>0</v>
      </c>
      <c r="BD133" s="71">
        <v>0</v>
      </c>
      <c r="BE133" s="71">
        <v>49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1769</v>
      </c>
      <c r="B134" s="70">
        <v>340</v>
      </c>
      <c r="C134" s="70">
        <v>21</v>
      </c>
      <c r="D134" s="70">
        <v>20</v>
      </c>
      <c r="E134" s="70">
        <v>2024</v>
      </c>
      <c r="F134" s="70" t="s">
        <v>1554</v>
      </c>
      <c r="G134" s="70" t="s">
        <v>1748</v>
      </c>
      <c r="H134" s="70" t="s">
        <v>1749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1770</v>
      </c>
      <c r="B135" s="70">
        <v>392</v>
      </c>
      <c r="C135" s="70">
        <v>1</v>
      </c>
      <c r="D135" s="70">
        <v>24</v>
      </c>
      <c r="E135" s="70">
        <v>1990</v>
      </c>
      <c r="F135" s="70" t="s">
        <v>787</v>
      </c>
      <c r="G135" s="70" t="s">
        <v>1771</v>
      </c>
      <c r="H135" s="70" t="s">
        <v>1772</v>
      </c>
      <c r="I135" s="148"/>
      <c r="J135" s="71">
        <v>152.73472639649751</v>
      </c>
      <c r="K135" s="71">
        <v>21.664513767228549</v>
      </c>
      <c r="L135" s="71">
        <v>28.962933952774829</v>
      </c>
      <c r="M135" s="71">
        <v>102.5389919305215</v>
      </c>
      <c r="N135" s="71">
        <v>132.46002045659361</v>
      </c>
      <c r="O135" s="71">
        <v>83.661613621884598</v>
      </c>
      <c r="P135" s="71">
        <v>134.08365961359641</v>
      </c>
      <c r="Q135" s="71">
        <v>8.6155926061160706</v>
      </c>
      <c r="R135" s="71">
        <v>37.423843192471793</v>
      </c>
      <c r="S135" s="71">
        <v>6.8389402053879298</v>
      </c>
      <c r="T135" s="72"/>
      <c r="U135" s="71">
        <v>12332697</v>
      </c>
      <c r="V135" s="71">
        <v>6291</v>
      </c>
      <c r="W135" s="71">
        <v>302</v>
      </c>
      <c r="X135" s="71">
        <v>37887</v>
      </c>
      <c r="Y135" s="71">
        <v>40257</v>
      </c>
      <c r="Z135" s="71">
        <v>34411</v>
      </c>
      <c r="AA135" s="71">
        <v>32557</v>
      </c>
      <c r="AB135" s="71">
        <v>139888</v>
      </c>
      <c r="AC135" s="71">
        <v>6481877</v>
      </c>
      <c r="AD135" s="71">
        <v>6.8389402053879298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1773</v>
      </c>
      <c r="B136" s="70">
        <v>393</v>
      </c>
      <c r="C136" s="70">
        <v>2</v>
      </c>
      <c r="D136" s="70">
        <v>24</v>
      </c>
      <c r="E136" s="70">
        <v>2005</v>
      </c>
      <c r="F136" s="70" t="s">
        <v>789</v>
      </c>
      <c r="G136" s="70" t="s">
        <v>1771</v>
      </c>
      <c r="H136" s="70" t="s">
        <v>1772</v>
      </c>
      <c r="I136" s="148"/>
      <c r="J136" s="71">
        <v>101.47664056006531</v>
      </c>
      <c r="K136" s="71">
        <v>11.926868256304431</v>
      </c>
      <c r="L136" s="71">
        <v>29.843796123827751</v>
      </c>
      <c r="M136" s="71">
        <v>162.097885498707</v>
      </c>
      <c r="N136" s="71">
        <v>166.4972325062117</v>
      </c>
      <c r="O136" s="71">
        <v>133.47170327295069</v>
      </c>
      <c r="P136" s="71">
        <v>137.98652666045899</v>
      </c>
      <c r="Q136" s="71">
        <v>7.9147260807344804</v>
      </c>
      <c r="R136" s="71">
        <v>29.08382361505053</v>
      </c>
      <c r="S136" s="71">
        <v>14.94523532</v>
      </c>
      <c r="T136" s="72"/>
      <c r="U136" s="71">
        <v>10299997</v>
      </c>
      <c r="V136" s="71">
        <v>5057</v>
      </c>
      <c r="W136" s="71">
        <v>470</v>
      </c>
      <c r="X136" s="71">
        <v>32567</v>
      </c>
      <c r="Y136" s="71">
        <v>47091</v>
      </c>
      <c r="Z136" s="71">
        <v>63528</v>
      </c>
      <c r="AA136" s="71">
        <v>27440</v>
      </c>
      <c r="AB136" s="71">
        <v>134343</v>
      </c>
      <c r="AC136" s="71">
        <v>5142872</v>
      </c>
      <c r="AD136" s="71">
        <v>14.94523532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1774</v>
      </c>
      <c r="B137" s="70">
        <v>394</v>
      </c>
      <c r="C137" s="70">
        <v>3</v>
      </c>
      <c r="D137" s="70">
        <v>24</v>
      </c>
      <c r="E137" s="70">
        <v>2006</v>
      </c>
      <c r="F137" s="70" t="s">
        <v>790</v>
      </c>
      <c r="G137" s="70" t="s">
        <v>1771</v>
      </c>
      <c r="H137" s="70" t="s">
        <v>1772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1775</v>
      </c>
      <c r="B138" s="70">
        <v>395</v>
      </c>
      <c r="C138" s="70">
        <v>4</v>
      </c>
      <c r="D138" s="70">
        <v>24</v>
      </c>
      <c r="E138" s="70">
        <v>2007</v>
      </c>
      <c r="F138" s="70" t="s">
        <v>791</v>
      </c>
      <c r="G138" s="70" t="s">
        <v>1771</v>
      </c>
      <c r="H138" s="70" t="s">
        <v>1772</v>
      </c>
      <c r="I138" s="148"/>
      <c r="J138" s="71">
        <v>78.666924932095711</v>
      </c>
      <c r="K138" s="71">
        <v>11.22939027494226</v>
      </c>
      <c r="L138" s="71">
        <v>44.167182146312491</v>
      </c>
      <c r="M138" s="71">
        <v>152.95216939429821</v>
      </c>
      <c r="N138" s="71">
        <v>175.75753874502271</v>
      </c>
      <c r="O138" s="71">
        <v>131.22300783058461</v>
      </c>
      <c r="P138" s="71">
        <v>136.01677156708911</v>
      </c>
      <c r="Q138" s="71">
        <v>8.2394300481941602</v>
      </c>
      <c r="R138" s="71">
        <v>32.602065963809068</v>
      </c>
      <c r="S138" s="71">
        <v>11.065126723680001</v>
      </c>
      <c r="T138" s="72"/>
      <c r="U138" s="71">
        <v>11271244</v>
      </c>
      <c r="V138" s="71">
        <v>4705</v>
      </c>
      <c r="W138" s="71">
        <v>417</v>
      </c>
      <c r="X138" s="71">
        <v>38762</v>
      </c>
      <c r="Y138" s="71">
        <v>47734</v>
      </c>
      <c r="Z138" s="71">
        <v>64928</v>
      </c>
      <c r="AA138" s="71">
        <v>26636</v>
      </c>
      <c r="AB138" s="71">
        <v>132459</v>
      </c>
      <c r="AC138" s="71">
        <v>5930413</v>
      </c>
      <c r="AD138" s="71">
        <v>11.065126723680001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1776</v>
      </c>
      <c r="B139" s="70">
        <v>396</v>
      </c>
      <c r="C139" s="70">
        <v>5</v>
      </c>
      <c r="D139" s="70">
        <v>24</v>
      </c>
      <c r="E139" s="70">
        <v>2008</v>
      </c>
      <c r="F139" s="70" t="s">
        <v>792</v>
      </c>
      <c r="G139" s="70" t="s">
        <v>1771</v>
      </c>
      <c r="H139" s="70" t="s">
        <v>1772</v>
      </c>
      <c r="I139" s="148"/>
      <c r="J139" s="71">
        <v>80.602713549632711</v>
      </c>
      <c r="K139" s="71">
        <v>8.3274541651931333</v>
      </c>
      <c r="L139" s="71">
        <v>38.666268257587383</v>
      </c>
      <c r="M139" s="71">
        <v>165.30645100952941</v>
      </c>
      <c r="N139" s="71">
        <v>151.7921035253554</v>
      </c>
      <c r="O139" s="71">
        <v>128.43312625542211</v>
      </c>
      <c r="P139" s="71">
        <v>132.51061238248209</v>
      </c>
      <c r="Q139" s="71">
        <v>8.0619176771281502</v>
      </c>
      <c r="R139" s="71">
        <v>28.260210872534049</v>
      </c>
      <c r="S139" s="71">
        <v>12.254673958</v>
      </c>
      <c r="T139" s="72"/>
      <c r="U139" s="71">
        <v>10915106</v>
      </c>
      <c r="V139" s="71">
        <v>4705</v>
      </c>
      <c r="W139" s="71">
        <v>417</v>
      </c>
      <c r="X139" s="71">
        <v>38762</v>
      </c>
      <c r="Y139" s="71">
        <v>48075</v>
      </c>
      <c r="Z139" s="71">
        <v>65778</v>
      </c>
      <c r="AA139" s="71">
        <v>25979</v>
      </c>
      <c r="AB139" s="71">
        <v>131737</v>
      </c>
      <c r="AC139" s="71">
        <v>5337965</v>
      </c>
      <c r="AD139" s="71">
        <v>12.254673958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1777</v>
      </c>
      <c r="B140" s="70">
        <v>397</v>
      </c>
      <c r="C140" s="70">
        <v>6</v>
      </c>
      <c r="D140" s="70">
        <v>24</v>
      </c>
      <c r="E140" s="70">
        <v>2009</v>
      </c>
      <c r="F140" s="70" t="s">
        <v>176</v>
      </c>
      <c r="G140" s="1064" t="s">
        <v>1771</v>
      </c>
      <c r="H140" s="70" t="s">
        <v>1772</v>
      </c>
      <c r="I140" s="148"/>
      <c r="J140" s="71">
        <v>85.780116470383035</v>
      </c>
      <c r="K140" s="71">
        <v>8.3515844980153844</v>
      </c>
      <c r="L140" s="71">
        <v>71.770776998780207</v>
      </c>
      <c r="M140" s="71">
        <v>175.5477259019741</v>
      </c>
      <c r="N140" s="71">
        <v>150.19596382205449</v>
      </c>
      <c r="O140" s="71">
        <v>131.78196111927909</v>
      </c>
      <c r="P140" s="71">
        <v>126.0845302026232</v>
      </c>
      <c r="Q140" s="71">
        <v>7.6405100835736199</v>
      </c>
      <c r="R140" s="71">
        <v>23.008317147464421</v>
      </c>
      <c r="S140" s="71">
        <v>9.7804963728099992</v>
      </c>
      <c r="T140" s="72"/>
      <c r="U140" s="71">
        <v>10362564</v>
      </c>
      <c r="V140" s="71">
        <v>4668</v>
      </c>
      <c r="W140" s="71">
        <v>1115</v>
      </c>
      <c r="X140" s="71">
        <v>40091</v>
      </c>
      <c r="Y140" s="71">
        <v>48431</v>
      </c>
      <c r="Z140" s="71">
        <v>66619</v>
      </c>
      <c r="AA140" s="71">
        <v>25377</v>
      </c>
      <c r="AB140" s="71">
        <v>131061</v>
      </c>
      <c r="AC140" s="71">
        <v>4239827</v>
      </c>
      <c r="AD140" s="71">
        <v>9.7804963728099992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3.5</v>
      </c>
      <c r="BI140" s="71">
        <v>0</v>
      </c>
      <c r="BJ140" s="71">
        <v>39.53</v>
      </c>
      <c r="BK140" s="71">
        <v>0</v>
      </c>
      <c r="BL140" s="71">
        <v>13.57</v>
      </c>
      <c r="BM140" s="71">
        <v>0</v>
      </c>
      <c r="BN140" s="72"/>
      <c r="BO140" s="71">
        <v>1</v>
      </c>
      <c r="BP140" s="71">
        <v>0</v>
      </c>
      <c r="BQ140" s="71">
        <v>9</v>
      </c>
      <c r="BR140" s="71">
        <v>0</v>
      </c>
      <c r="BS140" s="71">
        <v>3</v>
      </c>
      <c r="BT140" s="71">
        <v>0</v>
      </c>
      <c r="BU140"/>
      <c r="BV140" s="70">
        <v>52.392000000000003</v>
      </c>
      <c r="BW140" s="70">
        <v>0</v>
      </c>
      <c r="BX140" s="70">
        <v>4.2080000000000002</v>
      </c>
      <c r="BY140" s="70">
        <v>0</v>
      </c>
      <c r="BZ140" s="70">
        <v>0</v>
      </c>
      <c r="CA140" s="70">
        <v>0</v>
      </c>
      <c r="CB140" s="70">
        <v>0</v>
      </c>
      <c r="CC140" s="70">
        <v>0</v>
      </c>
      <c r="CD140" s="70">
        <v>0</v>
      </c>
    </row>
    <row r="141" spans="1:82">
      <c r="A141" s="70" t="s">
        <v>1778</v>
      </c>
      <c r="B141" s="70">
        <v>398</v>
      </c>
      <c r="C141" s="70">
        <v>7</v>
      </c>
      <c r="D141" s="70">
        <v>24</v>
      </c>
      <c r="E141" s="70">
        <v>2010</v>
      </c>
      <c r="F141" s="70" t="s">
        <v>177</v>
      </c>
      <c r="G141" s="1064" t="s">
        <v>1771</v>
      </c>
      <c r="H141" s="70" t="s">
        <v>1772</v>
      </c>
      <c r="I141" s="148"/>
      <c r="J141" s="71">
        <v>77.738999703332411</v>
      </c>
      <c r="K141" s="71">
        <v>9.0683111698772674</v>
      </c>
      <c r="L141" s="71">
        <v>68.208045334787869</v>
      </c>
      <c r="M141" s="71">
        <v>184.70644389340359</v>
      </c>
      <c r="N141" s="71">
        <v>172.28551173062741</v>
      </c>
      <c r="O141" s="71">
        <v>132.1648022478785</v>
      </c>
      <c r="P141" s="71">
        <v>126.65401372555451</v>
      </c>
      <c r="Q141" s="71">
        <v>7.9258571608065296</v>
      </c>
      <c r="R141" s="71">
        <v>24.200278908583819</v>
      </c>
      <c r="S141" s="71">
        <v>14.658333643160001</v>
      </c>
      <c r="T141" s="72"/>
      <c r="U141" s="71">
        <v>10310279</v>
      </c>
      <c r="V141" s="71">
        <v>4668</v>
      </c>
      <c r="W141" s="71">
        <v>1115</v>
      </c>
      <c r="X141" s="71">
        <v>40091</v>
      </c>
      <c r="Y141" s="71">
        <v>48752</v>
      </c>
      <c r="Z141" s="71">
        <v>67123</v>
      </c>
      <c r="AA141" s="71">
        <v>24855</v>
      </c>
      <c r="AB141" s="71">
        <v>130276</v>
      </c>
      <c r="AC141" s="71">
        <v>4226060</v>
      </c>
      <c r="AD141" s="71">
        <v>14.658333643160001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3.24</v>
      </c>
      <c r="BI141" s="71">
        <v>0</v>
      </c>
      <c r="BJ141" s="71">
        <v>34.435000000000002</v>
      </c>
      <c r="BK141" s="71">
        <v>0</v>
      </c>
      <c r="BL141" s="71">
        <v>19.413</v>
      </c>
      <c r="BM141" s="71">
        <v>0</v>
      </c>
      <c r="BN141" s="72"/>
      <c r="BO141" s="71">
        <v>1</v>
      </c>
      <c r="BP141" s="71">
        <v>0</v>
      </c>
      <c r="BQ141" s="71">
        <v>8</v>
      </c>
      <c r="BR141" s="71">
        <v>0</v>
      </c>
      <c r="BS141" s="71">
        <v>3</v>
      </c>
      <c r="BT141" s="71">
        <v>0</v>
      </c>
      <c r="BU141"/>
      <c r="BV141" s="70">
        <v>46.817999999999998</v>
      </c>
      <c r="BW141" s="70">
        <v>0</v>
      </c>
      <c r="BX141" s="70">
        <v>10.27</v>
      </c>
      <c r="BY141" s="70">
        <v>0</v>
      </c>
      <c r="BZ141" s="70">
        <v>0</v>
      </c>
      <c r="CA141" s="70">
        <v>0</v>
      </c>
      <c r="CB141" s="70">
        <v>0</v>
      </c>
      <c r="CC141" s="70">
        <v>0</v>
      </c>
      <c r="CD141" s="70">
        <v>0</v>
      </c>
    </row>
    <row r="142" spans="1:82">
      <c r="A142" s="70" t="s">
        <v>1779</v>
      </c>
      <c r="B142" s="70">
        <v>399</v>
      </c>
      <c r="C142" s="70">
        <v>8</v>
      </c>
      <c r="D142" s="70">
        <v>24</v>
      </c>
      <c r="E142" s="70">
        <v>2011</v>
      </c>
      <c r="F142" s="70" t="s">
        <v>178</v>
      </c>
      <c r="G142" s="70" t="s">
        <v>1771</v>
      </c>
      <c r="H142" s="70" t="s">
        <v>1772</v>
      </c>
      <c r="I142" s="148"/>
      <c r="J142" s="71">
        <v>105.2439105614005</v>
      </c>
      <c r="K142" s="71">
        <v>12.116420948628029</v>
      </c>
      <c r="L142" s="71">
        <v>48.727181810105563</v>
      </c>
      <c r="M142" s="71">
        <v>220.3082589076584</v>
      </c>
      <c r="N142" s="71">
        <v>220.8833735229677</v>
      </c>
      <c r="O142" s="71">
        <v>131.07357198502419</v>
      </c>
      <c r="P142" s="71">
        <v>121.00958552977625</v>
      </c>
      <c r="Q142" s="71">
        <v>9.0910147034114193</v>
      </c>
      <c r="R142" s="71">
        <v>22.585308034054751</v>
      </c>
      <c r="S142" s="71">
        <v>12.69199061286</v>
      </c>
      <c r="T142" s="72"/>
      <c r="U142" s="71">
        <v>10732183</v>
      </c>
      <c r="V142" s="71">
        <v>4668</v>
      </c>
      <c r="W142" s="71">
        <v>1115</v>
      </c>
      <c r="X142" s="71">
        <v>40091</v>
      </c>
      <c r="Y142" s="71">
        <v>49113</v>
      </c>
      <c r="Z142" s="71">
        <v>68015</v>
      </c>
      <c r="AA142" s="71">
        <v>24454</v>
      </c>
      <c r="AB142" s="71">
        <v>129544</v>
      </c>
      <c r="AC142" s="71">
        <v>3937517</v>
      </c>
      <c r="AD142" s="71">
        <v>12.69199061286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4.6660000000000004</v>
      </c>
      <c r="BI142" s="71">
        <v>0</v>
      </c>
      <c r="BJ142" s="71">
        <v>42.682000000000002</v>
      </c>
      <c r="BK142" s="71">
        <v>0</v>
      </c>
      <c r="BL142" s="71">
        <v>19.762</v>
      </c>
      <c r="BM142" s="71">
        <v>0</v>
      </c>
      <c r="BN142" s="72"/>
      <c r="BO142" s="71">
        <v>1</v>
      </c>
      <c r="BP142" s="71">
        <v>0</v>
      </c>
      <c r="BQ142" s="71">
        <v>9</v>
      </c>
      <c r="BR142" s="71">
        <v>0</v>
      </c>
      <c r="BS142" s="71">
        <v>3</v>
      </c>
      <c r="BT142" s="71">
        <v>0</v>
      </c>
      <c r="BU142"/>
      <c r="BV142" s="70">
        <v>55.372999999999998</v>
      </c>
      <c r="BW142" s="70">
        <v>0</v>
      </c>
      <c r="BX142" s="70">
        <v>11.737</v>
      </c>
      <c r="BY142" s="70">
        <v>0</v>
      </c>
      <c r="BZ142" s="70">
        <v>0</v>
      </c>
      <c r="CA142" s="70">
        <v>0</v>
      </c>
      <c r="CB142" s="70">
        <v>0</v>
      </c>
      <c r="CC142" s="70">
        <v>0</v>
      </c>
      <c r="CD142" s="70">
        <v>0</v>
      </c>
    </row>
    <row r="143" spans="1:82">
      <c r="A143" s="70" t="s">
        <v>1780</v>
      </c>
      <c r="B143" s="70">
        <v>400</v>
      </c>
      <c r="C143" s="70">
        <v>9</v>
      </c>
      <c r="D143" s="70">
        <v>24</v>
      </c>
      <c r="E143" s="70">
        <v>2012</v>
      </c>
      <c r="F143" s="70" t="s">
        <v>179</v>
      </c>
      <c r="G143" s="70" t="s">
        <v>1771</v>
      </c>
      <c r="H143" s="70" t="s">
        <v>1772</v>
      </c>
      <c r="I143" s="148"/>
      <c r="J143" s="71">
        <v>116.13135828400139</v>
      </c>
      <c r="K143" s="71">
        <v>11.744201075176839</v>
      </c>
      <c r="L143" s="71">
        <v>48.913994932003703</v>
      </c>
      <c r="M143" s="71">
        <v>255.71687145880901</v>
      </c>
      <c r="N143" s="71">
        <v>232.19449413747321</v>
      </c>
      <c r="O143" s="71">
        <v>132.05543055005765</v>
      </c>
      <c r="P143" s="71">
        <v>119.61286965420365</v>
      </c>
      <c r="Q143" s="71">
        <v>9.8521956224784706</v>
      </c>
      <c r="R143" s="71">
        <v>23.650644207885769</v>
      </c>
      <c r="S143" s="71">
        <v>14.6749708336</v>
      </c>
      <c r="T143" s="72"/>
      <c r="U143" s="71">
        <v>11982920</v>
      </c>
      <c r="V143" s="71">
        <v>4668</v>
      </c>
      <c r="W143" s="71">
        <v>1115</v>
      </c>
      <c r="X143" s="71">
        <v>40091</v>
      </c>
      <c r="Y143" s="71">
        <v>49817</v>
      </c>
      <c r="Z143" s="71">
        <v>69068</v>
      </c>
      <c r="AA143" s="71">
        <v>24035</v>
      </c>
      <c r="AB143" s="71">
        <v>129216</v>
      </c>
      <c r="AC143" s="71">
        <v>4016452</v>
      </c>
      <c r="AD143" s="71">
        <v>14.6749708336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3.5910000000000002</v>
      </c>
      <c r="BI143" s="71">
        <v>0</v>
      </c>
      <c r="BJ143" s="71">
        <v>48.6</v>
      </c>
      <c r="BK143" s="71">
        <v>0</v>
      </c>
      <c r="BL143" s="71">
        <v>6.3439999999999994</v>
      </c>
      <c r="BM143" s="71">
        <v>0</v>
      </c>
      <c r="BN143" s="72"/>
      <c r="BO143" s="71">
        <v>1</v>
      </c>
      <c r="BP143" s="71">
        <v>0</v>
      </c>
      <c r="BQ143" s="71">
        <v>9</v>
      </c>
      <c r="BR143" s="71">
        <v>0</v>
      </c>
      <c r="BS143" s="71">
        <v>2</v>
      </c>
      <c r="BT143" s="71">
        <v>0</v>
      </c>
      <c r="BU143"/>
      <c r="BV143" s="70">
        <v>58.534999999999997</v>
      </c>
      <c r="BW143" s="70">
        <v>0</v>
      </c>
      <c r="BX143" s="70">
        <v>0</v>
      </c>
      <c r="BY143" s="70">
        <v>0</v>
      </c>
      <c r="BZ143" s="70">
        <v>0</v>
      </c>
      <c r="CA143" s="70">
        <v>0</v>
      </c>
      <c r="CB143" s="70">
        <v>0</v>
      </c>
      <c r="CC143" s="70">
        <v>0</v>
      </c>
      <c r="CD143" s="70">
        <v>0</v>
      </c>
    </row>
    <row r="144" spans="1:82">
      <c r="A144" s="70" t="s">
        <v>1781</v>
      </c>
      <c r="B144" s="70">
        <v>401</v>
      </c>
      <c r="C144" s="70">
        <v>10</v>
      </c>
      <c r="D144" s="70">
        <v>24</v>
      </c>
      <c r="E144" s="70">
        <v>2013</v>
      </c>
      <c r="F144" s="70" t="s">
        <v>180</v>
      </c>
      <c r="G144" s="70" t="s">
        <v>1771</v>
      </c>
      <c r="H144" s="70" t="s">
        <v>1772</v>
      </c>
      <c r="I144" s="148"/>
      <c r="J144" s="71">
        <v>143.06579089288849</v>
      </c>
      <c r="K144" s="71">
        <v>9.7115764364976727</v>
      </c>
      <c r="L144" s="71">
        <v>38.730309889772073</v>
      </c>
      <c r="M144" s="71">
        <v>274.86621292541219</v>
      </c>
      <c r="N144" s="71">
        <v>263.43980860572481</v>
      </c>
      <c r="O144" s="71">
        <v>128.26360317881705</v>
      </c>
      <c r="P144" s="71">
        <v>117.49095939575002</v>
      </c>
      <c r="Q144" s="71">
        <v>9.9586690275547092</v>
      </c>
      <c r="R144" s="71">
        <v>25.648323481463699</v>
      </c>
      <c r="S144" s="71">
        <v>12.73876265298</v>
      </c>
      <c r="T144" s="72"/>
      <c r="U144" s="71">
        <v>12923986</v>
      </c>
      <c r="V144" s="71">
        <v>4668</v>
      </c>
      <c r="W144" s="71">
        <v>1115</v>
      </c>
      <c r="X144" s="71">
        <v>40091</v>
      </c>
      <c r="Y144" s="71">
        <v>50046</v>
      </c>
      <c r="Z144" s="71">
        <v>70080</v>
      </c>
      <c r="AA144" s="71">
        <v>23520</v>
      </c>
      <c r="AB144" s="71">
        <v>128740</v>
      </c>
      <c r="AC144" s="71">
        <v>4251769</v>
      </c>
      <c r="AD144" s="71">
        <v>12.73876265298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9.0630000000000006</v>
      </c>
      <c r="BI144" s="71">
        <v>0</v>
      </c>
      <c r="BJ144" s="71">
        <v>57.478999999999999</v>
      </c>
      <c r="BK144" s="71">
        <v>0</v>
      </c>
      <c r="BL144" s="71">
        <v>3.5739999999999998</v>
      </c>
      <c r="BM144" s="71">
        <v>0</v>
      </c>
      <c r="BN144" s="72"/>
      <c r="BO144" s="71">
        <v>1</v>
      </c>
      <c r="BP144" s="71">
        <v>0</v>
      </c>
      <c r="BQ144" s="71">
        <v>10</v>
      </c>
      <c r="BR144" s="71">
        <v>0</v>
      </c>
      <c r="BS144" s="71">
        <v>1</v>
      </c>
      <c r="BT144" s="71">
        <v>0</v>
      </c>
      <c r="BU144"/>
      <c r="BV144" s="70">
        <v>70.116</v>
      </c>
      <c r="BW144" s="70">
        <v>0</v>
      </c>
      <c r="BX144" s="70">
        <v>0</v>
      </c>
      <c r="BY144" s="70">
        <v>0</v>
      </c>
      <c r="BZ144" s="70">
        <v>0</v>
      </c>
      <c r="CA144" s="70">
        <v>0</v>
      </c>
      <c r="CB144" s="70">
        <v>0</v>
      </c>
      <c r="CC144" s="70">
        <v>0</v>
      </c>
      <c r="CD144" s="70">
        <v>0</v>
      </c>
    </row>
    <row r="145" spans="1:82">
      <c r="A145" s="70" t="s">
        <v>1782</v>
      </c>
      <c r="B145" s="70">
        <v>402</v>
      </c>
      <c r="C145" s="70">
        <v>11</v>
      </c>
      <c r="D145" s="70">
        <v>24</v>
      </c>
      <c r="E145" s="70">
        <v>2014</v>
      </c>
      <c r="F145" s="70" t="s">
        <v>181</v>
      </c>
      <c r="G145" s="70" t="s">
        <v>1771</v>
      </c>
      <c r="H145" s="70" t="s">
        <v>1772</v>
      </c>
      <c r="I145" s="148"/>
      <c r="J145" s="71">
        <v>144.31177535040271</v>
      </c>
      <c r="K145" s="71">
        <v>9.9265996604164268</v>
      </c>
      <c r="L145" s="71">
        <v>35.977093920820067</v>
      </c>
      <c r="M145" s="71">
        <v>230.06982988047369</v>
      </c>
      <c r="N145" s="71">
        <v>231.85971802964491</v>
      </c>
      <c r="O145" s="71">
        <v>123.14271630973271</v>
      </c>
      <c r="P145" s="71">
        <v>116.08810650590544</v>
      </c>
      <c r="Q145" s="71">
        <v>9.46539199534738</v>
      </c>
      <c r="R145" s="71">
        <v>24.150508972914711</v>
      </c>
      <c r="S145" s="71">
        <v>16.250267879999999</v>
      </c>
      <c r="T145" s="72"/>
      <c r="U145" s="71">
        <v>13739217</v>
      </c>
      <c r="V145" s="71">
        <v>4138</v>
      </c>
      <c r="W145" s="71">
        <v>675</v>
      </c>
      <c r="X145" s="71">
        <v>38059</v>
      </c>
      <c r="Y145" s="71">
        <v>50040</v>
      </c>
      <c r="Z145" s="71">
        <v>70863</v>
      </c>
      <c r="AA145" s="71">
        <v>23119</v>
      </c>
      <c r="AB145" s="71">
        <v>127536</v>
      </c>
      <c r="AC145" s="71">
        <v>4016062</v>
      </c>
      <c r="AD145" s="71">
        <v>16.250267879999999</v>
      </c>
      <c r="AE145" s="72"/>
      <c r="AF145" s="71"/>
      <c r="AG145" s="71"/>
      <c r="AH145" s="71"/>
      <c r="AI145" s="71"/>
      <c r="AJ145" s="71"/>
      <c r="AK145" s="71"/>
      <c r="AL145" s="71"/>
      <c r="AM145" s="71"/>
      <c r="AN145" s="71"/>
      <c r="AO145" s="71"/>
      <c r="AP145" s="71"/>
      <c r="AQ145" s="72"/>
      <c r="AR145" s="71">
        <v>3141</v>
      </c>
      <c r="AS145" s="71">
        <v>533</v>
      </c>
      <c r="AT145" s="71">
        <v>5</v>
      </c>
      <c r="AU145" s="71">
        <v>0</v>
      </c>
      <c r="AV145" s="71">
        <v>0</v>
      </c>
      <c r="AW145" s="71">
        <v>0</v>
      </c>
      <c r="AX145" s="71"/>
      <c r="AY145" s="72"/>
      <c r="AZ145" s="71">
        <v>14236.544</v>
      </c>
      <c r="BA145" s="71">
        <v>34802.639999999999</v>
      </c>
      <c r="BB145" s="71">
        <v>33650</v>
      </c>
      <c r="BC145" s="71">
        <v>0</v>
      </c>
      <c r="BD145" s="71">
        <v>0</v>
      </c>
      <c r="BE145" s="71">
        <v>0</v>
      </c>
      <c r="BF145" s="71"/>
      <c r="BG145" s="72"/>
      <c r="BH145" s="71">
        <v>6.9560000000000004</v>
      </c>
      <c r="BI145" s="71">
        <v>0</v>
      </c>
      <c r="BJ145" s="71">
        <v>56.773000000000003</v>
      </c>
      <c r="BK145" s="71">
        <v>0</v>
      </c>
      <c r="BL145" s="71">
        <v>4.2839999999999998</v>
      </c>
      <c r="BM145" s="71">
        <v>0</v>
      </c>
      <c r="BN145" s="72"/>
      <c r="BO145" s="71">
        <v>1</v>
      </c>
      <c r="BP145" s="71">
        <v>0</v>
      </c>
      <c r="BQ145" s="71">
        <v>10</v>
      </c>
      <c r="BR145" s="71">
        <v>0</v>
      </c>
      <c r="BS145" s="71">
        <v>1</v>
      </c>
      <c r="BT145" s="71">
        <v>0</v>
      </c>
      <c r="BU145"/>
      <c r="BV145" s="70">
        <v>68.013000000000005</v>
      </c>
      <c r="BW145" s="70">
        <v>0</v>
      </c>
      <c r="BX145" s="70">
        <v>0</v>
      </c>
      <c r="BY145" s="70">
        <v>0</v>
      </c>
      <c r="BZ145" s="70">
        <v>0</v>
      </c>
      <c r="CA145" s="70">
        <v>0</v>
      </c>
      <c r="CB145" s="70">
        <v>0</v>
      </c>
      <c r="CC145" s="70">
        <v>0</v>
      </c>
      <c r="CD145" s="70">
        <v>0</v>
      </c>
    </row>
    <row r="146" spans="1:82">
      <c r="A146" s="70" t="s">
        <v>1783</v>
      </c>
      <c r="B146" s="70">
        <v>403</v>
      </c>
      <c r="C146" s="70">
        <v>12</v>
      </c>
      <c r="D146" s="70">
        <v>24</v>
      </c>
      <c r="E146" s="70">
        <v>2015</v>
      </c>
      <c r="F146" s="70" t="s">
        <v>182</v>
      </c>
      <c r="G146" s="70" t="s">
        <v>1771</v>
      </c>
      <c r="H146" s="70" t="s">
        <v>1772</v>
      </c>
      <c r="I146" s="148"/>
      <c r="J146" s="71">
        <v>140.35024455745869</v>
      </c>
      <c r="K146" s="71">
        <v>9.3115568655379306</v>
      </c>
      <c r="L146" s="71">
        <v>44.571432067593513</v>
      </c>
      <c r="M146" s="71">
        <v>181.09986834743</v>
      </c>
      <c r="N146" s="71">
        <v>205.96823013788699</v>
      </c>
      <c r="O146" s="71">
        <v>122.97235333217991</v>
      </c>
      <c r="P146" s="71">
        <v>114.32046329905444</v>
      </c>
      <c r="Q146" s="71">
        <v>9.1747552254315607</v>
      </c>
      <c r="R146" s="71">
        <v>25.845912395402713</v>
      </c>
      <c r="S146" s="71">
        <v>17.606365037509999</v>
      </c>
      <c r="T146" s="72"/>
      <c r="U146" s="71">
        <v>16246844</v>
      </c>
      <c r="V146" s="71">
        <v>4138</v>
      </c>
      <c r="W146" s="71">
        <v>675</v>
      </c>
      <c r="X146" s="71">
        <v>38059</v>
      </c>
      <c r="Y146" s="71">
        <v>50127</v>
      </c>
      <c r="Z146" s="71">
        <v>71446</v>
      </c>
      <c r="AA146" s="71">
        <v>22749</v>
      </c>
      <c r="AB146" s="71">
        <v>126280</v>
      </c>
      <c r="AC146" s="71">
        <v>4417937</v>
      </c>
      <c r="AD146" s="71">
        <v>17.606365037509999</v>
      </c>
      <c r="AE146" s="72"/>
      <c r="AF146" s="71">
        <v>163217489.96935761</v>
      </c>
      <c r="AG146" s="71">
        <v>7136507.3351853807</v>
      </c>
      <c r="AH146" s="71">
        <v>11323514.886750231</v>
      </c>
      <c r="AI146" s="71">
        <v>247979186.43294999</v>
      </c>
      <c r="AJ146" s="71">
        <v>328251998.26009947</v>
      </c>
      <c r="AK146" s="71">
        <v>0</v>
      </c>
      <c r="AL146" s="71">
        <v>0</v>
      </c>
      <c r="AM146" s="71">
        <v>17306144.27532332</v>
      </c>
      <c r="AN146" s="71">
        <v>0</v>
      </c>
      <c r="AO146" s="71">
        <v>0</v>
      </c>
      <c r="AP146" s="71">
        <v>775214841.15966594</v>
      </c>
      <c r="AQ146" s="72"/>
      <c r="AR146" s="71">
        <v>3397</v>
      </c>
      <c r="AS146" s="71">
        <v>659</v>
      </c>
      <c r="AT146" s="71">
        <v>5</v>
      </c>
      <c r="AU146" s="71">
        <v>0</v>
      </c>
      <c r="AV146" s="71">
        <v>0</v>
      </c>
      <c r="AW146" s="71">
        <v>0</v>
      </c>
      <c r="AX146" s="71"/>
      <c r="AY146" s="72"/>
      <c r="AZ146" s="71">
        <v>15770.914000000001</v>
      </c>
      <c r="BA146" s="71">
        <v>51948.24</v>
      </c>
      <c r="BB146" s="71">
        <v>33650</v>
      </c>
      <c r="BC146" s="71">
        <v>0</v>
      </c>
      <c r="BD146" s="71">
        <v>0</v>
      </c>
      <c r="BE146" s="71">
        <v>0</v>
      </c>
      <c r="BF146" s="71"/>
      <c r="BG146" s="72"/>
      <c r="BH146" s="71">
        <v>6.569</v>
      </c>
      <c r="BI146" s="71">
        <v>0</v>
      </c>
      <c r="BJ146" s="71">
        <v>52.24</v>
      </c>
      <c r="BK146" s="71">
        <v>0</v>
      </c>
      <c r="BL146" s="71">
        <v>3.948</v>
      </c>
      <c r="BM146" s="71">
        <v>0</v>
      </c>
      <c r="BN146" s="72"/>
      <c r="BO146" s="71">
        <v>1</v>
      </c>
      <c r="BP146" s="71">
        <v>0</v>
      </c>
      <c r="BQ146" s="71">
        <v>9</v>
      </c>
      <c r="BR146" s="71">
        <v>0</v>
      </c>
      <c r="BS146" s="71">
        <v>1</v>
      </c>
      <c r="BT146" s="71">
        <v>0</v>
      </c>
      <c r="BU146"/>
      <c r="BV146" s="70">
        <v>62.756999999999998</v>
      </c>
      <c r="BW146" s="70">
        <v>0</v>
      </c>
      <c r="BX146" s="70">
        <v>0</v>
      </c>
      <c r="BY146" s="70">
        <v>0</v>
      </c>
      <c r="BZ146" s="70">
        <v>0</v>
      </c>
      <c r="CA146" s="70">
        <v>0</v>
      </c>
      <c r="CB146" s="70">
        <v>0</v>
      </c>
      <c r="CC146" s="70">
        <v>0</v>
      </c>
      <c r="CD146" s="70">
        <v>0</v>
      </c>
    </row>
    <row r="147" spans="1:82">
      <c r="A147" s="70" t="s">
        <v>1784</v>
      </c>
      <c r="B147" s="70">
        <v>404</v>
      </c>
      <c r="C147" s="70">
        <v>13</v>
      </c>
      <c r="D147" s="70">
        <v>24</v>
      </c>
      <c r="E147" s="70">
        <v>2016</v>
      </c>
      <c r="F147" s="70" t="s">
        <v>155</v>
      </c>
      <c r="G147" s="70" t="s">
        <v>1771</v>
      </c>
      <c r="H147" s="70" t="s">
        <v>1772</v>
      </c>
      <c r="I147" s="148"/>
      <c r="J147" s="71">
        <v>132.57486975432886</v>
      </c>
      <c r="K147" s="71">
        <v>8.8882603071163651</v>
      </c>
      <c r="L147" s="71">
        <v>73.581383697389469</v>
      </c>
      <c r="M147" s="71">
        <v>148.58493418464482</v>
      </c>
      <c r="N147" s="71">
        <v>184.7873938266533</v>
      </c>
      <c r="O147" s="71">
        <v>122.44820714772014</v>
      </c>
      <c r="P147" s="71">
        <v>109.96745353359624</v>
      </c>
      <c r="Q147" s="71">
        <v>8.829074113441111</v>
      </c>
      <c r="R147" s="71">
        <v>23.535343809732243</v>
      </c>
      <c r="S147" s="71">
        <v>21.622665880319996</v>
      </c>
      <c r="T147" s="72"/>
      <c r="U147" s="71">
        <v>15448242</v>
      </c>
      <c r="V147" s="71">
        <v>4138</v>
      </c>
      <c r="W147" s="71">
        <v>675</v>
      </c>
      <c r="X147" s="71">
        <v>38059</v>
      </c>
      <c r="Y147" s="71">
        <v>50281</v>
      </c>
      <c r="Z147" s="71">
        <v>72016</v>
      </c>
      <c r="AA147" s="71">
        <v>22633</v>
      </c>
      <c r="AB147" s="71">
        <v>125001</v>
      </c>
      <c r="AC147" s="71">
        <v>4019605.0530150668</v>
      </c>
      <c r="AD147" s="71">
        <v>21.62266588032</v>
      </c>
      <c r="AE147" s="72"/>
      <c r="AF147" s="71">
        <v>168387719.64090469</v>
      </c>
      <c r="AG147" s="71">
        <v>6677179.6770888511</v>
      </c>
      <c r="AH147" s="71">
        <v>78933963.106540069</v>
      </c>
      <c r="AI147" s="71">
        <v>236699879.25991499</v>
      </c>
      <c r="AJ147" s="71">
        <v>307915470.58733451</v>
      </c>
      <c r="AK147" s="71">
        <v>0</v>
      </c>
      <c r="AL147" s="71">
        <v>0</v>
      </c>
      <c r="AM147" s="71">
        <v>17144171.68997189</v>
      </c>
      <c r="AN147" s="71">
        <v>0</v>
      </c>
      <c r="AO147" s="71">
        <v>0</v>
      </c>
      <c r="AP147" s="71">
        <v>815758383.96175504</v>
      </c>
      <c r="AQ147" s="72"/>
      <c r="AR147" s="71">
        <v>3612</v>
      </c>
      <c r="AS147" s="71">
        <v>809</v>
      </c>
      <c r="AT147" s="71">
        <v>5</v>
      </c>
      <c r="AU147" s="71">
        <v>0</v>
      </c>
      <c r="AV147" s="71">
        <v>0</v>
      </c>
      <c r="AW147" s="71">
        <v>0</v>
      </c>
      <c r="AX147" s="71"/>
      <c r="AY147" s="72"/>
      <c r="AZ147" s="71">
        <v>17091.083999999999</v>
      </c>
      <c r="BA147" s="71">
        <v>67285.239999999991</v>
      </c>
      <c r="BB147" s="71">
        <v>33650</v>
      </c>
      <c r="BC147" s="71">
        <v>0</v>
      </c>
      <c r="BD147" s="71">
        <v>0</v>
      </c>
      <c r="BE147" s="71">
        <v>0</v>
      </c>
      <c r="BF147" s="71"/>
      <c r="BG147" s="72"/>
      <c r="BH147" s="71">
        <v>5.7210000000000001</v>
      </c>
      <c r="BI147" s="71">
        <v>0</v>
      </c>
      <c r="BJ147" s="71">
        <v>49.915999999999997</v>
      </c>
      <c r="BK147" s="71">
        <v>0</v>
      </c>
      <c r="BL147" s="71">
        <v>26.231999999999999</v>
      </c>
      <c r="BM147" s="71">
        <v>0</v>
      </c>
      <c r="BN147" s="72"/>
      <c r="BO147" s="71">
        <v>1</v>
      </c>
      <c r="BP147" s="71">
        <v>0</v>
      </c>
      <c r="BQ147" s="71">
        <v>9</v>
      </c>
      <c r="BR147" s="71">
        <v>0</v>
      </c>
      <c r="BS147" s="71">
        <v>1</v>
      </c>
      <c r="BT147" s="71">
        <v>0</v>
      </c>
      <c r="BU147"/>
      <c r="BV147" s="70">
        <v>58.713000000000001</v>
      </c>
      <c r="BW147" s="70">
        <v>0</v>
      </c>
      <c r="BX147" s="70">
        <v>23.155999999999999</v>
      </c>
      <c r="BY147" s="70">
        <v>0</v>
      </c>
      <c r="BZ147" s="70">
        <v>0</v>
      </c>
      <c r="CA147" s="70">
        <v>0</v>
      </c>
      <c r="CB147" s="70">
        <v>0</v>
      </c>
      <c r="CC147" s="70">
        <v>0</v>
      </c>
      <c r="CD147" s="70">
        <v>0</v>
      </c>
    </row>
    <row r="148" spans="1:82">
      <c r="A148" s="70" t="s">
        <v>1785</v>
      </c>
      <c r="B148" s="70">
        <v>405</v>
      </c>
      <c r="C148" s="70">
        <v>14</v>
      </c>
      <c r="D148" s="70">
        <v>24</v>
      </c>
      <c r="E148" s="70">
        <v>2017</v>
      </c>
      <c r="F148" s="70" t="s">
        <v>156</v>
      </c>
      <c r="G148" s="70" t="s">
        <v>1771</v>
      </c>
      <c r="H148" s="70" t="s">
        <v>1772</v>
      </c>
      <c r="I148" s="148"/>
      <c r="J148" s="71">
        <v>120.8974824500811</v>
      </c>
      <c r="K148" s="71">
        <v>8.5511389909670648</v>
      </c>
      <c r="L148" s="71">
        <v>38.395117119871472</v>
      </c>
      <c r="M148" s="71">
        <v>137.82066593789568</v>
      </c>
      <c r="N148" s="71">
        <v>188.38423050990127</v>
      </c>
      <c r="O148" s="71">
        <v>121.03219052296511</v>
      </c>
      <c r="P148" s="71">
        <v>107.82729382740646</v>
      </c>
      <c r="Q148" s="71">
        <v>8.4541720309434591</v>
      </c>
      <c r="R148" s="71">
        <v>21.163964865137444</v>
      </c>
      <c r="S148" s="71">
        <v>13.821925735319997</v>
      </c>
      <c r="T148" s="72"/>
      <c r="U148" s="71">
        <v>14277582</v>
      </c>
      <c r="V148" s="71">
        <v>4138</v>
      </c>
      <c r="W148" s="71">
        <v>675</v>
      </c>
      <c r="X148" s="71">
        <v>38059</v>
      </c>
      <c r="Y148" s="71">
        <v>50534</v>
      </c>
      <c r="Z148" s="71">
        <v>72364</v>
      </c>
      <c r="AA148" s="71">
        <v>22334</v>
      </c>
      <c r="AB148" s="71">
        <v>123775</v>
      </c>
      <c r="AC148" s="71">
        <v>3686317.9999999991</v>
      </c>
      <c r="AD148" s="71">
        <v>13.821925735320001</v>
      </c>
      <c r="AE148" s="72"/>
      <c r="AF148" s="71">
        <v>164278875.41836369</v>
      </c>
      <c r="AG148" s="71">
        <v>6578223.6397652077</v>
      </c>
      <c r="AH148" s="71">
        <v>8258779.6700247442</v>
      </c>
      <c r="AI148" s="71">
        <v>235090596.6456635</v>
      </c>
      <c r="AJ148" s="71">
        <v>344650506.44986838</v>
      </c>
      <c r="AK148" s="71">
        <v>0</v>
      </c>
      <c r="AL148" s="71">
        <v>0</v>
      </c>
      <c r="AM148" s="71">
        <v>17002585.84126373</v>
      </c>
      <c r="AN148" s="71">
        <v>0</v>
      </c>
      <c r="AO148" s="71">
        <v>0</v>
      </c>
      <c r="AP148" s="71">
        <v>775859567.6649493</v>
      </c>
      <c r="AQ148" s="72"/>
      <c r="AR148" s="71">
        <v>3795</v>
      </c>
      <c r="AS148" s="71">
        <v>883</v>
      </c>
      <c r="AT148" s="71">
        <v>10</v>
      </c>
      <c r="AU148" s="71">
        <v>0</v>
      </c>
      <c r="AV148" s="71">
        <v>0</v>
      </c>
      <c r="AW148" s="71">
        <v>0</v>
      </c>
      <c r="AX148" s="71"/>
      <c r="AY148" s="72"/>
      <c r="AZ148" s="71">
        <v>18183.574000000001</v>
      </c>
      <c r="BA148" s="71">
        <v>77802.640000000014</v>
      </c>
      <c r="BB148" s="71">
        <v>37688.6</v>
      </c>
      <c r="BC148" s="71">
        <v>0</v>
      </c>
      <c r="BD148" s="71">
        <v>0</v>
      </c>
      <c r="BE148" s="71">
        <v>0</v>
      </c>
      <c r="BF148" s="71"/>
      <c r="BG148" s="72"/>
      <c r="BH148" s="71">
        <v>5.19</v>
      </c>
      <c r="BI148" s="71">
        <v>0</v>
      </c>
      <c r="BJ148" s="71">
        <v>48.075000000000003</v>
      </c>
      <c r="BK148" s="71">
        <v>0</v>
      </c>
      <c r="BL148" s="71">
        <v>5.7959999999999994</v>
      </c>
      <c r="BM148" s="71">
        <v>0</v>
      </c>
      <c r="BN148" s="72"/>
      <c r="BO148" s="71">
        <v>1</v>
      </c>
      <c r="BP148" s="71">
        <v>0</v>
      </c>
      <c r="BQ148" s="71">
        <v>9</v>
      </c>
      <c r="BR148" s="71">
        <v>0</v>
      </c>
      <c r="BS148" s="71">
        <v>2</v>
      </c>
      <c r="BT148" s="71">
        <v>0</v>
      </c>
      <c r="BU148"/>
      <c r="BV148" s="70">
        <v>59.061</v>
      </c>
      <c r="BW148" s="70">
        <v>0</v>
      </c>
      <c r="BX148" s="70">
        <v>0</v>
      </c>
      <c r="BY148" s="70">
        <v>0</v>
      </c>
      <c r="BZ148" s="70">
        <v>0</v>
      </c>
      <c r="CA148" s="70">
        <v>0</v>
      </c>
      <c r="CB148" s="70">
        <v>0</v>
      </c>
      <c r="CC148" s="70">
        <v>0</v>
      </c>
      <c r="CD148" s="70">
        <v>0</v>
      </c>
    </row>
    <row r="149" spans="1:82">
      <c r="A149" s="70" t="s">
        <v>1786</v>
      </c>
      <c r="B149" s="70">
        <v>406</v>
      </c>
      <c r="C149" s="70">
        <v>15</v>
      </c>
      <c r="D149" s="70">
        <v>24</v>
      </c>
      <c r="E149" s="70">
        <v>2018</v>
      </c>
      <c r="F149" s="70" t="s">
        <v>183</v>
      </c>
      <c r="G149" s="70" t="s">
        <v>1771</v>
      </c>
      <c r="H149" s="70" t="s">
        <v>1772</v>
      </c>
      <c r="I149" s="148"/>
      <c r="J149" s="71">
        <v>102.91224560906221</v>
      </c>
      <c r="K149" s="71">
        <v>7.4202543386728559</v>
      </c>
      <c r="L149" s="71">
        <v>35.758126080680796</v>
      </c>
      <c r="M149" s="71">
        <v>114.44679382470321</v>
      </c>
      <c r="N149" s="71">
        <v>116.99359867829703</v>
      </c>
      <c r="O149" s="71">
        <v>118.99950496112582</v>
      </c>
      <c r="P149" s="71">
        <v>105.74539958056367</v>
      </c>
      <c r="Q149" s="71">
        <v>7.7659267524090501</v>
      </c>
      <c r="R149" s="71">
        <v>23.222308898313567</v>
      </c>
      <c r="S149" s="71">
        <v>17.786362206689994</v>
      </c>
      <c r="T149" s="72"/>
      <c r="U149" s="71">
        <v>16056421</v>
      </c>
      <c r="V149" s="71">
        <v>4138</v>
      </c>
      <c r="W149" s="71">
        <v>675</v>
      </c>
      <c r="X149" s="71">
        <v>38059</v>
      </c>
      <c r="Y149" s="71">
        <v>50646</v>
      </c>
      <c r="Z149" s="71">
        <v>72511</v>
      </c>
      <c r="AA149" s="71">
        <v>22123</v>
      </c>
      <c r="AB149" s="71">
        <v>122528</v>
      </c>
      <c r="AC149" s="71">
        <v>4028986</v>
      </c>
      <c r="AD149" s="71">
        <v>17.78636220668999</v>
      </c>
      <c r="AE149" s="72"/>
      <c r="AF149" s="71">
        <v>160165043.6291011</v>
      </c>
      <c r="AG149" s="71">
        <v>5817967.8944967128</v>
      </c>
      <c r="AH149" s="71">
        <v>10326713.583747471</v>
      </c>
      <c r="AI149" s="71">
        <v>220515189.61712879</v>
      </c>
      <c r="AJ149" s="71">
        <v>280314690.04785752</v>
      </c>
      <c r="AK149" s="71">
        <v>0</v>
      </c>
      <c r="AL149" s="71">
        <v>0</v>
      </c>
      <c r="AM149" s="71">
        <v>16866115.29327691</v>
      </c>
      <c r="AN149" s="71">
        <v>0</v>
      </c>
      <c r="AO149" s="71">
        <v>0</v>
      </c>
      <c r="AP149" s="71">
        <v>694005720.0656085</v>
      </c>
      <c r="AQ149" s="72"/>
      <c r="AR149" s="71">
        <v>3969</v>
      </c>
      <c r="AS149" s="71">
        <v>933</v>
      </c>
      <c r="AT149" s="71">
        <v>11</v>
      </c>
      <c r="AU149" s="71">
        <v>0</v>
      </c>
      <c r="AV149" s="71">
        <v>0</v>
      </c>
      <c r="AW149" s="71">
        <v>0</v>
      </c>
      <c r="AX149" s="71"/>
      <c r="AY149" s="72"/>
      <c r="AZ149" s="71">
        <v>19175.263999999988</v>
      </c>
      <c r="BA149" s="71">
        <v>98767.54</v>
      </c>
      <c r="BB149" s="71">
        <v>35741</v>
      </c>
      <c r="BC149" s="71">
        <v>0</v>
      </c>
      <c r="BD149" s="71">
        <v>0</v>
      </c>
      <c r="BE149" s="71">
        <v>0</v>
      </c>
      <c r="BF149" s="71"/>
      <c r="BG149" s="72"/>
      <c r="BH149" s="71">
        <v>4.907</v>
      </c>
      <c r="BI149" s="71">
        <v>0</v>
      </c>
      <c r="BJ149" s="71">
        <v>45.207999999999998</v>
      </c>
      <c r="BK149" s="71">
        <v>0</v>
      </c>
      <c r="BL149" s="71">
        <v>2.8740000000000001</v>
      </c>
      <c r="BM149" s="71">
        <v>0</v>
      </c>
      <c r="BN149" s="72"/>
      <c r="BO149" s="71">
        <v>1</v>
      </c>
      <c r="BP149" s="71">
        <v>0</v>
      </c>
      <c r="BQ149" s="71">
        <v>9</v>
      </c>
      <c r="BR149" s="71">
        <v>0</v>
      </c>
      <c r="BS149" s="71">
        <v>1</v>
      </c>
      <c r="BT149" s="71">
        <v>0</v>
      </c>
      <c r="BU149"/>
      <c r="BV149" s="70">
        <v>52.988999999999997</v>
      </c>
      <c r="BW149" s="70">
        <v>0</v>
      </c>
      <c r="BX149" s="70">
        <v>0</v>
      </c>
      <c r="BY149" s="70">
        <v>0</v>
      </c>
      <c r="BZ149" s="70">
        <v>0</v>
      </c>
      <c r="CA149" s="70">
        <v>0</v>
      </c>
      <c r="CB149" s="70">
        <v>0</v>
      </c>
      <c r="CC149" s="70">
        <v>0</v>
      </c>
      <c r="CD149" s="70">
        <v>0</v>
      </c>
    </row>
    <row r="150" spans="1:82">
      <c r="A150" s="70" t="s">
        <v>1787</v>
      </c>
      <c r="B150" s="70">
        <v>407</v>
      </c>
      <c r="C150" s="70">
        <v>16</v>
      </c>
      <c r="D150" s="70">
        <v>24</v>
      </c>
      <c r="E150" s="70">
        <v>2019</v>
      </c>
      <c r="F150" s="70" t="s">
        <v>158</v>
      </c>
      <c r="G150" s="70" t="s">
        <v>1771</v>
      </c>
      <c r="H150" s="70" t="s">
        <v>1772</v>
      </c>
      <c r="I150" s="148"/>
      <c r="J150" s="71">
        <v>98.50837924358612</v>
      </c>
      <c r="K150" s="71">
        <v>6.9910069505113297</v>
      </c>
      <c r="L150" s="71">
        <v>36.37703582562942</v>
      </c>
      <c r="M150" s="71">
        <v>145.47809162077252</v>
      </c>
      <c r="N150" s="71">
        <v>145.29146380795129</v>
      </c>
      <c r="O150" s="71">
        <v>116.10737880353994</v>
      </c>
      <c r="P150" s="71">
        <v>104.88138370494438</v>
      </c>
      <c r="Q150" s="71">
        <v>7.4840920058541203</v>
      </c>
      <c r="R150" s="71">
        <v>22.368925251963489</v>
      </c>
      <c r="S150" s="71">
        <v>14.3549920472</v>
      </c>
      <c r="T150" s="72"/>
      <c r="U150" s="71">
        <v>15727037</v>
      </c>
      <c r="V150" s="71">
        <v>4138</v>
      </c>
      <c r="W150" s="71">
        <v>675</v>
      </c>
      <c r="X150" s="71">
        <v>38059</v>
      </c>
      <c r="Y150" s="71">
        <v>50876</v>
      </c>
      <c r="Z150" s="71">
        <v>72691</v>
      </c>
      <c r="AA150" s="71">
        <v>21778</v>
      </c>
      <c r="AB150" s="71">
        <v>121278</v>
      </c>
      <c r="AC150" s="71">
        <v>3944492</v>
      </c>
      <c r="AD150" s="71">
        <v>14.3549920472</v>
      </c>
      <c r="AE150" s="72"/>
      <c r="AF150" s="71">
        <v>146483804.9848251</v>
      </c>
      <c r="AG150" s="71">
        <v>5639090.0339322099</v>
      </c>
      <c r="AH150" s="71">
        <v>10780065.022051601</v>
      </c>
      <c r="AI150" s="71">
        <v>246800900.60674909</v>
      </c>
      <c r="AJ150" s="71">
        <v>306080237.16889739</v>
      </c>
      <c r="AK150" s="71">
        <v>0</v>
      </c>
      <c r="AL150" s="71">
        <v>0</v>
      </c>
      <c r="AM150" s="71">
        <v>16517150.619704807</v>
      </c>
      <c r="AN150" s="71">
        <v>0</v>
      </c>
      <c r="AO150" s="71">
        <v>0</v>
      </c>
      <c r="AP150" s="71">
        <v>732301248.43616021</v>
      </c>
      <c r="AQ150" s="72"/>
      <c r="AR150" s="71">
        <v>4126</v>
      </c>
      <c r="AS150" s="71">
        <v>981</v>
      </c>
      <c r="AT150" s="71">
        <v>11</v>
      </c>
      <c r="AU150" s="71">
        <v>1</v>
      </c>
      <c r="AV150" s="71">
        <v>0</v>
      </c>
      <c r="AW150" s="71">
        <v>0</v>
      </c>
      <c r="AX150" s="71"/>
      <c r="AY150" s="72"/>
      <c r="AZ150" s="71">
        <v>20154.753999999961</v>
      </c>
      <c r="BA150" s="71">
        <v>100787.84</v>
      </c>
      <c r="BB150" s="71">
        <v>35740.9</v>
      </c>
      <c r="BC150" s="71">
        <v>999</v>
      </c>
      <c r="BD150" s="71">
        <v>0</v>
      </c>
      <c r="BE150" s="71">
        <v>0</v>
      </c>
      <c r="BF150" s="71"/>
      <c r="BG150" s="72"/>
      <c r="BH150" s="71">
        <v>3.5720000000000001</v>
      </c>
      <c r="BI150" s="71">
        <v>0</v>
      </c>
      <c r="BJ150" s="71">
        <v>39.83</v>
      </c>
      <c r="BK150" s="71">
        <v>0</v>
      </c>
      <c r="BL150" s="71">
        <v>2.2410000000000001</v>
      </c>
      <c r="BM150" s="71">
        <v>0</v>
      </c>
      <c r="BN150" s="72"/>
      <c r="BO150" s="71">
        <v>1</v>
      </c>
      <c r="BP150" s="71">
        <v>0</v>
      </c>
      <c r="BQ150" s="71">
        <v>9</v>
      </c>
      <c r="BR150" s="71">
        <v>0</v>
      </c>
      <c r="BS150" s="71">
        <v>1</v>
      </c>
      <c r="BT150" s="71">
        <v>0</v>
      </c>
      <c r="BU150"/>
      <c r="BV150" s="70">
        <v>45.643000000000001</v>
      </c>
      <c r="BW150" s="70">
        <v>0</v>
      </c>
      <c r="BX150" s="70">
        <v>0</v>
      </c>
      <c r="BY150" s="70">
        <v>0</v>
      </c>
      <c r="BZ150" s="70">
        <v>0</v>
      </c>
      <c r="CA150" s="70">
        <v>0</v>
      </c>
      <c r="CB150" s="70">
        <v>0</v>
      </c>
      <c r="CC150" s="70">
        <v>0</v>
      </c>
      <c r="CD150" s="70">
        <v>0</v>
      </c>
    </row>
    <row r="151" spans="1:82">
      <c r="A151" s="70" t="s">
        <v>1788</v>
      </c>
      <c r="B151" s="70">
        <v>408</v>
      </c>
      <c r="C151" s="70">
        <v>17</v>
      </c>
      <c r="D151" s="70">
        <v>24</v>
      </c>
      <c r="E151" s="70">
        <v>2020</v>
      </c>
      <c r="F151" s="70" t="s">
        <v>159</v>
      </c>
      <c r="G151" s="70" t="s">
        <v>1771</v>
      </c>
      <c r="H151" s="70" t="s">
        <v>1772</v>
      </c>
      <c r="I151" s="148"/>
      <c r="J151" s="71">
        <v>103.1449125134117</v>
      </c>
      <c r="K151" s="71">
        <v>8.2768298422659505</v>
      </c>
      <c r="L151" s="71">
        <v>24.951498375470486</v>
      </c>
      <c r="M151" s="71">
        <v>126.07218989877006</v>
      </c>
      <c r="N151" s="71">
        <v>141.30635997229959</v>
      </c>
      <c r="O151" s="71">
        <v>102.22607847080887</v>
      </c>
      <c r="P151" s="71">
        <v>99.064899829307791</v>
      </c>
      <c r="Q151" s="71">
        <v>7.0675629531051198</v>
      </c>
      <c r="R151" s="71">
        <v>22.008586543875925</v>
      </c>
      <c r="S151" s="71">
        <v>23.682184408999991</v>
      </c>
      <c r="T151" s="72"/>
      <c r="U151" s="71">
        <v>15819371</v>
      </c>
      <c r="V151" s="71">
        <v>4221</v>
      </c>
      <c r="W151" s="71">
        <v>751</v>
      </c>
      <c r="X151" s="71">
        <v>37242</v>
      </c>
      <c r="Y151" s="71">
        <v>51038</v>
      </c>
      <c r="Z151" s="71">
        <v>73048</v>
      </c>
      <c r="AA151" s="71">
        <v>21864</v>
      </c>
      <c r="AB151" s="71">
        <v>119869</v>
      </c>
      <c r="AC151" s="71">
        <v>3901457</v>
      </c>
      <c r="AD151" s="71">
        <v>23.682184408999991</v>
      </c>
      <c r="AE151" s="72"/>
      <c r="AF151" s="71">
        <v>151333929.03067991</v>
      </c>
      <c r="AG151" s="71">
        <v>6092280.8282398116</v>
      </c>
      <c r="AH151" s="71">
        <v>6170028.5970470654</v>
      </c>
      <c r="AI151" s="71">
        <v>203453606.04561117</v>
      </c>
      <c r="AJ151" s="71">
        <v>301926411.14945787</v>
      </c>
      <c r="AK151" s="71"/>
      <c r="AL151" s="71"/>
      <c r="AM151" s="71">
        <v>15644236.272366839</v>
      </c>
      <c r="AN151" s="71"/>
      <c r="AO151" s="71"/>
      <c r="AP151" s="71">
        <v>684620491.92340267</v>
      </c>
      <c r="AQ151" s="72"/>
      <c r="AR151" s="71">
        <v>4271</v>
      </c>
      <c r="AS151" s="71">
        <v>1023</v>
      </c>
      <c r="AT151" s="71">
        <v>11</v>
      </c>
      <c r="AU151" s="71">
        <v>1</v>
      </c>
      <c r="AV151" s="71">
        <v>0</v>
      </c>
      <c r="AW151" s="71">
        <v>0</v>
      </c>
      <c r="AX151" s="71"/>
      <c r="AY151" s="72"/>
      <c r="AZ151" s="71">
        <v>21051.243999999941</v>
      </c>
      <c r="BA151" s="71">
        <v>102706.6399999999</v>
      </c>
      <c r="BB151" s="71">
        <v>35740.9</v>
      </c>
      <c r="BC151" s="71">
        <v>999</v>
      </c>
      <c r="BD151" s="71">
        <v>0</v>
      </c>
      <c r="BE151" s="71">
        <v>0</v>
      </c>
      <c r="BF151" s="71"/>
      <c r="BG151" s="72"/>
      <c r="BH151" s="71">
        <v>3.569</v>
      </c>
      <c r="BI151" s="71">
        <v>0</v>
      </c>
      <c r="BJ151" s="71">
        <v>37.863999999999997</v>
      </c>
      <c r="BK151" s="71">
        <v>0</v>
      </c>
      <c r="BL151" s="71">
        <v>2.3210000000000002</v>
      </c>
      <c r="BM151" s="71">
        <v>0</v>
      </c>
      <c r="BN151" s="72"/>
      <c r="BO151" s="71">
        <v>1</v>
      </c>
      <c r="BP151" s="71">
        <v>0</v>
      </c>
      <c r="BQ151" s="71">
        <v>8</v>
      </c>
      <c r="BR151" s="71">
        <v>0</v>
      </c>
      <c r="BS151" s="71">
        <v>1</v>
      </c>
      <c r="BT151" s="71">
        <v>0</v>
      </c>
      <c r="BU151"/>
      <c r="BV151" s="70">
        <v>43.753999999999998</v>
      </c>
      <c r="BW151" s="70">
        <v>0</v>
      </c>
      <c r="BX151" s="70">
        <v>0</v>
      </c>
      <c r="BY151" s="70">
        <v>0</v>
      </c>
      <c r="BZ151" s="70">
        <v>0</v>
      </c>
      <c r="CA151" s="70">
        <v>0</v>
      </c>
      <c r="CB151" s="70">
        <v>0</v>
      </c>
      <c r="CC151" s="70">
        <v>0</v>
      </c>
      <c r="CD151" s="70">
        <v>0</v>
      </c>
    </row>
    <row r="152" spans="1:82">
      <c r="A152" s="70" t="s">
        <v>1789</v>
      </c>
      <c r="B152" s="70">
        <v>408</v>
      </c>
      <c r="C152" s="70">
        <v>18</v>
      </c>
      <c r="D152" s="70">
        <v>24</v>
      </c>
      <c r="E152" s="70">
        <v>2021</v>
      </c>
      <c r="F152" s="70" t="s">
        <v>160</v>
      </c>
      <c r="G152" s="70" t="s">
        <v>1771</v>
      </c>
      <c r="H152" s="70" t="s">
        <v>1772</v>
      </c>
      <c r="I152" s="148"/>
      <c r="J152" s="71">
        <v>84.486931191710596</v>
      </c>
      <c r="K152" s="71">
        <v>8.2319825295268814</v>
      </c>
      <c r="L152" s="71">
        <v>22.589957048843264</v>
      </c>
      <c r="M152" s="71">
        <v>109.46715766224312</v>
      </c>
      <c r="N152" s="71">
        <v>116.83733954597024</v>
      </c>
      <c r="O152" s="71">
        <v>99.428928873168928</v>
      </c>
      <c r="P152" s="71">
        <v>102.13713224768389</v>
      </c>
      <c r="Q152" s="71">
        <v>6.91303351585643</v>
      </c>
      <c r="R152" s="71">
        <v>22.06074096155433</v>
      </c>
      <c r="S152" s="71">
        <v>16.735668417599999</v>
      </c>
      <c r="T152" s="72"/>
      <c r="U152" s="71">
        <v>17060591</v>
      </c>
      <c r="V152" s="71">
        <v>4221</v>
      </c>
      <c r="W152" s="71">
        <v>751</v>
      </c>
      <c r="X152" s="71">
        <v>37242</v>
      </c>
      <c r="Y152" s="71">
        <v>50959</v>
      </c>
      <c r="Z152" s="71">
        <v>73156</v>
      </c>
      <c r="AA152" s="71">
        <v>21981</v>
      </c>
      <c r="AB152" s="71">
        <v>118400</v>
      </c>
      <c r="AC152" s="71">
        <v>3793839.9999999995</v>
      </c>
      <c r="AD152" s="71">
        <v>16.735668417599999</v>
      </c>
      <c r="AE152" s="72"/>
      <c r="AF152" s="71">
        <v>124433902.66314133</v>
      </c>
      <c r="AG152" s="71">
        <v>6375622.5135114267</v>
      </c>
      <c r="AH152" s="71">
        <v>6842593.9310096381</v>
      </c>
      <c r="AI152" s="71">
        <v>218354457.19766641</v>
      </c>
      <c r="AJ152" s="71">
        <v>293735567.14412087</v>
      </c>
      <c r="AK152" s="71">
        <v>0</v>
      </c>
      <c r="AL152" s="71">
        <v>0</v>
      </c>
      <c r="AM152" s="71">
        <v>15541644.316443866</v>
      </c>
      <c r="AN152" s="71">
        <v>0</v>
      </c>
      <c r="AO152" s="71">
        <v>0</v>
      </c>
      <c r="AP152" s="71">
        <v>665283787.76589358</v>
      </c>
      <c r="AQ152" s="72"/>
      <c r="AR152" s="71">
        <v>4424</v>
      </c>
      <c r="AS152" s="71">
        <v>1066</v>
      </c>
      <c r="AT152" s="71">
        <v>12</v>
      </c>
      <c r="AU152" s="71">
        <v>1</v>
      </c>
      <c r="AV152" s="71">
        <v>0</v>
      </c>
      <c r="AW152" s="71">
        <v>0</v>
      </c>
      <c r="AX152" s="71"/>
      <c r="AY152" s="72"/>
      <c r="AZ152" s="71">
        <v>22007.333999999919</v>
      </c>
      <c r="BA152" s="71">
        <v>105426.83999999989</v>
      </c>
      <c r="BB152" s="71">
        <v>62940.9</v>
      </c>
      <c r="BC152" s="71">
        <v>999</v>
      </c>
      <c r="BD152" s="71">
        <v>0</v>
      </c>
      <c r="BE152" s="71">
        <v>0</v>
      </c>
      <c r="BF152" s="71"/>
      <c r="BG152" s="72"/>
      <c r="BH152" s="71">
        <v>4.8310000000000004</v>
      </c>
      <c r="BI152" s="71">
        <v>0</v>
      </c>
      <c r="BJ152" s="71">
        <v>40.859000000000002</v>
      </c>
      <c r="BK152" s="71">
        <v>0</v>
      </c>
      <c r="BL152" s="71">
        <v>2.4119999999999999</v>
      </c>
      <c r="BM152" s="71">
        <v>0</v>
      </c>
      <c r="BN152" s="72"/>
      <c r="BO152" s="71">
        <v>1</v>
      </c>
      <c r="BP152" s="71">
        <v>0</v>
      </c>
      <c r="BQ152" s="71">
        <v>9</v>
      </c>
      <c r="BR152" s="71">
        <v>0</v>
      </c>
      <c r="BS152" s="71">
        <v>1</v>
      </c>
      <c r="BT152" s="71">
        <v>0</v>
      </c>
      <c r="BU152"/>
      <c r="BV152" s="70">
        <v>48.101999999999997</v>
      </c>
      <c r="BW152" s="70">
        <v>0</v>
      </c>
      <c r="BX152" s="70">
        <v>0</v>
      </c>
      <c r="BY152" s="70">
        <v>0</v>
      </c>
      <c r="BZ152" s="70">
        <v>0</v>
      </c>
      <c r="CA152" s="70">
        <v>0</v>
      </c>
      <c r="CB152" s="70">
        <v>0</v>
      </c>
      <c r="CC152" s="70">
        <v>0</v>
      </c>
      <c r="CD152" s="70">
        <v>0</v>
      </c>
    </row>
    <row r="153" spans="1:82">
      <c r="A153" s="70" t="s">
        <v>1790</v>
      </c>
      <c r="B153" s="70">
        <v>408</v>
      </c>
      <c r="C153" s="70">
        <v>19</v>
      </c>
      <c r="D153" s="70">
        <v>24</v>
      </c>
      <c r="E153" s="70">
        <v>2022</v>
      </c>
      <c r="F153" s="70" t="s">
        <v>161</v>
      </c>
      <c r="G153" s="70" t="s">
        <v>1771</v>
      </c>
      <c r="H153" s="70" t="s">
        <v>1772</v>
      </c>
      <c r="I153" s="148"/>
      <c r="J153" s="71">
        <v>89.28758140811712</v>
      </c>
      <c r="K153" s="71">
        <v>8.4769797515166463</v>
      </c>
      <c r="L153" s="71">
        <v>25.451349132531949</v>
      </c>
      <c r="M153" s="71">
        <v>136.73313568942245</v>
      </c>
      <c r="N153" s="71">
        <v>148.61629382741873</v>
      </c>
      <c r="O153" s="71">
        <v>105.25668340790114</v>
      </c>
      <c r="P153" s="71">
        <v>101.1298267084703</v>
      </c>
      <c r="Q153" s="71">
        <v>6.8861232177386604</v>
      </c>
      <c r="R153" s="71">
        <v>21.893910818097563</v>
      </c>
      <c r="S153" s="71">
        <v>11.622932757919999</v>
      </c>
      <c r="T153" s="72"/>
      <c r="U153" s="71">
        <v>18054055</v>
      </c>
      <c r="V153" s="71">
        <v>4221</v>
      </c>
      <c r="W153" s="71">
        <v>751</v>
      </c>
      <c r="X153" s="71">
        <v>37242</v>
      </c>
      <c r="Y153" s="71">
        <v>51113</v>
      </c>
      <c r="Z153" s="71">
        <v>73580</v>
      </c>
      <c r="AA153" s="71">
        <v>22096</v>
      </c>
      <c r="AB153" s="71">
        <v>116972</v>
      </c>
      <c r="AC153" s="71">
        <v>3812438</v>
      </c>
      <c r="AD153" s="71">
        <v>11.622932757919999</v>
      </c>
      <c r="AE153" s="72"/>
      <c r="AF153" s="71">
        <v>113259306.54656684</v>
      </c>
      <c r="AG153" s="71">
        <v>6492314.1668360336</v>
      </c>
      <c r="AH153" s="71">
        <v>8076281.2831421616</v>
      </c>
      <c r="AI153" s="71">
        <v>214654554.23263559</v>
      </c>
      <c r="AJ153" s="71">
        <v>300991683.57009923</v>
      </c>
      <c r="AK153" s="71">
        <v>0</v>
      </c>
      <c r="AL153" s="71">
        <v>0</v>
      </c>
      <c r="AM153" s="71">
        <v>15104277.881389121</v>
      </c>
      <c r="AN153" s="71">
        <v>0</v>
      </c>
      <c r="AO153" s="71">
        <v>0</v>
      </c>
      <c r="AP153" s="71">
        <v>658578417.68066907</v>
      </c>
      <c r="AQ153" s="72"/>
      <c r="AR153" s="71">
        <v>4596</v>
      </c>
      <c r="AS153" s="71">
        <v>1083</v>
      </c>
      <c r="AT153" s="71">
        <v>12</v>
      </c>
      <c r="AU153" s="71">
        <v>1</v>
      </c>
      <c r="AV153" s="71">
        <v>0</v>
      </c>
      <c r="AW153" s="71">
        <v>0</v>
      </c>
      <c r="AX153" s="71"/>
      <c r="AY153" s="72"/>
      <c r="AZ153" s="71">
        <v>23099.32399999991</v>
      </c>
      <c r="BA153" s="71">
        <v>106268.33999999991</v>
      </c>
      <c r="BB153" s="71">
        <v>62940.9</v>
      </c>
      <c r="BC153" s="71">
        <v>999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1791</v>
      </c>
      <c r="B154" s="70">
        <v>408</v>
      </c>
      <c r="C154" s="70">
        <v>20</v>
      </c>
      <c r="D154" s="70">
        <v>24</v>
      </c>
      <c r="E154" s="70">
        <v>2023</v>
      </c>
      <c r="F154" s="70" t="s">
        <v>1539</v>
      </c>
      <c r="G154" s="70" t="s">
        <v>1771</v>
      </c>
      <c r="H154" s="70" t="s">
        <v>1772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4744</v>
      </c>
      <c r="AS154" s="71">
        <v>1095</v>
      </c>
      <c r="AT154" s="71">
        <v>12</v>
      </c>
      <c r="AU154" s="71">
        <v>2</v>
      </c>
      <c r="AV154" s="71">
        <v>0</v>
      </c>
      <c r="AW154" s="71">
        <v>0</v>
      </c>
      <c r="AX154" s="71"/>
      <c r="AY154" s="72"/>
      <c r="AZ154" s="71">
        <v>23972.103999999897</v>
      </c>
      <c r="BA154" s="71">
        <v>107307.03999999991</v>
      </c>
      <c r="BB154" s="71">
        <v>62940.9</v>
      </c>
      <c r="BC154" s="71">
        <v>3099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1792</v>
      </c>
      <c r="B155" s="70">
        <v>408</v>
      </c>
      <c r="C155" s="70">
        <v>21</v>
      </c>
      <c r="D155" s="70">
        <v>24</v>
      </c>
      <c r="E155" s="70">
        <v>2024</v>
      </c>
      <c r="F155" s="70" t="s">
        <v>1554</v>
      </c>
      <c r="G155" s="70" t="s">
        <v>1771</v>
      </c>
      <c r="H155" s="70" t="s">
        <v>1772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1793</v>
      </c>
      <c r="B156" s="70">
        <v>137</v>
      </c>
      <c r="C156" s="70">
        <v>1</v>
      </c>
      <c r="D156" s="70">
        <v>9</v>
      </c>
      <c r="E156" s="70">
        <v>1990</v>
      </c>
      <c r="F156" s="70" t="s">
        <v>787</v>
      </c>
      <c r="G156" s="70" t="s">
        <v>1794</v>
      </c>
      <c r="H156" s="70" t="s">
        <v>1795</v>
      </c>
      <c r="I156" s="148"/>
      <c r="J156" s="71">
        <v>486.113429378935</v>
      </c>
      <c r="K156" s="71">
        <v>12.403799001241399</v>
      </c>
      <c r="L156" s="71">
        <v>7.3029257590164889</v>
      </c>
      <c r="M156" s="71">
        <v>63.470496766361137</v>
      </c>
      <c r="N156" s="71">
        <v>86.936957265443084</v>
      </c>
      <c r="O156" s="71">
        <v>84.524706029421992</v>
      </c>
      <c r="P156" s="71">
        <v>116.3249981812215</v>
      </c>
      <c r="Q156" s="71">
        <v>6.4687156255030498</v>
      </c>
      <c r="R156" s="71">
        <v>0</v>
      </c>
      <c r="S156" s="71">
        <v>7.3728888922971318</v>
      </c>
      <c r="T156" s="72"/>
      <c r="U156" s="71">
        <v>57867965</v>
      </c>
      <c r="V156" s="71">
        <v>4426</v>
      </c>
      <c r="W156" s="71">
        <v>72</v>
      </c>
      <c r="X156" s="71">
        <v>22119</v>
      </c>
      <c r="Y156" s="71">
        <v>27667</v>
      </c>
      <c r="Z156" s="71">
        <v>34766</v>
      </c>
      <c r="AA156" s="71">
        <v>28245</v>
      </c>
      <c r="AB156" s="71">
        <v>105030</v>
      </c>
      <c r="AC156" s="71">
        <v>0</v>
      </c>
      <c r="AD156" s="71">
        <v>7.3728888922971318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1796</v>
      </c>
      <c r="B157" s="70">
        <v>138</v>
      </c>
      <c r="C157" s="70">
        <v>2</v>
      </c>
      <c r="D157" s="70">
        <v>9</v>
      </c>
      <c r="E157" s="70">
        <v>2005</v>
      </c>
      <c r="F157" s="70" t="s">
        <v>789</v>
      </c>
      <c r="G157" s="70" t="s">
        <v>1794</v>
      </c>
      <c r="H157" s="70" t="s">
        <v>1795</v>
      </c>
      <c r="I157" s="148"/>
      <c r="J157" s="71">
        <v>1080.892525447106</v>
      </c>
      <c r="K157" s="71">
        <v>9.9191762726274941</v>
      </c>
      <c r="L157" s="71">
        <v>15.23744196184416</v>
      </c>
      <c r="M157" s="71">
        <v>149.64138621927171</v>
      </c>
      <c r="N157" s="71">
        <v>128.63016671350931</v>
      </c>
      <c r="O157" s="71">
        <v>145.87805020385949</v>
      </c>
      <c r="P157" s="71">
        <v>116.1118404005102</v>
      </c>
      <c r="Q157" s="71">
        <v>6.7795061076084302</v>
      </c>
      <c r="R157" s="71">
        <v>0</v>
      </c>
      <c r="S157" s="71">
        <v>5.8445868864069812</v>
      </c>
      <c r="T157" s="72"/>
      <c r="U157" s="71">
        <v>144691486</v>
      </c>
      <c r="V157" s="71">
        <v>4246</v>
      </c>
      <c r="W157" s="71">
        <v>133</v>
      </c>
      <c r="X157" s="71">
        <v>27948</v>
      </c>
      <c r="Y157" s="71">
        <v>36691</v>
      </c>
      <c r="Z157" s="71">
        <v>69433</v>
      </c>
      <c r="AA157" s="71">
        <v>23090</v>
      </c>
      <c r="AB157" s="71">
        <v>115074</v>
      </c>
      <c r="AC157" s="71">
        <v>0</v>
      </c>
      <c r="AD157" s="71">
        <v>5.8445868864069812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1797</v>
      </c>
      <c r="B158" s="70">
        <v>139</v>
      </c>
      <c r="C158" s="70">
        <v>3</v>
      </c>
      <c r="D158" s="70">
        <v>9</v>
      </c>
      <c r="E158" s="70">
        <v>2006</v>
      </c>
      <c r="F158" s="70" t="s">
        <v>790</v>
      </c>
      <c r="G158" s="1064" t="s">
        <v>1794</v>
      </c>
      <c r="H158" s="70" t="s">
        <v>1795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1798</v>
      </c>
      <c r="B159" s="70">
        <v>140</v>
      </c>
      <c r="C159" s="70">
        <v>4</v>
      </c>
      <c r="D159" s="70">
        <v>9</v>
      </c>
      <c r="E159" s="70">
        <v>2007</v>
      </c>
      <c r="F159" s="70" t="s">
        <v>791</v>
      </c>
      <c r="G159" s="1064" t="s">
        <v>1794</v>
      </c>
      <c r="H159" s="70" t="s">
        <v>1795</v>
      </c>
      <c r="I159" s="148"/>
      <c r="J159" s="71">
        <v>967.68547342720308</v>
      </c>
      <c r="K159" s="71">
        <v>8.9513242693186044</v>
      </c>
      <c r="L159" s="71">
        <v>11.87633588351575</v>
      </c>
      <c r="M159" s="71">
        <v>148.7905906600428</v>
      </c>
      <c r="N159" s="71">
        <v>136.19901399702039</v>
      </c>
      <c r="O159" s="71">
        <v>145.2188082437622</v>
      </c>
      <c r="P159" s="71">
        <v>114.4775486180733</v>
      </c>
      <c r="Q159" s="71">
        <v>7.1758724570601196</v>
      </c>
      <c r="R159" s="71">
        <v>0</v>
      </c>
      <c r="S159" s="71">
        <v>6.6969056662113928</v>
      </c>
      <c r="T159" s="72"/>
      <c r="U159" s="71">
        <v>152572099</v>
      </c>
      <c r="V159" s="71">
        <v>3779</v>
      </c>
      <c r="W159" s="71">
        <v>116</v>
      </c>
      <c r="X159" s="71">
        <v>33393</v>
      </c>
      <c r="Y159" s="71">
        <v>37827</v>
      </c>
      <c r="Z159" s="71">
        <v>71853</v>
      </c>
      <c r="AA159" s="71">
        <v>22418</v>
      </c>
      <c r="AB159" s="71">
        <v>115361</v>
      </c>
      <c r="AC159" s="71">
        <v>0</v>
      </c>
      <c r="AD159" s="71">
        <v>6.6969056662113928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1799</v>
      </c>
      <c r="B160" s="70">
        <v>141</v>
      </c>
      <c r="C160" s="70">
        <v>5</v>
      </c>
      <c r="D160" s="70">
        <v>9</v>
      </c>
      <c r="E160" s="70">
        <v>2008</v>
      </c>
      <c r="F160" s="70" t="s">
        <v>792</v>
      </c>
      <c r="G160" s="70" t="s">
        <v>1794</v>
      </c>
      <c r="H160" s="70" t="s">
        <v>1795</v>
      </c>
      <c r="I160" s="148"/>
      <c r="J160" s="71">
        <v>986.0296126171354</v>
      </c>
      <c r="K160" s="71">
        <v>6.6617301399934652</v>
      </c>
      <c r="L160" s="71">
        <v>9.6877766411948425</v>
      </c>
      <c r="M160" s="71">
        <v>163.16226456644699</v>
      </c>
      <c r="N160" s="71">
        <v>142.01152142645381</v>
      </c>
      <c r="O160" s="71">
        <v>141.2338738569081</v>
      </c>
      <c r="P160" s="71">
        <v>111.7151326995313</v>
      </c>
      <c r="Q160" s="71">
        <v>7.0685057301973702</v>
      </c>
      <c r="R160" s="71">
        <v>0</v>
      </c>
      <c r="S160" s="71">
        <v>6.9872508645230162</v>
      </c>
      <c r="T160" s="72"/>
      <c r="U160" s="71">
        <v>161121384</v>
      </c>
      <c r="V160" s="71">
        <v>3779</v>
      </c>
      <c r="W160" s="71">
        <v>116</v>
      </c>
      <c r="X160" s="71">
        <v>33393</v>
      </c>
      <c r="Y160" s="71">
        <v>38203</v>
      </c>
      <c r="Z160" s="71">
        <v>72334</v>
      </c>
      <c r="AA160" s="71">
        <v>21902</v>
      </c>
      <c r="AB160" s="71">
        <v>115504</v>
      </c>
      <c r="AC160" s="71">
        <v>0</v>
      </c>
      <c r="AD160" s="71">
        <v>6.9872508645230162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1800</v>
      </c>
      <c r="B161" s="70">
        <v>142</v>
      </c>
      <c r="C161" s="70">
        <v>6</v>
      </c>
      <c r="D161" s="70">
        <v>9</v>
      </c>
      <c r="E161" s="70">
        <v>2009</v>
      </c>
      <c r="F161" s="70" t="s">
        <v>176</v>
      </c>
      <c r="G161" s="70" t="s">
        <v>1794</v>
      </c>
      <c r="H161" s="70" t="s">
        <v>1795</v>
      </c>
      <c r="I161" s="148"/>
      <c r="J161" s="71">
        <v>888.87703109166512</v>
      </c>
      <c r="K161" s="71">
        <v>6.0796322878764117</v>
      </c>
      <c r="L161" s="71">
        <v>14.02333736854222</v>
      </c>
      <c r="M161" s="71">
        <v>156.49754019349081</v>
      </c>
      <c r="N161" s="71">
        <v>127.70093477663821</v>
      </c>
      <c r="O161" s="71">
        <v>144.3768026276544</v>
      </c>
      <c r="P161" s="71">
        <v>107.17458332351281</v>
      </c>
      <c r="Q161" s="71">
        <v>6.7303717249104702</v>
      </c>
      <c r="R161" s="71">
        <v>0</v>
      </c>
      <c r="S161" s="71">
        <v>5.8192189055118053</v>
      </c>
      <c r="T161" s="72"/>
      <c r="U161" s="71">
        <v>124814105</v>
      </c>
      <c r="V161" s="71">
        <v>3664</v>
      </c>
      <c r="W161" s="71">
        <v>226</v>
      </c>
      <c r="X161" s="71">
        <v>34347</v>
      </c>
      <c r="Y161" s="71">
        <v>38513</v>
      </c>
      <c r="Z161" s="71">
        <v>72986</v>
      </c>
      <c r="AA161" s="71">
        <v>21571</v>
      </c>
      <c r="AB161" s="71">
        <v>115449</v>
      </c>
      <c r="AC161" s="71">
        <v>0</v>
      </c>
      <c r="AD161" s="71">
        <v>5.8192189055118053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374.26900000000001</v>
      </c>
      <c r="BK161" s="71">
        <v>0</v>
      </c>
      <c r="BL161" s="71">
        <v>11.284000000000001</v>
      </c>
      <c r="BM161" s="71">
        <v>0</v>
      </c>
      <c r="BN161" s="72"/>
      <c r="BO161" s="71">
        <v>0</v>
      </c>
      <c r="BP161" s="71">
        <v>0</v>
      </c>
      <c r="BQ161" s="71">
        <v>32</v>
      </c>
      <c r="BR161" s="71">
        <v>0</v>
      </c>
      <c r="BS161" s="71">
        <v>1</v>
      </c>
      <c r="BT161" s="71">
        <v>0</v>
      </c>
      <c r="BU161"/>
      <c r="BV161" s="70">
        <v>374.06700000000001</v>
      </c>
      <c r="BW161" s="70">
        <v>0.123</v>
      </c>
      <c r="BX161" s="70">
        <v>11.363</v>
      </c>
      <c r="BY161" s="70">
        <v>0</v>
      </c>
      <c r="BZ161" s="70">
        <v>0</v>
      </c>
      <c r="CA161" s="70">
        <v>0</v>
      </c>
      <c r="CB161" s="70">
        <v>0</v>
      </c>
      <c r="CC161" s="70">
        <v>0</v>
      </c>
      <c r="CD161" s="70">
        <v>0</v>
      </c>
    </row>
    <row r="162" spans="1:82">
      <c r="A162" s="70" t="s">
        <v>1801</v>
      </c>
      <c r="B162" s="70">
        <v>143</v>
      </c>
      <c r="C162" s="70">
        <v>7</v>
      </c>
      <c r="D162" s="70">
        <v>9</v>
      </c>
      <c r="E162" s="70">
        <v>2010</v>
      </c>
      <c r="F162" s="70" t="s">
        <v>177</v>
      </c>
      <c r="G162" s="70" t="s">
        <v>1794</v>
      </c>
      <c r="H162" s="70" t="s">
        <v>1795</v>
      </c>
      <c r="I162" s="148"/>
      <c r="J162" s="71">
        <v>773.17701303200568</v>
      </c>
      <c r="K162" s="71">
        <v>6.5174010082237306</v>
      </c>
      <c r="L162" s="71">
        <v>13.110260345560819</v>
      </c>
      <c r="M162" s="71">
        <v>157.16739038139181</v>
      </c>
      <c r="N162" s="71">
        <v>141.27268984515661</v>
      </c>
      <c r="O162" s="71">
        <v>144.74864461437281</v>
      </c>
      <c r="P162" s="71">
        <v>108.3043414895569</v>
      </c>
      <c r="Q162" s="71">
        <v>7.0184439799180396</v>
      </c>
      <c r="R162" s="71">
        <v>0</v>
      </c>
      <c r="S162" s="71">
        <v>7.2481535774720767</v>
      </c>
      <c r="T162" s="72"/>
      <c r="U162" s="71">
        <v>118012276</v>
      </c>
      <c r="V162" s="71">
        <v>3664</v>
      </c>
      <c r="W162" s="71">
        <v>226</v>
      </c>
      <c r="X162" s="71">
        <v>34347</v>
      </c>
      <c r="Y162" s="71">
        <v>38978</v>
      </c>
      <c r="Z162" s="71">
        <v>73514</v>
      </c>
      <c r="AA162" s="71">
        <v>21254</v>
      </c>
      <c r="AB162" s="71">
        <v>115361</v>
      </c>
      <c r="AC162" s="71">
        <v>0</v>
      </c>
      <c r="AD162" s="71">
        <v>7.2481535774720767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463.27100000000002</v>
      </c>
      <c r="BK162" s="71">
        <v>0</v>
      </c>
      <c r="BL162" s="71">
        <v>25.870999999999999</v>
      </c>
      <c r="BM162" s="71">
        <v>0</v>
      </c>
      <c r="BN162" s="72"/>
      <c r="BO162" s="71">
        <v>0</v>
      </c>
      <c r="BP162" s="71">
        <v>0</v>
      </c>
      <c r="BQ162" s="71">
        <v>32</v>
      </c>
      <c r="BR162" s="71">
        <v>0</v>
      </c>
      <c r="BS162" s="71">
        <v>3</v>
      </c>
      <c r="BT162" s="71">
        <v>0</v>
      </c>
      <c r="BU162"/>
      <c r="BV162" s="70">
        <v>475.40800000000002</v>
      </c>
      <c r="BW162" s="70">
        <v>0</v>
      </c>
      <c r="BX162" s="70">
        <v>13.734</v>
      </c>
      <c r="BY162" s="70">
        <v>0</v>
      </c>
      <c r="BZ162" s="70">
        <v>0</v>
      </c>
      <c r="CA162" s="70">
        <v>0</v>
      </c>
      <c r="CB162" s="70">
        <v>0</v>
      </c>
      <c r="CC162" s="70">
        <v>0</v>
      </c>
      <c r="CD162" s="70">
        <v>0</v>
      </c>
    </row>
    <row r="163" spans="1:82">
      <c r="A163" s="70" t="s">
        <v>1802</v>
      </c>
      <c r="B163" s="70">
        <v>144</v>
      </c>
      <c r="C163" s="70">
        <v>8</v>
      </c>
      <c r="D163" s="70">
        <v>9</v>
      </c>
      <c r="E163" s="70">
        <v>2011</v>
      </c>
      <c r="F163" s="70" t="s">
        <v>178</v>
      </c>
      <c r="G163" s="70" t="s">
        <v>1794</v>
      </c>
      <c r="H163" s="70" t="s">
        <v>1795</v>
      </c>
      <c r="I163" s="148"/>
      <c r="J163" s="71">
        <v>746.8913008850119</v>
      </c>
      <c r="K163" s="71">
        <v>9.1707969349997995</v>
      </c>
      <c r="L163" s="71">
        <v>13.14782088611201</v>
      </c>
      <c r="M163" s="71">
        <v>178.44964449271001</v>
      </c>
      <c r="N163" s="71">
        <v>159.19438401476759</v>
      </c>
      <c r="O163" s="71">
        <v>143.49005400074881</v>
      </c>
      <c r="P163" s="71">
        <v>104.62524195861859</v>
      </c>
      <c r="Q163" s="71">
        <v>8.0821495504422192</v>
      </c>
      <c r="R163" s="71">
        <v>0</v>
      </c>
      <c r="S163" s="71">
        <v>7.6634084641403941</v>
      </c>
      <c r="T163" s="72"/>
      <c r="U163" s="71">
        <v>105199388</v>
      </c>
      <c r="V163" s="71">
        <v>3664</v>
      </c>
      <c r="W163" s="71">
        <v>226</v>
      </c>
      <c r="X163" s="71">
        <v>34347</v>
      </c>
      <c r="Y163" s="71">
        <v>39406</v>
      </c>
      <c r="Z163" s="71">
        <v>74458</v>
      </c>
      <c r="AA163" s="71">
        <v>21143</v>
      </c>
      <c r="AB163" s="71">
        <v>115168</v>
      </c>
      <c r="AC163" s="71">
        <v>0</v>
      </c>
      <c r="AD163" s="71">
        <v>7.6634084641403941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486.26100000000002</v>
      </c>
      <c r="BK163" s="71">
        <v>0</v>
      </c>
      <c r="BL163" s="71">
        <v>21.469000000000001</v>
      </c>
      <c r="BM163" s="71">
        <v>0</v>
      </c>
      <c r="BN163" s="72"/>
      <c r="BO163" s="71">
        <v>0</v>
      </c>
      <c r="BP163" s="71">
        <v>0</v>
      </c>
      <c r="BQ163" s="71">
        <v>33</v>
      </c>
      <c r="BR163" s="71">
        <v>0</v>
      </c>
      <c r="BS163" s="71">
        <v>2</v>
      </c>
      <c r="BT163" s="71">
        <v>0</v>
      </c>
      <c r="BU163"/>
      <c r="BV163" s="70">
        <v>493.46300000000002</v>
      </c>
      <c r="BW163" s="70">
        <v>0</v>
      </c>
      <c r="BX163" s="70">
        <v>14.266999999999999</v>
      </c>
      <c r="BY163" s="70">
        <v>0</v>
      </c>
      <c r="BZ163" s="70">
        <v>0</v>
      </c>
      <c r="CA163" s="70">
        <v>0</v>
      </c>
      <c r="CB163" s="70">
        <v>0</v>
      </c>
      <c r="CC163" s="70">
        <v>0</v>
      </c>
      <c r="CD163" s="70">
        <v>0</v>
      </c>
    </row>
    <row r="164" spans="1:82">
      <c r="A164" s="70" t="s">
        <v>1803</v>
      </c>
      <c r="B164" s="70">
        <v>145</v>
      </c>
      <c r="C164" s="70">
        <v>9</v>
      </c>
      <c r="D164" s="70">
        <v>9</v>
      </c>
      <c r="E164" s="70">
        <v>2012</v>
      </c>
      <c r="F164" s="70" t="s">
        <v>179</v>
      </c>
      <c r="G164" s="70" t="s">
        <v>1794</v>
      </c>
      <c r="H164" s="70" t="s">
        <v>1795</v>
      </c>
      <c r="I164" s="148"/>
      <c r="J164" s="71">
        <v>741.81832460876558</v>
      </c>
      <c r="K164" s="71">
        <v>8.4552241154139622</v>
      </c>
      <c r="L164" s="71">
        <v>13.11669129359581</v>
      </c>
      <c r="M164" s="71">
        <v>183.44777041268441</v>
      </c>
      <c r="N164" s="71">
        <v>165.5451647764053</v>
      </c>
      <c r="O164" s="71">
        <v>144.26522350037715</v>
      </c>
      <c r="P164" s="71">
        <v>103.42892739851527</v>
      </c>
      <c r="Q164" s="71">
        <v>8.9986985493758809</v>
      </c>
      <c r="R164" s="71">
        <v>0</v>
      </c>
      <c r="S164" s="71">
        <v>8.4831687501576862</v>
      </c>
      <c r="T164" s="72"/>
      <c r="U164" s="71">
        <v>106935288</v>
      </c>
      <c r="V164" s="71">
        <v>3664</v>
      </c>
      <c r="W164" s="71">
        <v>226</v>
      </c>
      <c r="X164" s="71">
        <v>34347</v>
      </c>
      <c r="Y164" s="71">
        <v>41146</v>
      </c>
      <c r="Z164" s="71">
        <v>75454</v>
      </c>
      <c r="AA164" s="71">
        <v>20783</v>
      </c>
      <c r="AB164" s="71">
        <v>118022</v>
      </c>
      <c r="AC164" s="71">
        <v>0</v>
      </c>
      <c r="AD164" s="71">
        <v>8.4831687501576862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491.50599999999997</v>
      </c>
      <c r="BK164" s="71">
        <v>0</v>
      </c>
      <c r="BL164" s="71">
        <v>32.925000000000004</v>
      </c>
      <c r="BM164" s="71">
        <v>0</v>
      </c>
      <c r="BN164" s="72"/>
      <c r="BO164" s="71">
        <v>0</v>
      </c>
      <c r="BP164" s="71">
        <v>0</v>
      </c>
      <c r="BQ164" s="71">
        <v>33</v>
      </c>
      <c r="BR164" s="71">
        <v>0</v>
      </c>
      <c r="BS164" s="71">
        <v>3</v>
      </c>
      <c r="BT164" s="71">
        <v>0</v>
      </c>
      <c r="BU164"/>
      <c r="BV164" s="70">
        <v>510.041</v>
      </c>
      <c r="BW164" s="70">
        <v>0</v>
      </c>
      <c r="BX164" s="70">
        <v>14.39</v>
      </c>
      <c r="BY164" s="70">
        <v>0</v>
      </c>
      <c r="BZ164" s="70">
        <v>0</v>
      </c>
      <c r="CA164" s="70">
        <v>0</v>
      </c>
      <c r="CB164" s="70">
        <v>0</v>
      </c>
      <c r="CC164" s="70">
        <v>0</v>
      </c>
      <c r="CD164" s="70">
        <v>0</v>
      </c>
    </row>
    <row r="165" spans="1:82">
      <c r="A165" s="70" t="s">
        <v>1804</v>
      </c>
      <c r="B165" s="70">
        <v>146</v>
      </c>
      <c r="C165" s="70">
        <v>10</v>
      </c>
      <c r="D165" s="70">
        <v>9</v>
      </c>
      <c r="E165" s="70">
        <v>2013</v>
      </c>
      <c r="F165" s="70" t="s">
        <v>180</v>
      </c>
      <c r="G165" s="70" t="s">
        <v>1794</v>
      </c>
      <c r="H165" s="70" t="s">
        <v>1795</v>
      </c>
      <c r="I165" s="148"/>
      <c r="J165" s="71">
        <v>708.71857491164644</v>
      </c>
      <c r="K165" s="71">
        <v>7.3064221505847682</v>
      </c>
      <c r="L165" s="71">
        <v>12.922406297240929</v>
      </c>
      <c r="M165" s="71">
        <v>176.27515285120819</v>
      </c>
      <c r="N165" s="71">
        <v>160.85226157213759</v>
      </c>
      <c r="O165" s="71">
        <v>140.18216173904048</v>
      </c>
      <c r="P165" s="71">
        <v>102.79459874344148</v>
      </c>
      <c r="Q165" s="71">
        <v>9.1351488281811903</v>
      </c>
      <c r="R165" s="71">
        <v>0</v>
      </c>
      <c r="S165" s="71">
        <v>7.3545873281622978</v>
      </c>
      <c r="T165" s="72"/>
      <c r="U165" s="71">
        <v>104642793</v>
      </c>
      <c r="V165" s="71">
        <v>3664</v>
      </c>
      <c r="W165" s="71">
        <v>226</v>
      </c>
      <c r="X165" s="71">
        <v>34347</v>
      </c>
      <c r="Y165" s="71">
        <v>41545</v>
      </c>
      <c r="Z165" s="71">
        <v>76592</v>
      </c>
      <c r="AA165" s="71">
        <v>20578</v>
      </c>
      <c r="AB165" s="71">
        <v>118094</v>
      </c>
      <c r="AC165" s="71">
        <v>0</v>
      </c>
      <c r="AD165" s="71">
        <v>7.3545873281622978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492.03</v>
      </c>
      <c r="BK165" s="71">
        <v>0</v>
      </c>
      <c r="BL165" s="71">
        <v>33.017000000000003</v>
      </c>
      <c r="BM165" s="71">
        <v>0</v>
      </c>
      <c r="BN165" s="72"/>
      <c r="BO165" s="71">
        <v>0</v>
      </c>
      <c r="BP165" s="71">
        <v>0</v>
      </c>
      <c r="BQ165" s="71">
        <v>33</v>
      </c>
      <c r="BR165" s="71">
        <v>0</v>
      </c>
      <c r="BS165" s="71">
        <v>4</v>
      </c>
      <c r="BT165" s="71">
        <v>0</v>
      </c>
      <c r="BU165"/>
      <c r="BV165" s="70">
        <v>507.55900000000003</v>
      </c>
      <c r="BW165" s="70">
        <v>0</v>
      </c>
      <c r="BX165" s="70">
        <v>17.488</v>
      </c>
      <c r="BY165" s="70">
        <v>0</v>
      </c>
      <c r="BZ165" s="70">
        <v>0</v>
      </c>
      <c r="CA165" s="70">
        <v>0</v>
      </c>
      <c r="CB165" s="70">
        <v>0</v>
      </c>
      <c r="CC165" s="70">
        <v>0</v>
      </c>
      <c r="CD165" s="70">
        <v>0</v>
      </c>
    </row>
    <row r="166" spans="1:82">
      <c r="A166" s="70" t="s">
        <v>1805</v>
      </c>
      <c r="B166" s="70">
        <v>147</v>
      </c>
      <c r="C166" s="70">
        <v>11</v>
      </c>
      <c r="D166" s="70">
        <v>9</v>
      </c>
      <c r="E166" s="70">
        <v>2014</v>
      </c>
      <c r="F166" s="70" t="s">
        <v>181</v>
      </c>
      <c r="G166" s="70" t="s">
        <v>1794</v>
      </c>
      <c r="H166" s="70" t="s">
        <v>1795</v>
      </c>
      <c r="I166" s="148"/>
      <c r="J166" s="71">
        <v>685.39888393603644</v>
      </c>
      <c r="K166" s="71">
        <v>7.3697753993373123</v>
      </c>
      <c r="L166" s="71">
        <v>12.33292581204916</v>
      </c>
      <c r="M166" s="71">
        <v>169.57742102028359</v>
      </c>
      <c r="N166" s="71">
        <v>149.6323046143979</v>
      </c>
      <c r="O166" s="71">
        <v>135.9691051033505</v>
      </c>
      <c r="P166" s="71">
        <v>103.19333348340597</v>
      </c>
      <c r="Q166" s="71">
        <v>8.7339793893839808</v>
      </c>
      <c r="R166" s="71">
        <v>0</v>
      </c>
      <c r="S166" s="71">
        <v>8.5373189904436853</v>
      </c>
      <c r="T166" s="72"/>
      <c r="U166" s="71">
        <v>106736391</v>
      </c>
      <c r="V166" s="71">
        <v>3187</v>
      </c>
      <c r="W166" s="71">
        <v>237</v>
      </c>
      <c r="X166" s="71">
        <v>35188</v>
      </c>
      <c r="Y166" s="71">
        <v>41938</v>
      </c>
      <c r="Z166" s="71">
        <v>78244</v>
      </c>
      <c r="AA166" s="71">
        <v>20551</v>
      </c>
      <c r="AB166" s="71">
        <v>117681</v>
      </c>
      <c r="AC166" s="71">
        <v>0</v>
      </c>
      <c r="AD166" s="71">
        <v>8.5373189904436853</v>
      </c>
      <c r="AE166" s="72"/>
      <c r="AF166" s="71"/>
      <c r="AG166" s="71"/>
      <c r="AH166" s="71"/>
      <c r="AI166" s="71"/>
      <c r="AJ166" s="71"/>
      <c r="AK166" s="71"/>
      <c r="AL166" s="71"/>
      <c r="AM166" s="71"/>
      <c r="AN166" s="71"/>
      <c r="AO166" s="71"/>
      <c r="AP166" s="71"/>
      <c r="AQ166" s="72"/>
      <c r="AR166" s="71">
        <v>3636</v>
      </c>
      <c r="AS166" s="71">
        <v>695</v>
      </c>
      <c r="AT166" s="71">
        <v>4</v>
      </c>
      <c r="AU166" s="71">
        <v>0</v>
      </c>
      <c r="AV166" s="71">
        <v>0</v>
      </c>
      <c r="AW166" s="71">
        <v>0</v>
      </c>
      <c r="AX166" s="71"/>
      <c r="AY166" s="72"/>
      <c r="AZ166" s="71">
        <v>15546.8</v>
      </c>
      <c r="BA166" s="71">
        <v>36336.199999999997</v>
      </c>
      <c r="BB166" s="71">
        <v>15970</v>
      </c>
      <c r="BC166" s="71">
        <v>0</v>
      </c>
      <c r="BD166" s="71">
        <v>0</v>
      </c>
      <c r="BE166" s="71">
        <v>0</v>
      </c>
      <c r="BF166" s="71"/>
      <c r="BG166" s="72"/>
      <c r="BH166" s="71">
        <v>0</v>
      </c>
      <c r="BI166" s="71">
        <v>0</v>
      </c>
      <c r="BJ166" s="71">
        <v>480.60700000000003</v>
      </c>
      <c r="BK166" s="71">
        <v>0</v>
      </c>
      <c r="BL166" s="71">
        <v>34.17</v>
      </c>
      <c r="BM166" s="71">
        <v>0</v>
      </c>
      <c r="BN166" s="72"/>
      <c r="BO166" s="71">
        <v>0</v>
      </c>
      <c r="BP166" s="71">
        <v>0</v>
      </c>
      <c r="BQ166" s="71">
        <v>33</v>
      </c>
      <c r="BR166" s="71">
        <v>0</v>
      </c>
      <c r="BS166" s="71">
        <v>3</v>
      </c>
      <c r="BT166" s="71">
        <v>0</v>
      </c>
      <c r="BU166"/>
      <c r="BV166" s="70">
        <v>497.036</v>
      </c>
      <c r="BW166" s="70">
        <v>0</v>
      </c>
      <c r="BX166" s="70">
        <v>17.741</v>
      </c>
      <c r="BY166" s="70">
        <v>0</v>
      </c>
      <c r="BZ166" s="70">
        <v>0</v>
      </c>
      <c r="CA166" s="70">
        <v>0</v>
      </c>
      <c r="CB166" s="70">
        <v>0</v>
      </c>
      <c r="CC166" s="70">
        <v>0</v>
      </c>
      <c r="CD166" s="70">
        <v>0</v>
      </c>
    </row>
    <row r="167" spans="1:82">
      <c r="A167" s="70" t="s">
        <v>1806</v>
      </c>
      <c r="B167" s="70">
        <v>148</v>
      </c>
      <c r="C167" s="70">
        <v>12</v>
      </c>
      <c r="D167" s="70">
        <v>9</v>
      </c>
      <c r="E167" s="70">
        <v>2015</v>
      </c>
      <c r="F167" s="70" t="s">
        <v>182</v>
      </c>
      <c r="G167" s="70" t="s">
        <v>1794</v>
      </c>
      <c r="H167" s="70" t="s">
        <v>1795</v>
      </c>
      <c r="I167" s="148"/>
      <c r="J167" s="71">
        <v>604.14405869565815</v>
      </c>
      <c r="K167" s="71">
        <v>6.8232660754728336</v>
      </c>
      <c r="L167" s="71">
        <v>13.25042072164743</v>
      </c>
      <c r="M167" s="71">
        <v>153.11509841986989</v>
      </c>
      <c r="N167" s="71">
        <v>144.8765467846529</v>
      </c>
      <c r="O167" s="71">
        <v>135.09815784503166</v>
      </c>
      <c r="P167" s="71">
        <v>101.63661568523345</v>
      </c>
      <c r="Q167" s="71">
        <v>8.5447718348731403</v>
      </c>
      <c r="R167" s="71">
        <v>0</v>
      </c>
      <c r="S167" s="71">
        <v>8.1930097662171963</v>
      </c>
      <c r="T167" s="72"/>
      <c r="U167" s="71">
        <v>105647630</v>
      </c>
      <c r="V167" s="71">
        <v>3187</v>
      </c>
      <c r="W167" s="71">
        <v>237</v>
      </c>
      <c r="X167" s="71">
        <v>35188</v>
      </c>
      <c r="Y167" s="71">
        <v>42819</v>
      </c>
      <c r="Z167" s="71">
        <v>78491</v>
      </c>
      <c r="AA167" s="71">
        <v>20225</v>
      </c>
      <c r="AB167" s="71">
        <v>117609</v>
      </c>
      <c r="AC167" s="71">
        <v>0</v>
      </c>
      <c r="AD167" s="71">
        <v>8.1930097662171963</v>
      </c>
      <c r="AE167" s="72"/>
      <c r="AF167" s="71">
        <v>701510080.5522089</v>
      </c>
      <c r="AG167" s="71">
        <v>5409331.2066429025</v>
      </c>
      <c r="AH167" s="71">
        <v>1822179.714040312</v>
      </c>
      <c r="AI167" s="71">
        <v>219890705.51427251</v>
      </c>
      <c r="AJ167" s="71">
        <v>234811278.6510759</v>
      </c>
      <c r="AK167" s="71">
        <v>0</v>
      </c>
      <c r="AL167" s="71">
        <v>0</v>
      </c>
      <c r="AM167" s="71">
        <v>16117820.0988003</v>
      </c>
      <c r="AN167" s="71">
        <v>0</v>
      </c>
      <c r="AO167" s="71">
        <v>0</v>
      </c>
      <c r="AP167" s="71">
        <v>1179561395.7370408</v>
      </c>
      <c r="AQ167" s="72"/>
      <c r="AR167" s="71">
        <v>3991</v>
      </c>
      <c r="AS167" s="71">
        <v>1070</v>
      </c>
      <c r="AT167" s="71">
        <v>4</v>
      </c>
      <c r="AU167" s="71">
        <v>0</v>
      </c>
      <c r="AV167" s="71">
        <v>0</v>
      </c>
      <c r="AW167" s="71">
        <v>0</v>
      </c>
      <c r="AX167" s="71"/>
      <c r="AY167" s="72"/>
      <c r="AZ167" s="71">
        <v>17359.900000000001</v>
      </c>
      <c r="BA167" s="71">
        <v>49317.2</v>
      </c>
      <c r="BB167" s="71">
        <v>15970</v>
      </c>
      <c r="BC167" s="71">
        <v>0</v>
      </c>
      <c r="BD167" s="71">
        <v>0</v>
      </c>
      <c r="BE167" s="71">
        <v>0</v>
      </c>
      <c r="BF167" s="71"/>
      <c r="BG167" s="72"/>
      <c r="BH167" s="71">
        <v>0</v>
      </c>
      <c r="BI167" s="71">
        <v>0</v>
      </c>
      <c r="BJ167" s="71">
        <v>455.52100000000002</v>
      </c>
      <c r="BK167" s="71">
        <v>0</v>
      </c>
      <c r="BL167" s="71">
        <v>32.290000000000006</v>
      </c>
      <c r="BM167" s="71">
        <v>0</v>
      </c>
      <c r="BN167" s="72"/>
      <c r="BO167" s="71">
        <v>0</v>
      </c>
      <c r="BP167" s="71">
        <v>0</v>
      </c>
      <c r="BQ167" s="71">
        <v>35</v>
      </c>
      <c r="BR167" s="71">
        <v>0</v>
      </c>
      <c r="BS167" s="71">
        <v>3</v>
      </c>
      <c r="BT167" s="71">
        <v>0</v>
      </c>
      <c r="BU167"/>
      <c r="BV167" s="70">
        <v>470.90800000000002</v>
      </c>
      <c r="BW167" s="70">
        <v>0</v>
      </c>
      <c r="BX167" s="70">
        <v>16.902999999999999</v>
      </c>
      <c r="BY167" s="70">
        <v>0</v>
      </c>
      <c r="BZ167" s="70">
        <v>0</v>
      </c>
      <c r="CA167" s="70">
        <v>0</v>
      </c>
      <c r="CB167" s="70">
        <v>0</v>
      </c>
      <c r="CC167" s="70">
        <v>0</v>
      </c>
      <c r="CD167" s="70">
        <v>0</v>
      </c>
    </row>
    <row r="168" spans="1:82">
      <c r="A168" s="70" t="s">
        <v>1807</v>
      </c>
      <c r="B168" s="70">
        <v>149</v>
      </c>
      <c r="C168" s="70">
        <v>13</v>
      </c>
      <c r="D168" s="70">
        <v>9</v>
      </c>
      <c r="E168" s="70">
        <v>2016</v>
      </c>
      <c r="F168" s="70" t="s">
        <v>155</v>
      </c>
      <c r="G168" s="70" t="s">
        <v>1794</v>
      </c>
      <c r="H168" s="70" t="s">
        <v>1795</v>
      </c>
      <c r="I168" s="148"/>
      <c r="J168" s="71">
        <v>573.28930902910622</v>
      </c>
      <c r="K168" s="71">
        <v>6.701260401188402</v>
      </c>
      <c r="L168" s="71">
        <v>13.901687577059391</v>
      </c>
      <c r="M168" s="71">
        <v>146.36270517104194</v>
      </c>
      <c r="N168" s="71">
        <v>146.24707106061953</v>
      </c>
      <c r="O168" s="71">
        <v>133.64802858298498</v>
      </c>
      <c r="P168" s="71">
        <v>98.219063897037415</v>
      </c>
      <c r="Q168" s="71">
        <v>8.3198878246610448</v>
      </c>
      <c r="R168" s="71">
        <v>0</v>
      </c>
      <c r="S168" s="71">
        <v>9.829163657290886</v>
      </c>
      <c r="T168" s="72"/>
      <c r="U168" s="71">
        <v>102003677</v>
      </c>
      <c r="V168" s="71">
        <v>3187</v>
      </c>
      <c r="W168" s="71">
        <v>237</v>
      </c>
      <c r="X168" s="71">
        <v>35188</v>
      </c>
      <c r="Y168" s="71">
        <v>43473</v>
      </c>
      <c r="Z168" s="71">
        <v>78603</v>
      </c>
      <c r="AA168" s="71">
        <v>20215</v>
      </c>
      <c r="AB168" s="71">
        <v>117792</v>
      </c>
      <c r="AC168" s="71">
        <v>0</v>
      </c>
      <c r="AD168" s="71">
        <v>9.829163657290886</v>
      </c>
      <c r="AE168" s="72"/>
      <c r="AF168" s="71">
        <v>671997573.67799461</v>
      </c>
      <c r="AG168" s="71">
        <v>5075270.8328589844</v>
      </c>
      <c r="AH168" s="71">
        <v>1390480.8152582019</v>
      </c>
      <c r="AI168" s="71">
        <v>226758545.45490751</v>
      </c>
      <c r="AJ168" s="71">
        <v>228969726.10151899</v>
      </c>
      <c r="AK168" s="71">
        <v>0</v>
      </c>
      <c r="AL168" s="71">
        <v>0</v>
      </c>
      <c r="AM168" s="71">
        <v>16155440.930113919</v>
      </c>
      <c r="AN168" s="71">
        <v>0</v>
      </c>
      <c r="AO168" s="71">
        <v>0</v>
      </c>
      <c r="AP168" s="71">
        <v>1150347037.8126523</v>
      </c>
      <c r="AQ168" s="72"/>
      <c r="AR168" s="71">
        <v>4339</v>
      </c>
      <c r="AS168" s="71">
        <v>1332</v>
      </c>
      <c r="AT168" s="71">
        <v>4</v>
      </c>
      <c r="AU168" s="71">
        <v>1</v>
      </c>
      <c r="AV168" s="71">
        <v>0</v>
      </c>
      <c r="AW168" s="71">
        <v>0</v>
      </c>
      <c r="AX168" s="71"/>
      <c r="AY168" s="72"/>
      <c r="AZ168" s="71">
        <v>19079.8</v>
      </c>
      <c r="BA168" s="71">
        <v>60850.8</v>
      </c>
      <c r="BB168" s="71">
        <v>15970</v>
      </c>
      <c r="BC168" s="71">
        <v>148.9</v>
      </c>
      <c r="BD168" s="71">
        <v>0</v>
      </c>
      <c r="BE168" s="71">
        <v>0</v>
      </c>
      <c r="BF168" s="71"/>
      <c r="BG168" s="72"/>
      <c r="BH168" s="71">
        <v>0</v>
      </c>
      <c r="BI168" s="71">
        <v>0</v>
      </c>
      <c r="BJ168" s="71">
        <v>391.57100000000003</v>
      </c>
      <c r="BK168" s="71">
        <v>0</v>
      </c>
      <c r="BL168" s="71">
        <v>24.724</v>
      </c>
      <c r="BM168" s="71">
        <v>0</v>
      </c>
      <c r="BN168" s="72"/>
      <c r="BO168" s="71">
        <v>0</v>
      </c>
      <c r="BP168" s="71">
        <v>0</v>
      </c>
      <c r="BQ168" s="71">
        <v>35</v>
      </c>
      <c r="BR168" s="71">
        <v>0</v>
      </c>
      <c r="BS168" s="71">
        <v>2</v>
      </c>
      <c r="BT168" s="71">
        <v>0</v>
      </c>
      <c r="BU168"/>
      <c r="BV168" s="70">
        <v>397.73099999999999</v>
      </c>
      <c r="BW168" s="70">
        <v>0</v>
      </c>
      <c r="BX168" s="70">
        <v>18.564</v>
      </c>
      <c r="BY168" s="70">
        <v>0</v>
      </c>
      <c r="BZ168" s="70">
        <v>0</v>
      </c>
      <c r="CA168" s="70">
        <v>0</v>
      </c>
      <c r="CB168" s="70">
        <v>0</v>
      </c>
      <c r="CC168" s="70">
        <v>0</v>
      </c>
      <c r="CD168" s="70">
        <v>0</v>
      </c>
    </row>
    <row r="169" spans="1:82">
      <c r="A169" s="70" t="s">
        <v>1808</v>
      </c>
      <c r="B169" s="70">
        <v>150</v>
      </c>
      <c r="C169" s="70">
        <v>14</v>
      </c>
      <c r="D169" s="70">
        <v>9</v>
      </c>
      <c r="E169" s="70">
        <v>2017</v>
      </c>
      <c r="F169" s="70" t="s">
        <v>156</v>
      </c>
      <c r="G169" s="70" t="s">
        <v>1794</v>
      </c>
      <c r="H169" s="70" t="s">
        <v>1795</v>
      </c>
      <c r="I169" s="148"/>
      <c r="J169" s="71">
        <v>602.80732823111532</v>
      </c>
      <c r="K169" s="71">
        <v>6.7075242137103901</v>
      </c>
      <c r="L169" s="71">
        <v>12.579212498021294</v>
      </c>
      <c r="M169" s="71">
        <v>140.48003262383054</v>
      </c>
      <c r="N169" s="71">
        <v>142.34481972955777</v>
      </c>
      <c r="O169" s="71">
        <v>132.20480442895987</v>
      </c>
      <c r="P169" s="71">
        <v>96.331959959623944</v>
      </c>
      <c r="Q169" s="71">
        <v>8.04845373674992</v>
      </c>
      <c r="R169" s="71">
        <v>0</v>
      </c>
      <c r="S169" s="71">
        <v>8.5238277481283671</v>
      </c>
      <c r="T169" s="72"/>
      <c r="U169" s="71">
        <v>109584228</v>
      </c>
      <c r="V169" s="71">
        <v>3187</v>
      </c>
      <c r="W169" s="71">
        <v>237</v>
      </c>
      <c r="X169" s="71">
        <v>35188</v>
      </c>
      <c r="Y169" s="71">
        <v>44164</v>
      </c>
      <c r="Z169" s="71">
        <v>79044</v>
      </c>
      <c r="AA169" s="71">
        <v>19953</v>
      </c>
      <c r="AB169" s="71">
        <v>117835</v>
      </c>
      <c r="AC169" s="71">
        <v>0</v>
      </c>
      <c r="AD169" s="71">
        <v>8.5238277481283671</v>
      </c>
      <c r="AE169" s="72"/>
      <c r="AF169" s="71">
        <v>740033950.2643261</v>
      </c>
      <c r="AG169" s="71">
        <v>5130670.0400549704</v>
      </c>
      <c r="AH169" s="71">
        <v>1730316.827095238</v>
      </c>
      <c r="AI169" s="71">
        <v>226218575.3417297</v>
      </c>
      <c r="AJ169" s="71">
        <v>223113889.25573179</v>
      </c>
      <c r="AK169" s="71">
        <v>0</v>
      </c>
      <c r="AL169" s="71">
        <v>0</v>
      </c>
      <c r="AM169" s="71">
        <v>16186626.56114169</v>
      </c>
      <c r="AN169" s="71">
        <v>0</v>
      </c>
      <c r="AO169" s="71">
        <v>0</v>
      </c>
      <c r="AP169" s="71">
        <v>1212414028.2900796</v>
      </c>
      <c r="AQ169" s="72"/>
      <c r="AR169" s="71">
        <v>4638</v>
      </c>
      <c r="AS169" s="71">
        <v>1519</v>
      </c>
      <c r="AT169" s="71">
        <v>9</v>
      </c>
      <c r="AU169" s="71">
        <v>1</v>
      </c>
      <c r="AV169" s="71">
        <v>0</v>
      </c>
      <c r="AW169" s="71">
        <v>0</v>
      </c>
      <c r="AX169" s="71"/>
      <c r="AY169" s="72"/>
      <c r="AZ169" s="71">
        <v>20613.2</v>
      </c>
      <c r="BA169" s="71">
        <v>83663.600000000006</v>
      </c>
      <c r="BB169" s="71">
        <v>16037.2</v>
      </c>
      <c r="BC169" s="71">
        <v>148.9</v>
      </c>
      <c r="BD169" s="71">
        <v>0</v>
      </c>
      <c r="BE169" s="71">
        <v>0</v>
      </c>
      <c r="BF169" s="71"/>
      <c r="BG169" s="72"/>
      <c r="BH169" s="71">
        <v>0</v>
      </c>
      <c r="BI169" s="71">
        <v>0</v>
      </c>
      <c r="BJ169" s="71">
        <v>451.428</v>
      </c>
      <c r="BK169" s="71">
        <v>0</v>
      </c>
      <c r="BL169" s="71">
        <v>27.61</v>
      </c>
      <c r="BM169" s="71">
        <v>0</v>
      </c>
      <c r="BN169" s="72"/>
      <c r="BO169" s="71">
        <v>0</v>
      </c>
      <c r="BP169" s="71">
        <v>0</v>
      </c>
      <c r="BQ169" s="71">
        <v>37</v>
      </c>
      <c r="BR169" s="71">
        <v>0</v>
      </c>
      <c r="BS169" s="71">
        <v>2</v>
      </c>
      <c r="BT169" s="71">
        <v>0</v>
      </c>
      <c r="BU169"/>
      <c r="BV169" s="70">
        <v>456.827</v>
      </c>
      <c r="BW169" s="70">
        <v>0</v>
      </c>
      <c r="BX169" s="70">
        <v>22.210999999999999</v>
      </c>
      <c r="BY169" s="70">
        <v>0</v>
      </c>
      <c r="BZ169" s="70">
        <v>0</v>
      </c>
      <c r="CA169" s="70">
        <v>0</v>
      </c>
      <c r="CB169" s="70">
        <v>0</v>
      </c>
      <c r="CC169" s="70">
        <v>0</v>
      </c>
      <c r="CD169" s="70">
        <v>0</v>
      </c>
    </row>
    <row r="170" spans="1:82">
      <c r="A170" s="70" t="s">
        <v>1809</v>
      </c>
      <c r="B170" s="70">
        <v>151</v>
      </c>
      <c r="C170" s="70">
        <v>15</v>
      </c>
      <c r="D170" s="70">
        <v>9</v>
      </c>
      <c r="E170" s="70">
        <v>2018</v>
      </c>
      <c r="F170" s="70" t="s">
        <v>183</v>
      </c>
      <c r="G170" s="70" t="s">
        <v>1794</v>
      </c>
      <c r="H170" s="70" t="s">
        <v>1795</v>
      </c>
      <c r="I170" s="148"/>
      <c r="J170" s="71">
        <v>588.24788484748842</v>
      </c>
      <c r="K170" s="71">
        <v>6.3003934917521658</v>
      </c>
      <c r="L170" s="71">
        <v>11.217838381213729</v>
      </c>
      <c r="M170" s="71">
        <v>137.1006363922572</v>
      </c>
      <c r="N170" s="71">
        <v>135.44574434796064</v>
      </c>
      <c r="O170" s="71">
        <v>130.74502573737738</v>
      </c>
      <c r="P170" s="71">
        <v>95.339589568951908</v>
      </c>
      <c r="Q170" s="71">
        <v>7.4745650613602699</v>
      </c>
      <c r="R170" s="71">
        <v>0</v>
      </c>
      <c r="S170" s="71">
        <v>10.496443350469848</v>
      </c>
      <c r="T170" s="72"/>
      <c r="U170" s="71">
        <v>111471398</v>
      </c>
      <c r="V170" s="71">
        <v>3187</v>
      </c>
      <c r="W170" s="71">
        <v>237</v>
      </c>
      <c r="X170" s="71">
        <v>35188</v>
      </c>
      <c r="Y170" s="71">
        <v>44928</v>
      </c>
      <c r="Z170" s="71">
        <v>79668</v>
      </c>
      <c r="AA170" s="71">
        <v>19946</v>
      </c>
      <c r="AB170" s="71">
        <v>117931</v>
      </c>
      <c r="AC170" s="71">
        <v>0</v>
      </c>
      <c r="AD170" s="71">
        <v>10.49644335046985</v>
      </c>
      <c r="AE170" s="72"/>
      <c r="AF170" s="71">
        <v>731778437.23819065</v>
      </c>
      <c r="AG170" s="71">
        <v>4556043.6938722329</v>
      </c>
      <c r="AH170" s="71">
        <v>1564898.452201244</v>
      </c>
      <c r="AI170" s="71">
        <v>217595521.0387865</v>
      </c>
      <c r="AJ170" s="71">
        <v>224249628.66543069</v>
      </c>
      <c r="AK170" s="71">
        <v>0</v>
      </c>
      <c r="AL170" s="71">
        <v>0</v>
      </c>
      <c r="AM170" s="71">
        <v>16233333.137335461</v>
      </c>
      <c r="AN170" s="71">
        <v>0</v>
      </c>
      <c r="AO170" s="71">
        <v>0</v>
      </c>
      <c r="AP170" s="71">
        <v>1195977862.225817</v>
      </c>
      <c r="AQ170" s="72"/>
      <c r="AR170" s="71">
        <v>4937</v>
      </c>
      <c r="AS170" s="71">
        <v>1727</v>
      </c>
      <c r="AT170" s="71">
        <v>10</v>
      </c>
      <c r="AU170" s="71">
        <v>1</v>
      </c>
      <c r="AV170" s="71">
        <v>0</v>
      </c>
      <c r="AW170" s="71">
        <v>0</v>
      </c>
      <c r="AX170" s="71"/>
      <c r="AY170" s="72"/>
      <c r="AZ170" s="71">
        <v>22058.500000000004</v>
      </c>
      <c r="BA170" s="71">
        <v>93026</v>
      </c>
      <c r="BB170" s="71">
        <v>16057</v>
      </c>
      <c r="BC170" s="71">
        <v>149</v>
      </c>
      <c r="BD170" s="71">
        <v>0</v>
      </c>
      <c r="BE170" s="71">
        <v>0</v>
      </c>
      <c r="BF170" s="71"/>
      <c r="BG170" s="72"/>
      <c r="BH170" s="71">
        <v>0</v>
      </c>
      <c r="BI170" s="71">
        <v>0</v>
      </c>
      <c r="BJ170" s="71">
        <v>444.15800000000002</v>
      </c>
      <c r="BK170" s="71">
        <v>0</v>
      </c>
      <c r="BL170" s="71">
        <v>29.911000000000001</v>
      </c>
      <c r="BM170" s="71">
        <v>0</v>
      </c>
      <c r="BN170" s="72"/>
      <c r="BO170" s="71">
        <v>0</v>
      </c>
      <c r="BP170" s="71">
        <v>0</v>
      </c>
      <c r="BQ170" s="71">
        <v>37</v>
      </c>
      <c r="BR170" s="71">
        <v>0</v>
      </c>
      <c r="BS170" s="71">
        <v>2</v>
      </c>
      <c r="BT170" s="71">
        <v>0</v>
      </c>
      <c r="BU170"/>
      <c r="BV170" s="70">
        <v>448.99599999999998</v>
      </c>
      <c r="BW170" s="70">
        <v>0</v>
      </c>
      <c r="BX170" s="70">
        <v>25.073</v>
      </c>
      <c r="BY170" s="70">
        <v>0</v>
      </c>
      <c r="BZ170" s="70">
        <v>0</v>
      </c>
      <c r="CA170" s="70">
        <v>0</v>
      </c>
      <c r="CB170" s="70">
        <v>0</v>
      </c>
      <c r="CC170" s="70">
        <v>0</v>
      </c>
      <c r="CD170" s="70">
        <v>0</v>
      </c>
    </row>
    <row r="171" spans="1:82">
      <c r="A171" s="70" t="s">
        <v>1810</v>
      </c>
      <c r="B171" s="70">
        <v>152</v>
      </c>
      <c r="C171" s="70">
        <v>16</v>
      </c>
      <c r="D171" s="70">
        <v>9</v>
      </c>
      <c r="E171" s="70">
        <v>2019</v>
      </c>
      <c r="F171" s="70" t="s">
        <v>158</v>
      </c>
      <c r="G171" s="70" t="s">
        <v>1794</v>
      </c>
      <c r="H171" s="70" t="s">
        <v>1795</v>
      </c>
      <c r="I171" s="148"/>
      <c r="J171" s="71">
        <v>589.93235255905267</v>
      </c>
      <c r="K171" s="71">
        <v>5.7147073612485917</v>
      </c>
      <c r="L171" s="71">
        <v>11.315471736809769</v>
      </c>
      <c r="M171" s="71">
        <v>126.24228884727096</v>
      </c>
      <c r="N171" s="71">
        <v>120.16292079958785</v>
      </c>
      <c r="O171" s="71">
        <v>128.42075711992698</v>
      </c>
      <c r="P171" s="71">
        <v>94.830532029298368</v>
      </c>
      <c r="Q171" s="71">
        <v>7.2697107031583599</v>
      </c>
      <c r="R171" s="71">
        <v>0</v>
      </c>
      <c r="S171" s="71">
        <v>11.480428153521297</v>
      </c>
      <c r="T171" s="72"/>
      <c r="U171" s="71">
        <v>115877383</v>
      </c>
      <c r="V171" s="71">
        <v>3187</v>
      </c>
      <c r="W171" s="71">
        <v>237</v>
      </c>
      <c r="X171" s="71">
        <v>35188</v>
      </c>
      <c r="Y171" s="71">
        <v>45535</v>
      </c>
      <c r="Z171" s="71">
        <v>80400</v>
      </c>
      <c r="AA171" s="71">
        <v>19691</v>
      </c>
      <c r="AB171" s="71">
        <v>117804</v>
      </c>
      <c r="AC171" s="71">
        <v>0</v>
      </c>
      <c r="AD171" s="71">
        <v>11.4804281535213</v>
      </c>
      <c r="AE171" s="72"/>
      <c r="AF171" s="71">
        <v>734950834.45557749</v>
      </c>
      <c r="AG171" s="71">
        <v>4397953.3551697191</v>
      </c>
      <c r="AH171" s="71">
        <v>1701923.9366143961</v>
      </c>
      <c r="AI171" s="71">
        <v>212360396.0315651</v>
      </c>
      <c r="AJ171" s="71">
        <v>212090266.3719635</v>
      </c>
      <c r="AK171" s="71">
        <v>0</v>
      </c>
      <c r="AL171" s="71">
        <v>0</v>
      </c>
      <c r="AM171" s="71">
        <v>16044017.971962806</v>
      </c>
      <c r="AN171" s="71">
        <v>0</v>
      </c>
      <c r="AO171" s="71">
        <v>0</v>
      </c>
      <c r="AP171" s="71">
        <v>1181545392.122853</v>
      </c>
      <c r="AQ171" s="72"/>
      <c r="AR171" s="71">
        <v>5201</v>
      </c>
      <c r="AS171" s="71">
        <v>1915</v>
      </c>
      <c r="AT171" s="71">
        <v>12</v>
      </c>
      <c r="AU171" s="71">
        <v>1</v>
      </c>
      <c r="AV171" s="71">
        <v>0</v>
      </c>
      <c r="AW171" s="71">
        <v>0</v>
      </c>
      <c r="AX171" s="71"/>
      <c r="AY171" s="72"/>
      <c r="AZ171" s="71">
        <v>23394.999999999971</v>
      </c>
      <c r="BA171" s="71">
        <v>100848</v>
      </c>
      <c r="BB171" s="71">
        <v>29866.5</v>
      </c>
      <c r="BC171" s="71">
        <v>148.9</v>
      </c>
      <c r="BD171" s="71">
        <v>0</v>
      </c>
      <c r="BE171" s="71">
        <v>0</v>
      </c>
      <c r="BF171" s="71"/>
      <c r="BG171" s="72"/>
      <c r="BH171" s="71">
        <v>0</v>
      </c>
      <c r="BI171" s="71">
        <v>0</v>
      </c>
      <c r="BJ171" s="71">
        <v>369.39299999999997</v>
      </c>
      <c r="BK171" s="71">
        <v>0</v>
      </c>
      <c r="BL171" s="71">
        <v>34.045999999999999</v>
      </c>
      <c r="BM171" s="71">
        <v>0</v>
      </c>
      <c r="BN171" s="72"/>
      <c r="BO171" s="71">
        <v>0</v>
      </c>
      <c r="BP171" s="71">
        <v>0</v>
      </c>
      <c r="BQ171" s="71">
        <v>35</v>
      </c>
      <c r="BR171" s="71">
        <v>0</v>
      </c>
      <c r="BS171" s="71">
        <v>2</v>
      </c>
      <c r="BT171" s="71">
        <v>0</v>
      </c>
      <c r="BU171"/>
      <c r="BV171" s="70">
        <v>375.53399999999999</v>
      </c>
      <c r="BW171" s="70">
        <v>0</v>
      </c>
      <c r="BX171" s="70">
        <v>27.905000000000001</v>
      </c>
      <c r="BY171" s="70">
        <v>0</v>
      </c>
      <c r="BZ171" s="70">
        <v>0</v>
      </c>
      <c r="CA171" s="70">
        <v>0</v>
      </c>
      <c r="CB171" s="70">
        <v>0</v>
      </c>
      <c r="CC171" s="70">
        <v>0</v>
      </c>
      <c r="CD171" s="70">
        <v>0</v>
      </c>
    </row>
    <row r="172" spans="1:82">
      <c r="A172" s="70" t="s">
        <v>1811</v>
      </c>
      <c r="B172" s="70">
        <v>153</v>
      </c>
      <c r="C172" s="70">
        <v>17</v>
      </c>
      <c r="D172" s="70">
        <v>9</v>
      </c>
      <c r="E172" s="70">
        <v>2020</v>
      </c>
      <c r="F172" s="70" t="s">
        <v>159</v>
      </c>
      <c r="G172" s="70" t="s">
        <v>1794</v>
      </c>
      <c r="H172" s="70" t="s">
        <v>1795</v>
      </c>
      <c r="I172" s="148"/>
      <c r="J172" s="71">
        <v>559.92386997133883</v>
      </c>
      <c r="K172" s="71">
        <v>5.7712259681317262</v>
      </c>
      <c r="L172" s="71">
        <v>21.559574704496232</v>
      </c>
      <c r="M172" s="71">
        <v>120.52481740781614</v>
      </c>
      <c r="N172" s="71">
        <v>123.71067936607689</v>
      </c>
      <c r="O172" s="71">
        <v>112.8492052049003</v>
      </c>
      <c r="P172" s="71">
        <v>89.314274855255903</v>
      </c>
      <c r="Q172" s="71">
        <v>6.8929212903975197</v>
      </c>
      <c r="R172" s="71">
        <v>0</v>
      </c>
      <c r="S172" s="71">
        <v>8.2474090914145428</v>
      </c>
      <c r="T172" s="72"/>
      <c r="U172" s="71">
        <v>118773154</v>
      </c>
      <c r="V172" s="71">
        <v>2830</v>
      </c>
      <c r="W172" s="71">
        <v>437</v>
      </c>
      <c r="X172" s="71">
        <v>36446</v>
      </c>
      <c r="Y172" s="71">
        <v>45794</v>
      </c>
      <c r="Z172" s="71">
        <v>80639</v>
      </c>
      <c r="AA172" s="71">
        <v>19712</v>
      </c>
      <c r="AB172" s="71">
        <v>116907</v>
      </c>
      <c r="AC172" s="71">
        <v>0</v>
      </c>
      <c r="AD172" s="71">
        <v>8.2474090914145428</v>
      </c>
      <c r="AE172" s="72"/>
      <c r="AF172" s="71">
        <v>735671800.27097583</v>
      </c>
      <c r="AG172" s="71">
        <v>4213893.7510261331</v>
      </c>
      <c r="AH172" s="71">
        <v>3193420.1718862359</v>
      </c>
      <c r="AI172" s="71">
        <v>207747412.0703893</v>
      </c>
      <c r="AJ172" s="71">
        <v>225669423.66722471</v>
      </c>
      <c r="AK172" s="71"/>
      <c r="AL172" s="71"/>
      <c r="AM172" s="71">
        <v>15257662.363860464</v>
      </c>
      <c r="AN172" s="71"/>
      <c r="AO172" s="71"/>
      <c r="AP172" s="71">
        <v>1191753612.2953625</v>
      </c>
      <c r="AQ172" s="72"/>
      <c r="AR172" s="71">
        <v>5454</v>
      </c>
      <c r="AS172" s="71">
        <v>2052</v>
      </c>
      <c r="AT172" s="71">
        <v>12</v>
      </c>
      <c r="AU172" s="71">
        <v>1</v>
      </c>
      <c r="AV172" s="71">
        <v>0</v>
      </c>
      <c r="AW172" s="71">
        <v>0</v>
      </c>
      <c r="AX172" s="71"/>
      <c r="AY172" s="72"/>
      <c r="AZ172" s="71">
        <v>24843.799999999959</v>
      </c>
      <c r="BA172" s="71">
        <v>117910.4999999999</v>
      </c>
      <c r="BB172" s="71">
        <v>29866.5</v>
      </c>
      <c r="BC172" s="71">
        <v>148.9</v>
      </c>
      <c r="BD172" s="71">
        <v>0</v>
      </c>
      <c r="BE172" s="71">
        <v>0</v>
      </c>
      <c r="BF172" s="71"/>
      <c r="BG172" s="72"/>
      <c r="BH172" s="71">
        <v>0</v>
      </c>
      <c r="BI172" s="71">
        <v>0</v>
      </c>
      <c r="BJ172" s="71">
        <v>299.83100000000002</v>
      </c>
      <c r="BK172" s="71">
        <v>0</v>
      </c>
      <c r="BL172" s="71">
        <v>28.714000000000002</v>
      </c>
      <c r="BM172" s="71">
        <v>0</v>
      </c>
      <c r="BN172" s="72"/>
      <c r="BO172" s="71">
        <v>0</v>
      </c>
      <c r="BP172" s="71">
        <v>0</v>
      </c>
      <c r="BQ172" s="71">
        <v>32</v>
      </c>
      <c r="BR172" s="71">
        <v>0</v>
      </c>
      <c r="BS172" s="71">
        <v>2</v>
      </c>
      <c r="BT172" s="71">
        <v>0</v>
      </c>
      <c r="BU172"/>
      <c r="BV172" s="70">
        <v>305.71600000000001</v>
      </c>
      <c r="BW172" s="70">
        <v>0</v>
      </c>
      <c r="BX172" s="70">
        <v>22.829000000000001</v>
      </c>
      <c r="BY172" s="70">
        <v>0</v>
      </c>
      <c r="BZ172" s="70">
        <v>0</v>
      </c>
      <c r="CA172" s="70">
        <v>0</v>
      </c>
      <c r="CB172" s="70">
        <v>0</v>
      </c>
      <c r="CC172" s="70">
        <v>0</v>
      </c>
      <c r="CD172" s="70">
        <v>0</v>
      </c>
    </row>
    <row r="173" spans="1:82">
      <c r="A173" s="70" t="s">
        <v>1812</v>
      </c>
      <c r="B173" s="70">
        <v>153</v>
      </c>
      <c r="C173" s="70">
        <v>18</v>
      </c>
      <c r="D173" s="70">
        <v>9</v>
      </c>
      <c r="E173" s="70">
        <v>2021</v>
      </c>
      <c r="F173" s="70" t="s">
        <v>160</v>
      </c>
      <c r="G173" s="70" t="s">
        <v>1794</v>
      </c>
      <c r="H173" s="70" t="s">
        <v>1795</v>
      </c>
      <c r="I173" s="148"/>
      <c r="J173" s="71">
        <v>631.49392498894554</v>
      </c>
      <c r="K173" s="71">
        <v>6.2640678717901359</v>
      </c>
      <c r="L173" s="71">
        <v>19.435342414188526</v>
      </c>
      <c r="M173" s="71">
        <v>137.95529064973059</v>
      </c>
      <c r="N173" s="71">
        <v>125.32742483157422</v>
      </c>
      <c r="O173" s="71">
        <v>109.80321142127022</v>
      </c>
      <c r="P173" s="71">
        <v>91.91923707400403</v>
      </c>
      <c r="Q173" s="71">
        <v>6.7973102689947096</v>
      </c>
      <c r="R173" s="71">
        <v>0</v>
      </c>
      <c r="S173" s="71">
        <v>10.887159574009139</v>
      </c>
      <c r="T173" s="72"/>
      <c r="U173" s="71">
        <v>133088658</v>
      </c>
      <c r="V173" s="71">
        <v>2830</v>
      </c>
      <c r="W173" s="71">
        <v>437</v>
      </c>
      <c r="X173" s="71">
        <v>36446</v>
      </c>
      <c r="Y173" s="71">
        <v>46230</v>
      </c>
      <c r="Z173" s="71">
        <v>80789</v>
      </c>
      <c r="AA173" s="71">
        <v>19782</v>
      </c>
      <c r="AB173" s="71">
        <v>116418</v>
      </c>
      <c r="AC173" s="71">
        <v>0</v>
      </c>
      <c r="AD173" s="71">
        <v>10.887159574009139</v>
      </c>
      <c r="AE173" s="72"/>
      <c r="AF173" s="71">
        <v>810171100.96499825</v>
      </c>
      <c r="AG173" s="71">
        <v>4474290.7605511602</v>
      </c>
      <c r="AH173" s="71">
        <v>3000888.8187502972</v>
      </c>
      <c r="AI173" s="71">
        <v>227707405.18089858</v>
      </c>
      <c r="AJ173" s="71">
        <v>221525484.55940819</v>
      </c>
      <c r="AK173" s="71">
        <v>0</v>
      </c>
      <c r="AL173" s="71">
        <v>0</v>
      </c>
      <c r="AM173" s="71">
        <v>15281479.290808801</v>
      </c>
      <c r="AN173" s="71">
        <v>0</v>
      </c>
      <c r="AO173" s="71">
        <v>0</v>
      </c>
      <c r="AP173" s="71">
        <v>1282160649.5754154</v>
      </c>
      <c r="AQ173" s="72"/>
      <c r="AR173" s="71">
        <v>5771</v>
      </c>
      <c r="AS173" s="71">
        <v>2149</v>
      </c>
      <c r="AT173" s="71">
        <v>12</v>
      </c>
      <c r="AU173" s="71">
        <v>1</v>
      </c>
      <c r="AV173" s="71">
        <v>0</v>
      </c>
      <c r="AW173" s="71">
        <v>0</v>
      </c>
      <c r="AX173" s="71"/>
      <c r="AY173" s="72"/>
      <c r="AZ173" s="71">
        <v>26795.799999999941</v>
      </c>
      <c r="BA173" s="71">
        <v>128622.0999999999</v>
      </c>
      <c r="BB173" s="71">
        <v>29866.5</v>
      </c>
      <c r="BC173" s="71">
        <v>148.9</v>
      </c>
      <c r="BD173" s="71">
        <v>0</v>
      </c>
      <c r="BE173" s="71">
        <v>0</v>
      </c>
      <c r="BF173" s="71"/>
      <c r="BG173" s="72"/>
      <c r="BH173" s="71">
        <v>0</v>
      </c>
      <c r="BI173" s="71">
        <v>0</v>
      </c>
      <c r="BJ173" s="71">
        <v>300.666</v>
      </c>
      <c r="BK173" s="71">
        <v>0</v>
      </c>
      <c r="BL173" s="71">
        <v>30.443999999999999</v>
      </c>
      <c r="BM173" s="71">
        <v>0</v>
      </c>
      <c r="BN173" s="72"/>
      <c r="BO173" s="71">
        <v>0</v>
      </c>
      <c r="BP173" s="71">
        <v>0</v>
      </c>
      <c r="BQ173" s="71">
        <v>32</v>
      </c>
      <c r="BR173" s="71">
        <v>0</v>
      </c>
      <c r="BS173" s="71">
        <v>2</v>
      </c>
      <c r="BT173" s="71">
        <v>0</v>
      </c>
      <c r="BU173"/>
      <c r="BV173" s="70">
        <v>304.721</v>
      </c>
      <c r="BW173" s="70">
        <v>0</v>
      </c>
      <c r="BX173" s="70">
        <v>26.388999999999999</v>
      </c>
      <c r="BY173" s="70">
        <v>0</v>
      </c>
      <c r="BZ173" s="70">
        <v>0</v>
      </c>
      <c r="CA173" s="70">
        <v>0</v>
      </c>
      <c r="CB173" s="70">
        <v>0</v>
      </c>
      <c r="CC173" s="70">
        <v>0</v>
      </c>
      <c r="CD173" s="70">
        <v>0</v>
      </c>
    </row>
    <row r="174" spans="1:82">
      <c r="A174" s="70" t="s">
        <v>1813</v>
      </c>
      <c r="B174" s="70">
        <v>153</v>
      </c>
      <c r="C174" s="70">
        <v>19</v>
      </c>
      <c r="D174" s="70">
        <v>9</v>
      </c>
      <c r="E174" s="70">
        <v>2022</v>
      </c>
      <c r="F174" s="70" t="s">
        <v>161</v>
      </c>
      <c r="G174" s="70" t="s">
        <v>1794</v>
      </c>
      <c r="H174" s="70" t="s">
        <v>1795</v>
      </c>
      <c r="I174" s="148"/>
      <c r="J174" s="71">
        <v>552.93886635939418</v>
      </c>
      <c r="K174" s="71">
        <v>5.7412606950040832</v>
      </c>
      <c r="L174" s="71">
        <v>18.009272507807015</v>
      </c>
      <c r="M174" s="71">
        <v>131.62255429737283</v>
      </c>
      <c r="N174" s="71">
        <v>137.05997594935545</v>
      </c>
      <c r="O174" s="71">
        <v>116.29161213593252</v>
      </c>
      <c r="P174" s="71">
        <v>91.463543489413041</v>
      </c>
      <c r="Q174" s="71">
        <v>6.821425260823375</v>
      </c>
      <c r="R174" s="71">
        <v>0</v>
      </c>
      <c r="S174" s="71">
        <v>8.5534701522983454</v>
      </c>
      <c r="T174" s="72"/>
      <c r="U174" s="71">
        <v>140900346</v>
      </c>
      <c r="V174" s="71">
        <v>2830</v>
      </c>
      <c r="W174" s="71">
        <v>437</v>
      </c>
      <c r="X174" s="71">
        <v>36446</v>
      </c>
      <c r="Y174" s="71">
        <v>46944</v>
      </c>
      <c r="Z174" s="71">
        <v>81294</v>
      </c>
      <c r="AA174" s="71">
        <v>19984</v>
      </c>
      <c r="AB174" s="71">
        <v>115873</v>
      </c>
      <c r="AC174" s="71">
        <v>0</v>
      </c>
      <c r="AD174" s="71">
        <v>8.5534701522983454</v>
      </c>
      <c r="AE174" s="72"/>
      <c r="AF174" s="71">
        <v>715301849.29316342</v>
      </c>
      <c r="AG174" s="71">
        <v>4353914.4299271312</v>
      </c>
      <c r="AH174" s="71">
        <v>3390791.5792510109</v>
      </c>
      <c r="AI174" s="71">
        <v>212218283.67765856</v>
      </c>
      <c r="AJ174" s="71">
        <v>254361396.26733589</v>
      </c>
      <c r="AK174" s="71">
        <v>0</v>
      </c>
      <c r="AL174" s="71">
        <v>0</v>
      </c>
      <c r="AM174" s="71">
        <v>14962366.984835703</v>
      </c>
      <c r="AN174" s="71">
        <v>0</v>
      </c>
      <c r="AO174" s="71">
        <v>0</v>
      </c>
      <c r="AP174" s="71">
        <v>1204588602.2321715</v>
      </c>
      <c r="AQ174" s="72"/>
      <c r="AR174" s="71">
        <v>6124</v>
      </c>
      <c r="AS174" s="71">
        <v>2217</v>
      </c>
      <c r="AT174" s="71">
        <v>12</v>
      </c>
      <c r="AU174" s="71">
        <v>1</v>
      </c>
      <c r="AV174" s="71">
        <v>0</v>
      </c>
      <c r="AW174" s="71">
        <v>0</v>
      </c>
      <c r="AX174" s="71"/>
      <c r="AY174" s="72"/>
      <c r="AZ174" s="71">
        <v>28937.700000000033</v>
      </c>
      <c r="BA174" s="71">
        <v>134057.59999999989</v>
      </c>
      <c r="BB174" s="71">
        <v>29866.5</v>
      </c>
      <c r="BC174" s="71">
        <v>148.9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1814</v>
      </c>
      <c r="B175" s="70">
        <v>153</v>
      </c>
      <c r="C175" s="70">
        <v>20</v>
      </c>
      <c r="D175" s="70">
        <v>9</v>
      </c>
      <c r="E175" s="70">
        <v>2023</v>
      </c>
      <c r="F175" s="70" t="s">
        <v>1539</v>
      </c>
      <c r="G175" s="70" t="s">
        <v>1794</v>
      </c>
      <c r="H175" s="70" t="s">
        <v>1795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6464</v>
      </c>
      <c r="AS175" s="71">
        <v>2253</v>
      </c>
      <c r="AT175" s="71">
        <v>12</v>
      </c>
      <c r="AU175" s="71">
        <v>1</v>
      </c>
      <c r="AV175" s="71">
        <v>0</v>
      </c>
      <c r="AW175" s="71">
        <v>0</v>
      </c>
      <c r="AX175" s="71"/>
      <c r="AY175" s="72"/>
      <c r="AZ175" s="71">
        <v>30809.200000000106</v>
      </c>
      <c r="BA175" s="71">
        <v>138187.99999999991</v>
      </c>
      <c r="BB175" s="71">
        <v>29866.5</v>
      </c>
      <c r="BC175" s="71">
        <v>148.9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1815</v>
      </c>
      <c r="B176" s="70">
        <v>153</v>
      </c>
      <c r="C176" s="70">
        <v>21</v>
      </c>
      <c r="D176" s="70">
        <v>9</v>
      </c>
      <c r="E176" s="70">
        <v>2024</v>
      </c>
      <c r="F176" s="70" t="s">
        <v>1554</v>
      </c>
      <c r="G176" s="70" t="s">
        <v>1794</v>
      </c>
      <c r="H176" s="70" t="s">
        <v>1795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1816</v>
      </c>
      <c r="B177" s="70">
        <v>426</v>
      </c>
      <c r="C177" s="70">
        <v>1</v>
      </c>
      <c r="D177" s="70">
        <v>26</v>
      </c>
      <c r="E177" s="70">
        <v>1990</v>
      </c>
      <c r="F177" s="70" t="s">
        <v>787</v>
      </c>
      <c r="G177" s="70" t="s">
        <v>1817</v>
      </c>
      <c r="H177" s="70" t="s">
        <v>1818</v>
      </c>
      <c r="I177" s="148"/>
      <c r="J177" s="71">
        <v>146.6024974737731</v>
      </c>
      <c r="K177" s="71">
        <v>7.8551333691752108</v>
      </c>
      <c r="L177" s="71">
        <v>0.21894520628559919</v>
      </c>
      <c r="M177" s="71">
        <v>61.608443776579293</v>
      </c>
      <c r="N177" s="71">
        <v>86.190951736134252</v>
      </c>
      <c r="O177" s="71">
        <v>80.376999980805692</v>
      </c>
      <c r="P177" s="71">
        <v>55.788225362465113</v>
      </c>
      <c r="Q177" s="71">
        <v>6.4897791382510501</v>
      </c>
      <c r="R177" s="71">
        <v>0</v>
      </c>
      <c r="S177" s="71">
        <v>8.1612122792279038</v>
      </c>
      <c r="T177" s="72"/>
      <c r="U177" s="71">
        <v>36569352</v>
      </c>
      <c r="V177" s="71">
        <v>3016</v>
      </c>
      <c r="W177" s="71">
        <v>2</v>
      </c>
      <c r="X177" s="71">
        <v>25698</v>
      </c>
      <c r="Y177" s="71">
        <v>37731</v>
      </c>
      <c r="Z177" s="71">
        <v>33060</v>
      </c>
      <c r="AA177" s="71">
        <v>13546</v>
      </c>
      <c r="AB177" s="71">
        <v>105372</v>
      </c>
      <c r="AC177" s="71">
        <v>0</v>
      </c>
      <c r="AD177" s="71">
        <v>8.1612122792279038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1819</v>
      </c>
      <c r="B178" s="70">
        <v>427</v>
      </c>
      <c r="C178" s="70">
        <v>2</v>
      </c>
      <c r="D178" s="70">
        <v>26</v>
      </c>
      <c r="E178" s="70">
        <v>2005</v>
      </c>
      <c r="F178" s="70" t="s">
        <v>789</v>
      </c>
      <c r="G178" s="1064" t="s">
        <v>1817</v>
      </c>
      <c r="H178" s="70" t="s">
        <v>1818</v>
      </c>
      <c r="I178" s="148"/>
      <c r="J178" s="71">
        <v>274.37386905898711</v>
      </c>
      <c r="K178" s="71">
        <v>5.227961251598793</v>
      </c>
      <c r="L178" s="71">
        <v>0.41626236505967212</v>
      </c>
      <c r="M178" s="71">
        <v>115.8641553166018</v>
      </c>
      <c r="N178" s="71">
        <v>125.48839516690251</v>
      </c>
      <c r="O178" s="71">
        <v>86.130091859882455</v>
      </c>
      <c r="P178" s="71">
        <v>46.007242435005089</v>
      </c>
      <c r="Q178" s="71">
        <v>6.4734462311026597</v>
      </c>
      <c r="R178" s="71">
        <v>0</v>
      </c>
      <c r="S178" s="71">
        <v>13.57999012</v>
      </c>
      <c r="T178" s="72"/>
      <c r="U178" s="71">
        <v>34866471</v>
      </c>
      <c r="V178" s="71">
        <v>2450</v>
      </c>
      <c r="W178" s="71">
        <v>5</v>
      </c>
      <c r="X178" s="71">
        <v>27593</v>
      </c>
      <c r="Y178" s="71">
        <v>47412</v>
      </c>
      <c r="Z178" s="71">
        <v>40995</v>
      </c>
      <c r="AA178" s="71">
        <v>9149</v>
      </c>
      <c r="AB178" s="71">
        <v>109879</v>
      </c>
      <c r="AC178" s="71">
        <v>0</v>
      </c>
      <c r="AD178" s="71">
        <v>13.57999012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1820</v>
      </c>
      <c r="B179" s="70">
        <v>428</v>
      </c>
      <c r="C179" s="70">
        <v>3</v>
      </c>
      <c r="D179" s="70">
        <v>26</v>
      </c>
      <c r="E179" s="70">
        <v>2006</v>
      </c>
      <c r="F179" s="70" t="s">
        <v>790</v>
      </c>
      <c r="G179" s="1064" t="s">
        <v>1817</v>
      </c>
      <c r="H179" s="70" t="s">
        <v>1818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1821</v>
      </c>
      <c r="B180" s="70">
        <v>429</v>
      </c>
      <c r="C180" s="70">
        <v>4</v>
      </c>
      <c r="D180" s="70">
        <v>26</v>
      </c>
      <c r="E180" s="70">
        <v>2007</v>
      </c>
      <c r="F180" s="70" t="s">
        <v>791</v>
      </c>
      <c r="G180" s="70" t="s">
        <v>1817</v>
      </c>
      <c r="H180" s="70" t="s">
        <v>1818</v>
      </c>
      <c r="I180" s="148"/>
      <c r="J180" s="71">
        <v>338.01973783244591</v>
      </c>
      <c r="K180" s="71">
        <v>5.6599770764052328</v>
      </c>
      <c r="L180" s="71">
        <v>0.78133187316149344</v>
      </c>
      <c r="M180" s="71">
        <v>137.6600938279152</v>
      </c>
      <c r="N180" s="71">
        <v>135.46241822617111</v>
      </c>
      <c r="O180" s="71">
        <v>82.865243717068125</v>
      </c>
      <c r="P180" s="71">
        <v>45.156791972059168</v>
      </c>
      <c r="Q180" s="71">
        <v>6.8858169507167997</v>
      </c>
      <c r="R180" s="71">
        <v>0</v>
      </c>
      <c r="S180" s="71">
        <v>13.831833874089</v>
      </c>
      <c r="T180" s="72"/>
      <c r="U180" s="71">
        <v>37178154</v>
      </c>
      <c r="V180" s="71">
        <v>2388</v>
      </c>
      <c r="W180" s="71">
        <v>7</v>
      </c>
      <c r="X180" s="71">
        <v>35116</v>
      </c>
      <c r="Y180" s="71">
        <v>48762</v>
      </c>
      <c r="Z180" s="71">
        <v>41001</v>
      </c>
      <c r="AA180" s="71">
        <v>8843</v>
      </c>
      <c r="AB180" s="71">
        <v>110698</v>
      </c>
      <c r="AC180" s="71">
        <v>0</v>
      </c>
      <c r="AD180" s="71">
        <v>13.831833874089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1822</v>
      </c>
      <c r="B181" s="70">
        <v>430</v>
      </c>
      <c r="C181" s="70">
        <v>5</v>
      </c>
      <c r="D181" s="70">
        <v>26</v>
      </c>
      <c r="E181" s="70">
        <v>2008</v>
      </c>
      <c r="F181" s="70" t="s">
        <v>792</v>
      </c>
      <c r="G181" s="70" t="s">
        <v>1817</v>
      </c>
      <c r="H181" s="70" t="s">
        <v>1818</v>
      </c>
      <c r="I181" s="148"/>
      <c r="J181" s="71">
        <v>264.83462574822761</v>
      </c>
      <c r="K181" s="71">
        <v>4.4898358651988621</v>
      </c>
      <c r="L181" s="71">
        <v>0.69919335644521241</v>
      </c>
      <c r="M181" s="71">
        <v>137.3706322152272</v>
      </c>
      <c r="N181" s="71">
        <v>133.93279808073399</v>
      </c>
      <c r="O181" s="71">
        <v>79.770369624574627</v>
      </c>
      <c r="P181" s="71">
        <v>43.381298676354369</v>
      </c>
      <c r="Q181" s="71">
        <v>6.7667430054813096</v>
      </c>
      <c r="R181" s="71">
        <v>0</v>
      </c>
      <c r="S181" s="71">
        <v>14.5282355563</v>
      </c>
      <c r="T181" s="72"/>
      <c r="U181" s="71">
        <v>37146729</v>
      </c>
      <c r="V181" s="71">
        <v>2388</v>
      </c>
      <c r="W181" s="71">
        <v>7</v>
      </c>
      <c r="X181" s="71">
        <v>35116</v>
      </c>
      <c r="Y181" s="71">
        <v>49039</v>
      </c>
      <c r="Z181" s="71">
        <v>40855</v>
      </c>
      <c r="AA181" s="71">
        <v>8505</v>
      </c>
      <c r="AB181" s="71">
        <v>110573</v>
      </c>
      <c r="AC181" s="71">
        <v>0</v>
      </c>
      <c r="AD181" s="71">
        <v>14.5282355563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1823</v>
      </c>
      <c r="B182" s="70">
        <v>431</v>
      </c>
      <c r="C182" s="70">
        <v>6</v>
      </c>
      <c r="D182" s="70">
        <v>26</v>
      </c>
      <c r="E182" s="70">
        <v>2009</v>
      </c>
      <c r="F182" s="70" t="s">
        <v>176</v>
      </c>
      <c r="G182" s="70" t="s">
        <v>1817</v>
      </c>
      <c r="H182" s="70" t="s">
        <v>1818</v>
      </c>
      <c r="I182" s="148"/>
      <c r="J182" s="71">
        <v>240.98026543374871</v>
      </c>
      <c r="K182" s="71">
        <v>4.1682324374016053</v>
      </c>
      <c r="L182" s="71">
        <v>6.3246221588944849</v>
      </c>
      <c r="M182" s="71">
        <v>126.0819066136725</v>
      </c>
      <c r="N182" s="71">
        <v>123.821469822412</v>
      </c>
      <c r="O182" s="71">
        <v>80.561883975198711</v>
      </c>
      <c r="P182" s="71">
        <v>41.198444435518439</v>
      </c>
      <c r="Q182" s="71">
        <v>6.4864555775464803</v>
      </c>
      <c r="R182" s="71">
        <v>0</v>
      </c>
      <c r="S182" s="71">
        <v>10.4721721895</v>
      </c>
      <c r="T182" s="72"/>
      <c r="U182" s="71">
        <v>29769124</v>
      </c>
      <c r="V182" s="71">
        <v>2556</v>
      </c>
      <c r="W182" s="71">
        <v>61</v>
      </c>
      <c r="X182" s="71">
        <v>36828</v>
      </c>
      <c r="Y182" s="71">
        <v>49680</v>
      </c>
      <c r="Z182" s="71">
        <v>40726</v>
      </c>
      <c r="AA182" s="71">
        <v>8292</v>
      </c>
      <c r="AB182" s="71">
        <v>111265</v>
      </c>
      <c r="AC182" s="71">
        <v>0</v>
      </c>
      <c r="AD182" s="71">
        <v>10.4721721895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65.948999999999998</v>
      </c>
      <c r="BK182" s="71">
        <v>0</v>
      </c>
      <c r="BL182" s="71">
        <v>91.625</v>
      </c>
      <c r="BM182" s="71">
        <v>0</v>
      </c>
      <c r="BN182" s="72"/>
      <c r="BO182" s="71">
        <v>0</v>
      </c>
      <c r="BP182" s="71">
        <v>0</v>
      </c>
      <c r="BQ182" s="71">
        <v>8</v>
      </c>
      <c r="BR182" s="71">
        <v>0</v>
      </c>
      <c r="BS182" s="71">
        <v>8</v>
      </c>
      <c r="BT182" s="71">
        <v>0</v>
      </c>
      <c r="BU182"/>
      <c r="BV182" s="70">
        <v>151.369</v>
      </c>
      <c r="BW182" s="70">
        <v>0</v>
      </c>
      <c r="BX182" s="70">
        <v>0</v>
      </c>
      <c r="BY182" s="70">
        <v>0</v>
      </c>
      <c r="BZ182" s="70">
        <v>6.2050000000000001</v>
      </c>
      <c r="CA182" s="70">
        <v>0</v>
      </c>
      <c r="CB182" s="70">
        <v>0</v>
      </c>
      <c r="CC182" s="70">
        <v>0</v>
      </c>
      <c r="CD182" s="70">
        <v>0</v>
      </c>
    </row>
    <row r="183" spans="1:82">
      <c r="A183" s="70" t="s">
        <v>1824</v>
      </c>
      <c r="B183" s="70">
        <v>432</v>
      </c>
      <c r="C183" s="70">
        <v>7</v>
      </c>
      <c r="D183" s="70">
        <v>26</v>
      </c>
      <c r="E183" s="70">
        <v>2010</v>
      </c>
      <c r="F183" s="70" t="s">
        <v>177</v>
      </c>
      <c r="G183" s="70" t="s">
        <v>1817</v>
      </c>
      <c r="H183" s="70" t="s">
        <v>1818</v>
      </c>
      <c r="I183" s="148"/>
      <c r="J183" s="71">
        <v>251.23666508225091</v>
      </c>
      <c r="K183" s="71">
        <v>3.7366572888057981</v>
      </c>
      <c r="L183" s="71">
        <v>5.9075311987639214</v>
      </c>
      <c r="M183" s="71">
        <v>127.5485823787924</v>
      </c>
      <c r="N183" s="71">
        <v>126.5385161235312</v>
      </c>
      <c r="O183" s="71">
        <v>79.949043256005524</v>
      </c>
      <c r="P183" s="71">
        <v>41.224340013668723</v>
      </c>
      <c r="Q183" s="71">
        <v>6.7801985882747697</v>
      </c>
      <c r="R183" s="71">
        <v>0</v>
      </c>
      <c r="S183" s="71">
        <v>9.3676692652200035</v>
      </c>
      <c r="T183" s="72"/>
      <c r="U183" s="71">
        <v>33174850</v>
      </c>
      <c r="V183" s="71">
        <v>2556</v>
      </c>
      <c r="W183" s="71">
        <v>61</v>
      </c>
      <c r="X183" s="71">
        <v>36828</v>
      </c>
      <c r="Y183" s="71">
        <v>50080</v>
      </c>
      <c r="Z183" s="71">
        <v>40604</v>
      </c>
      <c r="AA183" s="71">
        <v>8090</v>
      </c>
      <c r="AB183" s="71">
        <v>111445</v>
      </c>
      <c r="AC183" s="71">
        <v>0</v>
      </c>
      <c r="AD183" s="71">
        <v>9.3676692652200035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86.945999999999998</v>
      </c>
      <c r="BK183" s="71">
        <v>0</v>
      </c>
      <c r="BL183" s="71">
        <v>58.155000000000001</v>
      </c>
      <c r="BM183" s="71">
        <v>0</v>
      </c>
      <c r="BN183" s="72"/>
      <c r="BO183" s="71">
        <v>0</v>
      </c>
      <c r="BP183" s="71">
        <v>0</v>
      </c>
      <c r="BQ183" s="71">
        <v>9</v>
      </c>
      <c r="BR183" s="71">
        <v>0</v>
      </c>
      <c r="BS183" s="71">
        <v>7</v>
      </c>
      <c r="BT183" s="71">
        <v>0</v>
      </c>
      <c r="BU183"/>
      <c r="BV183" s="70">
        <v>138.114</v>
      </c>
      <c r="BW183" s="70">
        <v>0</v>
      </c>
      <c r="BX183" s="70">
        <v>0</v>
      </c>
      <c r="BY183" s="70">
        <v>0</v>
      </c>
      <c r="BZ183" s="70">
        <v>6.9870000000000001</v>
      </c>
      <c r="CA183" s="70">
        <v>0</v>
      </c>
      <c r="CB183" s="70">
        <v>0</v>
      </c>
      <c r="CC183" s="70">
        <v>0</v>
      </c>
      <c r="CD183" s="70">
        <v>0</v>
      </c>
    </row>
    <row r="184" spans="1:82">
      <c r="A184" s="70" t="s">
        <v>1825</v>
      </c>
      <c r="B184" s="70">
        <v>433</v>
      </c>
      <c r="C184" s="70">
        <v>8</v>
      </c>
      <c r="D184" s="70">
        <v>26</v>
      </c>
      <c r="E184" s="70">
        <v>2011</v>
      </c>
      <c r="F184" s="70" t="s">
        <v>178</v>
      </c>
      <c r="G184" s="70" t="s">
        <v>1817</v>
      </c>
      <c r="H184" s="70" t="s">
        <v>1818</v>
      </c>
      <c r="I184" s="148"/>
      <c r="J184" s="71">
        <v>545.98190070276962</v>
      </c>
      <c r="K184" s="71">
        <v>5.6410495228702571</v>
      </c>
      <c r="L184" s="71">
        <v>2.6047986981445508</v>
      </c>
      <c r="M184" s="71">
        <v>162.19346140031519</v>
      </c>
      <c r="N184" s="71">
        <v>146.98397002048631</v>
      </c>
      <c r="O184" s="71">
        <v>78.025535286769966</v>
      </c>
      <c r="P184" s="71">
        <v>39.473847377567068</v>
      </c>
      <c r="Q184" s="71">
        <v>7.8182136962187103</v>
      </c>
      <c r="R184" s="71">
        <v>0</v>
      </c>
      <c r="S184" s="71">
        <v>9.0680388109499983</v>
      </c>
      <c r="T184" s="72"/>
      <c r="U184" s="71">
        <v>67737656</v>
      </c>
      <c r="V184" s="71">
        <v>2556</v>
      </c>
      <c r="W184" s="71">
        <v>61</v>
      </c>
      <c r="X184" s="71">
        <v>36828</v>
      </c>
      <c r="Y184" s="71">
        <v>50361</v>
      </c>
      <c r="Z184" s="71">
        <v>40488</v>
      </c>
      <c r="AA184" s="71">
        <v>7977</v>
      </c>
      <c r="AB184" s="71">
        <v>111407</v>
      </c>
      <c r="AC184" s="71">
        <v>0</v>
      </c>
      <c r="AD184" s="71">
        <v>9.0680388109499983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83.02</v>
      </c>
      <c r="BK184" s="71">
        <v>0</v>
      </c>
      <c r="BL184" s="71">
        <v>45.691000000000003</v>
      </c>
      <c r="BM184" s="71">
        <v>0</v>
      </c>
      <c r="BN184" s="72"/>
      <c r="BO184" s="71">
        <v>0</v>
      </c>
      <c r="BP184" s="71">
        <v>0</v>
      </c>
      <c r="BQ184" s="71">
        <v>9</v>
      </c>
      <c r="BR184" s="71">
        <v>0</v>
      </c>
      <c r="BS184" s="71">
        <v>7</v>
      </c>
      <c r="BT184" s="71">
        <v>0</v>
      </c>
      <c r="BU184"/>
      <c r="BV184" s="70">
        <v>128.71100000000001</v>
      </c>
      <c r="BW184" s="70">
        <v>0</v>
      </c>
      <c r="BX184" s="70">
        <v>0</v>
      </c>
      <c r="BY184" s="70">
        <v>0</v>
      </c>
      <c r="BZ184" s="70">
        <v>0</v>
      </c>
      <c r="CA184" s="70">
        <v>0</v>
      </c>
      <c r="CB184" s="70">
        <v>0</v>
      </c>
      <c r="CC184" s="70">
        <v>0</v>
      </c>
      <c r="CD184" s="70">
        <v>0</v>
      </c>
    </row>
    <row r="185" spans="1:82">
      <c r="A185" s="70" t="s">
        <v>1826</v>
      </c>
      <c r="B185" s="70">
        <v>434</v>
      </c>
      <c r="C185" s="70">
        <v>9</v>
      </c>
      <c r="D185" s="70">
        <v>26</v>
      </c>
      <c r="E185" s="70">
        <v>2012</v>
      </c>
      <c r="F185" s="70" t="s">
        <v>179</v>
      </c>
      <c r="G185" s="70" t="s">
        <v>1817</v>
      </c>
      <c r="H185" s="70" t="s">
        <v>1818</v>
      </c>
      <c r="I185" s="148"/>
      <c r="J185" s="71">
        <v>320.22140967532619</v>
      </c>
      <c r="K185" s="71">
        <v>5.5644973308658514</v>
      </c>
      <c r="L185" s="71">
        <v>2.5788878091638301</v>
      </c>
      <c r="M185" s="71">
        <v>170.77575695836771</v>
      </c>
      <c r="N185" s="71">
        <v>159.82937162801849</v>
      </c>
      <c r="O185" s="71">
        <v>77.543465813671872</v>
      </c>
      <c r="P185" s="71">
        <v>39.230632472814122</v>
      </c>
      <c r="Q185" s="71">
        <v>8.61060670534407</v>
      </c>
      <c r="R185" s="71">
        <v>0</v>
      </c>
      <c r="S185" s="71">
        <v>9.1883025672400009</v>
      </c>
      <c r="T185" s="72"/>
      <c r="U185" s="71">
        <v>42839591</v>
      </c>
      <c r="V185" s="71">
        <v>2556</v>
      </c>
      <c r="W185" s="71">
        <v>61</v>
      </c>
      <c r="X185" s="71">
        <v>36828</v>
      </c>
      <c r="Y185" s="71">
        <v>51869</v>
      </c>
      <c r="Z185" s="71">
        <v>40557</v>
      </c>
      <c r="AA185" s="71">
        <v>7883</v>
      </c>
      <c r="AB185" s="71">
        <v>112932</v>
      </c>
      <c r="AC185" s="71">
        <v>0</v>
      </c>
      <c r="AD185" s="71">
        <v>9.1883025672400009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88.179000000000002</v>
      </c>
      <c r="BK185" s="71">
        <v>0</v>
      </c>
      <c r="BL185" s="71">
        <v>59.836999999999996</v>
      </c>
      <c r="BM185" s="71">
        <v>0</v>
      </c>
      <c r="BN185" s="72"/>
      <c r="BO185" s="71">
        <v>0</v>
      </c>
      <c r="BP185" s="71">
        <v>0</v>
      </c>
      <c r="BQ185" s="71">
        <v>9</v>
      </c>
      <c r="BR185" s="71">
        <v>0</v>
      </c>
      <c r="BS185" s="71">
        <v>7</v>
      </c>
      <c r="BT185" s="71">
        <v>0</v>
      </c>
      <c r="BU185"/>
      <c r="BV185" s="70">
        <v>142.779</v>
      </c>
      <c r="BW185" s="70">
        <v>0</v>
      </c>
      <c r="BX185" s="70">
        <v>0</v>
      </c>
      <c r="BY185" s="70">
        <v>0</v>
      </c>
      <c r="BZ185" s="70">
        <v>5.2370000000000001</v>
      </c>
      <c r="CA185" s="70">
        <v>0</v>
      </c>
      <c r="CB185" s="70">
        <v>0</v>
      </c>
      <c r="CC185" s="70">
        <v>0</v>
      </c>
      <c r="CD185" s="70">
        <v>0</v>
      </c>
    </row>
    <row r="186" spans="1:82">
      <c r="A186" s="70" t="s">
        <v>1827</v>
      </c>
      <c r="B186" s="70">
        <v>435</v>
      </c>
      <c r="C186" s="70">
        <v>10</v>
      </c>
      <c r="D186" s="70">
        <v>26</v>
      </c>
      <c r="E186" s="70">
        <v>2013</v>
      </c>
      <c r="F186" s="70" t="s">
        <v>180</v>
      </c>
      <c r="G186" s="70" t="s">
        <v>1817</v>
      </c>
      <c r="H186" s="70" t="s">
        <v>1818</v>
      </c>
      <c r="I186" s="148"/>
      <c r="J186" s="71">
        <v>357.83537566497438</v>
      </c>
      <c r="K186" s="71">
        <v>4.7984233800857972</v>
      </c>
      <c r="L186" s="71">
        <v>2.3636148876680072</v>
      </c>
      <c r="M186" s="71">
        <v>181.708716741129</v>
      </c>
      <c r="N186" s="71">
        <v>152.57997780515291</v>
      </c>
      <c r="O186" s="71">
        <v>74.437913882500979</v>
      </c>
      <c r="P186" s="71">
        <v>38.803986929684783</v>
      </c>
      <c r="Q186" s="71">
        <v>8.7337542842633606</v>
      </c>
      <c r="R186" s="71">
        <v>0</v>
      </c>
      <c r="S186" s="71">
        <v>8.5631945540000007</v>
      </c>
      <c r="T186" s="72"/>
      <c r="U186" s="71">
        <v>46321436</v>
      </c>
      <c r="V186" s="71">
        <v>2556</v>
      </c>
      <c r="W186" s="71">
        <v>61</v>
      </c>
      <c r="X186" s="71">
        <v>36828</v>
      </c>
      <c r="Y186" s="71">
        <v>51505</v>
      </c>
      <c r="Z186" s="71">
        <v>40671</v>
      </c>
      <c r="AA186" s="71">
        <v>7768</v>
      </c>
      <c r="AB186" s="71">
        <v>112905</v>
      </c>
      <c r="AC186" s="71">
        <v>0</v>
      </c>
      <c r="AD186" s="71">
        <v>8.5631945540000007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89.426000000000002</v>
      </c>
      <c r="BK186" s="71">
        <v>0</v>
      </c>
      <c r="BL186" s="71">
        <v>72.844000000000008</v>
      </c>
      <c r="BM186" s="71">
        <v>0</v>
      </c>
      <c r="BN186" s="72"/>
      <c r="BO186" s="71">
        <v>0</v>
      </c>
      <c r="BP186" s="71">
        <v>0</v>
      </c>
      <c r="BQ186" s="71">
        <v>9</v>
      </c>
      <c r="BR186" s="71">
        <v>0</v>
      </c>
      <c r="BS186" s="71">
        <v>8</v>
      </c>
      <c r="BT186" s="71">
        <v>0</v>
      </c>
      <c r="BU186"/>
      <c r="BV186" s="70">
        <v>154.328</v>
      </c>
      <c r="BW186" s="70">
        <v>0</v>
      </c>
      <c r="BX186" s="70">
        <v>0</v>
      </c>
      <c r="BY186" s="70">
        <v>0</v>
      </c>
      <c r="BZ186" s="70">
        <v>7.9420000000000002</v>
      </c>
      <c r="CA186" s="70">
        <v>0</v>
      </c>
      <c r="CB186" s="70">
        <v>0</v>
      </c>
      <c r="CC186" s="70">
        <v>0</v>
      </c>
      <c r="CD186" s="70">
        <v>0</v>
      </c>
    </row>
    <row r="187" spans="1:82">
      <c r="A187" s="70" t="s">
        <v>1828</v>
      </c>
      <c r="B187" s="70">
        <v>436</v>
      </c>
      <c r="C187" s="70">
        <v>11</v>
      </c>
      <c r="D187" s="70">
        <v>26</v>
      </c>
      <c r="E187" s="70">
        <v>2014</v>
      </c>
      <c r="F187" s="70" t="s">
        <v>181</v>
      </c>
      <c r="G187" s="70" t="s">
        <v>1817</v>
      </c>
      <c r="H187" s="70" t="s">
        <v>1818</v>
      </c>
      <c r="I187" s="148"/>
      <c r="J187" s="71">
        <v>345.01405068426192</v>
      </c>
      <c r="K187" s="71">
        <v>3.9425085103849309</v>
      </c>
      <c r="L187" s="71">
        <v>4.5131589519845381</v>
      </c>
      <c r="M187" s="71">
        <v>158.57129606186581</v>
      </c>
      <c r="N187" s="71">
        <v>137.8773879788186</v>
      </c>
      <c r="O187" s="71">
        <v>70.45911936404643</v>
      </c>
      <c r="P187" s="71">
        <v>38.63912710597095</v>
      </c>
      <c r="Q187" s="71">
        <v>8.3663063249554899</v>
      </c>
      <c r="R187" s="71">
        <v>0</v>
      </c>
      <c r="S187" s="71">
        <v>7.5829078272000006</v>
      </c>
      <c r="T187" s="72"/>
      <c r="U187" s="71">
        <v>51228353</v>
      </c>
      <c r="V187" s="71">
        <v>2008</v>
      </c>
      <c r="W187" s="71">
        <v>51</v>
      </c>
      <c r="X187" s="71">
        <v>35492</v>
      </c>
      <c r="Y187" s="71">
        <v>51878</v>
      </c>
      <c r="Z187" s="71">
        <v>40546</v>
      </c>
      <c r="AA187" s="71">
        <v>7695</v>
      </c>
      <c r="AB187" s="71">
        <v>112727</v>
      </c>
      <c r="AC187" s="71">
        <v>0</v>
      </c>
      <c r="AD187" s="71">
        <v>7.5829078272000006</v>
      </c>
      <c r="AE187" s="72"/>
      <c r="AF187" s="71"/>
      <c r="AG187" s="71"/>
      <c r="AH187" s="71"/>
      <c r="AI187" s="71"/>
      <c r="AJ187" s="71"/>
      <c r="AK187" s="71"/>
      <c r="AL187" s="71"/>
      <c r="AM187" s="71"/>
      <c r="AN187" s="71"/>
      <c r="AO187" s="71"/>
      <c r="AP187" s="71"/>
      <c r="AQ187" s="72"/>
      <c r="AR187" s="71">
        <v>1159</v>
      </c>
      <c r="AS187" s="71">
        <v>51</v>
      </c>
      <c r="AT187" s="71">
        <v>0</v>
      </c>
      <c r="AU187" s="71">
        <v>0</v>
      </c>
      <c r="AV187" s="71">
        <v>0</v>
      </c>
      <c r="AW187" s="71">
        <v>0</v>
      </c>
      <c r="AX187" s="71"/>
      <c r="AY187" s="72"/>
      <c r="AZ187" s="71">
        <v>4064.3</v>
      </c>
      <c r="BA187" s="71">
        <v>3094.2</v>
      </c>
      <c r="BB187" s="71">
        <v>0</v>
      </c>
      <c r="BC187" s="71">
        <v>0</v>
      </c>
      <c r="BD187" s="71">
        <v>0</v>
      </c>
      <c r="BE187" s="71">
        <v>0</v>
      </c>
      <c r="BF187" s="71"/>
      <c r="BG187" s="72"/>
      <c r="BH187" s="71">
        <v>0</v>
      </c>
      <c r="BI187" s="71">
        <v>0</v>
      </c>
      <c r="BJ187" s="71">
        <v>94.617000000000004</v>
      </c>
      <c r="BK187" s="71">
        <v>0</v>
      </c>
      <c r="BL187" s="71">
        <v>71.069999999999993</v>
      </c>
      <c r="BM187" s="71">
        <v>0</v>
      </c>
      <c r="BN187" s="72"/>
      <c r="BO187" s="71">
        <v>0</v>
      </c>
      <c r="BP187" s="71">
        <v>0</v>
      </c>
      <c r="BQ187" s="71">
        <v>10</v>
      </c>
      <c r="BR187" s="71">
        <v>0</v>
      </c>
      <c r="BS187" s="71">
        <v>8</v>
      </c>
      <c r="BT187" s="71">
        <v>0</v>
      </c>
      <c r="BU187"/>
      <c r="BV187" s="70">
        <v>155.428</v>
      </c>
      <c r="BW187" s="70">
        <v>0</v>
      </c>
      <c r="BX187" s="70">
        <v>0</v>
      </c>
      <c r="BY187" s="70">
        <v>0</v>
      </c>
      <c r="BZ187" s="70">
        <v>10.259</v>
      </c>
      <c r="CA187" s="70">
        <v>0</v>
      </c>
      <c r="CB187" s="70">
        <v>0</v>
      </c>
      <c r="CC187" s="70">
        <v>0</v>
      </c>
      <c r="CD187" s="70">
        <v>0</v>
      </c>
    </row>
    <row r="188" spans="1:82">
      <c r="A188" s="70" t="s">
        <v>1829</v>
      </c>
      <c r="B188" s="70">
        <v>437</v>
      </c>
      <c r="C188" s="70">
        <v>12</v>
      </c>
      <c r="D188" s="70">
        <v>26</v>
      </c>
      <c r="E188" s="70">
        <v>2015</v>
      </c>
      <c r="F188" s="70" t="s">
        <v>182</v>
      </c>
      <c r="G188" s="70" t="s">
        <v>1817</v>
      </c>
      <c r="H188" s="70" t="s">
        <v>1818</v>
      </c>
      <c r="I188" s="148"/>
      <c r="J188" s="71">
        <v>445.41850004607312</v>
      </c>
      <c r="K188" s="71">
        <v>4.1929115289473282</v>
      </c>
      <c r="L188" s="71">
        <v>5.625532869205192</v>
      </c>
      <c r="M188" s="71">
        <v>168.71025109185521</v>
      </c>
      <c r="N188" s="71">
        <v>138.95445100648729</v>
      </c>
      <c r="O188" s="71">
        <v>69.899367930649134</v>
      </c>
      <c r="P188" s="71">
        <v>38.634477200893684</v>
      </c>
      <c r="Q188" s="71">
        <v>8.2024258844278304</v>
      </c>
      <c r="R188" s="71">
        <v>0</v>
      </c>
      <c r="S188" s="71">
        <v>9.2475393736000004</v>
      </c>
      <c r="T188" s="72"/>
      <c r="U188" s="71">
        <v>59997664</v>
      </c>
      <c r="V188" s="71">
        <v>2008</v>
      </c>
      <c r="W188" s="71">
        <v>51</v>
      </c>
      <c r="X188" s="71">
        <v>35492</v>
      </c>
      <c r="Y188" s="71">
        <v>52517</v>
      </c>
      <c r="Z188" s="71">
        <v>40611</v>
      </c>
      <c r="AA188" s="71">
        <v>7688</v>
      </c>
      <c r="AB188" s="71">
        <v>112897</v>
      </c>
      <c r="AC188" s="71">
        <v>0</v>
      </c>
      <c r="AD188" s="71">
        <v>9.2475393736000004</v>
      </c>
      <c r="AE188" s="72"/>
      <c r="AF188" s="71">
        <v>603334821.16320574</v>
      </c>
      <c r="AG188" s="71">
        <v>3475376.09557368</v>
      </c>
      <c r="AH188" s="71">
        <v>1146537.7837823951</v>
      </c>
      <c r="AI188" s="71">
        <v>207663739.09086889</v>
      </c>
      <c r="AJ188" s="71">
        <v>204981184.56194079</v>
      </c>
      <c r="AK188" s="71">
        <v>0</v>
      </c>
      <c r="AL188" s="71">
        <v>0</v>
      </c>
      <c r="AM188" s="71">
        <v>15472060.264896881</v>
      </c>
      <c r="AN188" s="71">
        <v>0</v>
      </c>
      <c r="AO188" s="71">
        <v>0</v>
      </c>
      <c r="AP188" s="71">
        <v>1036073718.9602684</v>
      </c>
      <c r="AQ188" s="72"/>
      <c r="AR188" s="71">
        <v>1236</v>
      </c>
      <c r="AS188" s="71">
        <v>70</v>
      </c>
      <c r="AT188" s="71">
        <v>0</v>
      </c>
      <c r="AU188" s="71">
        <v>0</v>
      </c>
      <c r="AV188" s="71">
        <v>0</v>
      </c>
      <c r="AW188" s="71">
        <v>0</v>
      </c>
      <c r="AX188" s="71"/>
      <c r="AY188" s="72"/>
      <c r="AZ188" s="71">
        <v>4368</v>
      </c>
      <c r="BA188" s="71">
        <v>3332.4</v>
      </c>
      <c r="BB188" s="71">
        <v>0</v>
      </c>
      <c r="BC188" s="71">
        <v>0</v>
      </c>
      <c r="BD188" s="71">
        <v>0</v>
      </c>
      <c r="BE188" s="71">
        <v>0</v>
      </c>
      <c r="BF188" s="71"/>
      <c r="BG188" s="72"/>
      <c r="BH188" s="71">
        <v>0</v>
      </c>
      <c r="BI188" s="71">
        <v>0</v>
      </c>
      <c r="BJ188" s="71">
        <v>99.042000000000002</v>
      </c>
      <c r="BK188" s="71">
        <v>0</v>
      </c>
      <c r="BL188" s="71">
        <v>66.027000000000001</v>
      </c>
      <c r="BM188" s="71">
        <v>0</v>
      </c>
      <c r="BN188" s="72"/>
      <c r="BO188" s="71">
        <v>0</v>
      </c>
      <c r="BP188" s="71">
        <v>0</v>
      </c>
      <c r="BQ188" s="71">
        <v>10</v>
      </c>
      <c r="BR188" s="71">
        <v>0</v>
      </c>
      <c r="BS188" s="71">
        <v>8</v>
      </c>
      <c r="BT188" s="71">
        <v>0</v>
      </c>
      <c r="BU188"/>
      <c r="BV188" s="70">
        <v>157.68100000000001</v>
      </c>
      <c r="BW188" s="70">
        <v>0</v>
      </c>
      <c r="BX188" s="70">
        <v>0</v>
      </c>
      <c r="BY188" s="70">
        <v>0</v>
      </c>
      <c r="BZ188" s="70">
        <v>7.3879999999999999</v>
      </c>
      <c r="CA188" s="70">
        <v>0</v>
      </c>
      <c r="CB188" s="70">
        <v>0</v>
      </c>
      <c r="CC188" s="70">
        <v>0</v>
      </c>
      <c r="CD188" s="70">
        <v>0</v>
      </c>
    </row>
    <row r="189" spans="1:82">
      <c r="A189" s="70" t="s">
        <v>1830</v>
      </c>
      <c r="B189" s="70">
        <v>438</v>
      </c>
      <c r="C189" s="70">
        <v>13</v>
      </c>
      <c r="D189" s="70">
        <v>26</v>
      </c>
      <c r="E189" s="70">
        <v>2016</v>
      </c>
      <c r="F189" s="70" t="s">
        <v>155</v>
      </c>
      <c r="G189" s="70" t="s">
        <v>1817</v>
      </c>
      <c r="H189" s="70" t="s">
        <v>1818</v>
      </c>
      <c r="I189" s="148"/>
      <c r="J189" s="71">
        <v>280.44332118537812</v>
      </c>
      <c r="K189" s="71">
        <v>4.3186499953474486</v>
      </c>
      <c r="L189" s="71">
        <v>6.357095016942611</v>
      </c>
      <c r="M189" s="71">
        <v>129.95039013941494</v>
      </c>
      <c r="N189" s="71">
        <v>132.53227865636762</v>
      </c>
      <c r="O189" s="71">
        <v>69.334494988193356</v>
      </c>
      <c r="P189" s="71">
        <v>37.946618305014212</v>
      </c>
      <c r="Q189" s="71">
        <v>7.9665157893209608</v>
      </c>
      <c r="R189" s="71">
        <v>0</v>
      </c>
      <c r="S189" s="71">
        <v>6.6699433682799993</v>
      </c>
      <c r="T189" s="72"/>
      <c r="U189" s="71">
        <v>44171035</v>
      </c>
      <c r="V189" s="71">
        <v>2008</v>
      </c>
      <c r="W189" s="71">
        <v>51</v>
      </c>
      <c r="X189" s="71">
        <v>35492</v>
      </c>
      <c r="Y189" s="71">
        <v>52807</v>
      </c>
      <c r="Z189" s="71">
        <v>40778</v>
      </c>
      <c r="AA189" s="71">
        <v>7810</v>
      </c>
      <c r="AB189" s="71">
        <v>112789</v>
      </c>
      <c r="AC189" s="71">
        <v>0</v>
      </c>
      <c r="AD189" s="71">
        <v>6.6699433682799993</v>
      </c>
      <c r="AE189" s="72"/>
      <c r="AF189" s="71">
        <v>403527541.03007573</v>
      </c>
      <c r="AG189" s="71">
        <v>3416386.8801992</v>
      </c>
      <c r="AH189" s="71">
        <v>986040.72150636022</v>
      </c>
      <c r="AI189" s="71">
        <v>200782700.46609679</v>
      </c>
      <c r="AJ189" s="71">
        <v>185994791.7222698</v>
      </c>
      <c r="AK189" s="71">
        <v>0</v>
      </c>
      <c r="AL189" s="71">
        <v>0</v>
      </c>
      <c r="AM189" s="71">
        <v>15469268.091777191</v>
      </c>
      <c r="AN189" s="71">
        <v>0</v>
      </c>
      <c r="AO189" s="71">
        <v>0</v>
      </c>
      <c r="AP189" s="71">
        <v>810176728.91192508</v>
      </c>
      <c r="AQ189" s="72"/>
      <c r="AR189" s="71">
        <v>1307</v>
      </c>
      <c r="AS189" s="71">
        <v>75</v>
      </c>
      <c r="AT189" s="71">
        <v>0</v>
      </c>
      <c r="AU189" s="71">
        <v>0</v>
      </c>
      <c r="AV189" s="71">
        <v>0</v>
      </c>
      <c r="AW189" s="71">
        <v>0</v>
      </c>
      <c r="AX189" s="71"/>
      <c r="AY189" s="72"/>
      <c r="AZ189" s="71">
        <v>4672.8999999999996</v>
      </c>
      <c r="BA189" s="71">
        <v>3389.7</v>
      </c>
      <c r="BB189" s="71">
        <v>0</v>
      </c>
      <c r="BC189" s="71">
        <v>0</v>
      </c>
      <c r="BD189" s="71">
        <v>0</v>
      </c>
      <c r="BE189" s="71">
        <v>0</v>
      </c>
      <c r="BF189" s="71"/>
      <c r="BG189" s="72"/>
      <c r="BH189" s="71">
        <v>0</v>
      </c>
      <c r="BI189" s="71">
        <v>0</v>
      </c>
      <c r="BJ189" s="71">
        <v>99.653999999999996</v>
      </c>
      <c r="BK189" s="71">
        <v>0</v>
      </c>
      <c r="BL189" s="71">
        <v>70.67</v>
      </c>
      <c r="BM189" s="71">
        <v>0</v>
      </c>
      <c r="BN189" s="72"/>
      <c r="BO189" s="71">
        <v>0</v>
      </c>
      <c r="BP189" s="71">
        <v>0</v>
      </c>
      <c r="BQ189" s="71">
        <v>10</v>
      </c>
      <c r="BR189" s="71">
        <v>0</v>
      </c>
      <c r="BS189" s="71">
        <v>10</v>
      </c>
      <c r="BT189" s="71">
        <v>0</v>
      </c>
      <c r="BU189"/>
      <c r="BV189" s="70">
        <v>170.32400000000001</v>
      </c>
      <c r="BW189" s="70">
        <v>0</v>
      </c>
      <c r="BX189" s="70">
        <v>0</v>
      </c>
      <c r="BY189" s="70">
        <v>0</v>
      </c>
      <c r="BZ189" s="70">
        <v>0</v>
      </c>
      <c r="CA189" s="70">
        <v>0</v>
      </c>
      <c r="CB189" s="70">
        <v>0</v>
      </c>
      <c r="CC189" s="70">
        <v>0</v>
      </c>
      <c r="CD189" s="70">
        <v>0</v>
      </c>
    </row>
    <row r="190" spans="1:82">
      <c r="A190" s="70" t="s">
        <v>1831</v>
      </c>
      <c r="B190" s="70">
        <v>439</v>
      </c>
      <c r="C190" s="70">
        <v>14</v>
      </c>
      <c r="D190" s="70">
        <v>26</v>
      </c>
      <c r="E190" s="70">
        <v>2017</v>
      </c>
      <c r="F190" s="70" t="s">
        <v>156</v>
      </c>
      <c r="G190" s="70" t="s">
        <v>1817</v>
      </c>
      <c r="H190" s="70" t="s">
        <v>1818</v>
      </c>
      <c r="I190" s="148"/>
      <c r="J190" s="71">
        <v>284.40438880176373</v>
      </c>
      <c r="K190" s="71">
        <v>4.418054771977217</v>
      </c>
      <c r="L190" s="71">
        <v>5.2356919266715147</v>
      </c>
      <c r="M190" s="71">
        <v>130.37308970701437</v>
      </c>
      <c r="N190" s="71">
        <v>136.95731230842037</v>
      </c>
      <c r="O190" s="71">
        <v>68.427242533242335</v>
      </c>
      <c r="P190" s="71">
        <v>37.71106797196525</v>
      </c>
      <c r="Q190" s="71">
        <v>7.7348758430390703</v>
      </c>
      <c r="R190" s="71">
        <v>0</v>
      </c>
      <c r="S190" s="71">
        <v>5.3238746923999996</v>
      </c>
      <c r="T190" s="72"/>
      <c r="U190" s="71">
        <v>48387252</v>
      </c>
      <c r="V190" s="71">
        <v>2008</v>
      </c>
      <c r="W190" s="71">
        <v>51</v>
      </c>
      <c r="X190" s="71">
        <v>35492</v>
      </c>
      <c r="Y190" s="71">
        <v>53490</v>
      </c>
      <c r="Z190" s="71">
        <v>40912</v>
      </c>
      <c r="AA190" s="71">
        <v>7811</v>
      </c>
      <c r="AB190" s="71">
        <v>113244</v>
      </c>
      <c r="AC190" s="71">
        <v>0</v>
      </c>
      <c r="AD190" s="71">
        <v>5.3238746924000004</v>
      </c>
      <c r="AE190" s="72"/>
      <c r="AF190" s="71">
        <v>420523099.83600092</v>
      </c>
      <c r="AG190" s="71">
        <v>3572952.8145560082</v>
      </c>
      <c r="AH190" s="71">
        <v>1103485.861405083</v>
      </c>
      <c r="AI190" s="71">
        <v>210140655.4028044</v>
      </c>
      <c r="AJ190" s="71">
        <v>203111476.62307069</v>
      </c>
      <c r="AK190" s="71">
        <v>0</v>
      </c>
      <c r="AL190" s="71">
        <v>0</v>
      </c>
      <c r="AM190" s="71">
        <v>15555975.20507429</v>
      </c>
      <c r="AN190" s="71">
        <v>0</v>
      </c>
      <c r="AO190" s="71">
        <v>0</v>
      </c>
      <c r="AP190" s="71">
        <v>854007645.74291146</v>
      </c>
      <c r="AQ190" s="72"/>
      <c r="AR190" s="71">
        <v>1374</v>
      </c>
      <c r="AS190" s="71">
        <v>79</v>
      </c>
      <c r="AT190" s="71">
        <v>0</v>
      </c>
      <c r="AU190" s="71">
        <v>0</v>
      </c>
      <c r="AV190" s="71">
        <v>0</v>
      </c>
      <c r="AW190" s="71">
        <v>0</v>
      </c>
      <c r="AX190" s="71"/>
      <c r="AY190" s="72"/>
      <c r="AZ190" s="71">
        <v>4961.7000000000007</v>
      </c>
      <c r="BA190" s="71">
        <v>3497.9</v>
      </c>
      <c r="BB190" s="71">
        <v>0</v>
      </c>
      <c r="BC190" s="71">
        <v>0</v>
      </c>
      <c r="BD190" s="71">
        <v>0</v>
      </c>
      <c r="BE190" s="71">
        <v>0</v>
      </c>
      <c r="BF190" s="71"/>
      <c r="BG190" s="72"/>
      <c r="BH190" s="71">
        <v>0</v>
      </c>
      <c r="BI190" s="71">
        <v>0</v>
      </c>
      <c r="BJ190" s="71">
        <v>98.375</v>
      </c>
      <c r="BK190" s="71">
        <v>0</v>
      </c>
      <c r="BL190" s="71">
        <v>79.641999999999996</v>
      </c>
      <c r="BM190" s="71">
        <v>0</v>
      </c>
      <c r="BN190" s="72"/>
      <c r="BO190" s="71">
        <v>0</v>
      </c>
      <c r="BP190" s="71">
        <v>0</v>
      </c>
      <c r="BQ190" s="71">
        <v>10</v>
      </c>
      <c r="BR190" s="71">
        <v>0</v>
      </c>
      <c r="BS190" s="71">
        <v>11</v>
      </c>
      <c r="BT190" s="71">
        <v>0</v>
      </c>
      <c r="BU190"/>
      <c r="BV190" s="70">
        <v>171.37200000000001</v>
      </c>
      <c r="BW190" s="70">
        <v>0</v>
      </c>
      <c r="BX190" s="70">
        <v>0</v>
      </c>
      <c r="BY190" s="70">
        <v>0</v>
      </c>
      <c r="BZ190" s="70">
        <v>6.6449999999999996</v>
      </c>
      <c r="CA190" s="70">
        <v>0</v>
      </c>
      <c r="CB190" s="70">
        <v>0</v>
      </c>
      <c r="CC190" s="70">
        <v>0</v>
      </c>
      <c r="CD190" s="70">
        <v>0</v>
      </c>
    </row>
    <row r="191" spans="1:82">
      <c r="A191" s="70" t="s">
        <v>1832</v>
      </c>
      <c r="B191" s="70">
        <v>440</v>
      </c>
      <c r="C191" s="70">
        <v>15</v>
      </c>
      <c r="D191" s="70">
        <v>26</v>
      </c>
      <c r="E191" s="70">
        <v>2018</v>
      </c>
      <c r="F191" s="70" t="s">
        <v>183</v>
      </c>
      <c r="G191" s="70" t="s">
        <v>1817</v>
      </c>
      <c r="H191" s="70" t="s">
        <v>1818</v>
      </c>
      <c r="I191" s="148"/>
      <c r="J191" s="71">
        <v>294.7639883184915</v>
      </c>
      <c r="K191" s="71">
        <v>4.153511776173981</v>
      </c>
      <c r="L191" s="71">
        <v>4.8929113820274441</v>
      </c>
      <c r="M191" s="71">
        <v>129.37899697012398</v>
      </c>
      <c r="N191" s="71">
        <v>131.12177465337649</v>
      </c>
      <c r="O191" s="71">
        <v>67.294268468659439</v>
      </c>
      <c r="P191" s="71">
        <v>37.369142246569034</v>
      </c>
      <c r="Q191" s="71">
        <v>7.17566105113925</v>
      </c>
      <c r="R191" s="71">
        <v>0</v>
      </c>
      <c r="S191" s="71">
        <v>7.2206240560999984</v>
      </c>
      <c r="T191" s="72"/>
      <c r="U191" s="71">
        <v>50666970</v>
      </c>
      <c r="V191" s="71">
        <v>2008</v>
      </c>
      <c r="W191" s="71">
        <v>51</v>
      </c>
      <c r="X191" s="71">
        <v>35492</v>
      </c>
      <c r="Y191" s="71">
        <v>53827</v>
      </c>
      <c r="Z191" s="71">
        <v>41005</v>
      </c>
      <c r="AA191" s="71">
        <v>7818</v>
      </c>
      <c r="AB191" s="71">
        <v>113215</v>
      </c>
      <c r="AC191" s="71">
        <v>0</v>
      </c>
      <c r="AD191" s="71">
        <v>7.2206240560999984</v>
      </c>
      <c r="AE191" s="72"/>
      <c r="AF191" s="71">
        <v>428285398.71440572</v>
      </c>
      <c r="AG191" s="71">
        <v>3168952.2650000039</v>
      </c>
      <c r="AH191" s="71">
        <v>1051089.2786313591</v>
      </c>
      <c r="AI191" s="71">
        <v>201232007.22615969</v>
      </c>
      <c r="AJ191" s="71">
        <v>190696751.99355599</v>
      </c>
      <c r="AK191" s="71">
        <v>0</v>
      </c>
      <c r="AL191" s="71">
        <v>0</v>
      </c>
      <c r="AM191" s="71">
        <v>15584170.49921933</v>
      </c>
      <c r="AN191" s="71">
        <v>0</v>
      </c>
      <c r="AO191" s="71">
        <v>0</v>
      </c>
      <c r="AP191" s="71">
        <v>840018369.9769721</v>
      </c>
      <c r="AQ191" s="72"/>
      <c r="AR191" s="71">
        <v>1460</v>
      </c>
      <c r="AS191" s="71">
        <v>84</v>
      </c>
      <c r="AT191" s="71">
        <v>0</v>
      </c>
      <c r="AU191" s="71">
        <v>0</v>
      </c>
      <c r="AV191" s="71">
        <v>0</v>
      </c>
      <c r="AW191" s="71">
        <v>0</v>
      </c>
      <c r="AX191" s="71"/>
      <c r="AY191" s="72"/>
      <c r="AZ191" s="71">
        <v>5327.5000000000009</v>
      </c>
      <c r="BA191" s="71">
        <v>3562.4</v>
      </c>
      <c r="BB191" s="71">
        <v>0</v>
      </c>
      <c r="BC191" s="71">
        <v>0</v>
      </c>
      <c r="BD191" s="71">
        <v>0</v>
      </c>
      <c r="BE191" s="71">
        <v>0</v>
      </c>
      <c r="BF191" s="71"/>
      <c r="BG191" s="72"/>
      <c r="BH191" s="71">
        <v>0</v>
      </c>
      <c r="BI191" s="71">
        <v>0</v>
      </c>
      <c r="BJ191" s="71">
        <v>93.597999999999999</v>
      </c>
      <c r="BK191" s="71">
        <v>0</v>
      </c>
      <c r="BL191" s="71">
        <v>78.005999999999986</v>
      </c>
      <c r="BM191" s="71">
        <v>0</v>
      </c>
      <c r="BN191" s="72"/>
      <c r="BO191" s="71">
        <v>0</v>
      </c>
      <c r="BP191" s="71">
        <v>0</v>
      </c>
      <c r="BQ191" s="71">
        <v>10</v>
      </c>
      <c r="BR191" s="71">
        <v>0</v>
      </c>
      <c r="BS191" s="71">
        <v>11</v>
      </c>
      <c r="BT191" s="71">
        <v>0</v>
      </c>
      <c r="BU191"/>
      <c r="BV191" s="70">
        <v>165.14</v>
      </c>
      <c r="BW191" s="70">
        <v>0</v>
      </c>
      <c r="BX191" s="70">
        <v>0</v>
      </c>
      <c r="BY191" s="70">
        <v>0</v>
      </c>
      <c r="BZ191" s="70">
        <v>6.4640000000000004</v>
      </c>
      <c r="CA191" s="70">
        <v>0</v>
      </c>
      <c r="CB191" s="70">
        <v>0</v>
      </c>
      <c r="CC191" s="70">
        <v>0</v>
      </c>
      <c r="CD191" s="70">
        <v>0</v>
      </c>
    </row>
    <row r="192" spans="1:82">
      <c r="A192" s="70" t="s">
        <v>1833</v>
      </c>
      <c r="B192" s="70">
        <v>441</v>
      </c>
      <c r="C192" s="70">
        <v>16</v>
      </c>
      <c r="D192" s="70">
        <v>26</v>
      </c>
      <c r="E192" s="70">
        <v>2019</v>
      </c>
      <c r="F192" s="70" t="s">
        <v>158</v>
      </c>
      <c r="G192" s="70" t="s">
        <v>1817</v>
      </c>
      <c r="H192" s="70" t="s">
        <v>1818</v>
      </c>
      <c r="I192" s="148"/>
      <c r="J192" s="71">
        <v>252.09920546673399</v>
      </c>
      <c r="K192" s="71">
        <v>3.761260067309514</v>
      </c>
      <c r="L192" s="71">
        <v>4.96110643759837</v>
      </c>
      <c r="M192" s="71">
        <v>125.17994689755047</v>
      </c>
      <c r="N192" s="71">
        <v>123.94594073359063</v>
      </c>
      <c r="O192" s="71">
        <v>65.261384258780808</v>
      </c>
      <c r="P192" s="71">
        <v>36.957468020559432</v>
      </c>
      <c r="Q192" s="71">
        <v>6.99775376562806</v>
      </c>
      <c r="R192" s="71">
        <v>0</v>
      </c>
      <c r="S192" s="71">
        <v>8.4962635866500023</v>
      </c>
      <c r="T192" s="72"/>
      <c r="U192" s="71">
        <v>45310876</v>
      </c>
      <c r="V192" s="71">
        <v>2008</v>
      </c>
      <c r="W192" s="71">
        <v>51</v>
      </c>
      <c r="X192" s="71">
        <v>35492</v>
      </c>
      <c r="Y192" s="71">
        <v>54324</v>
      </c>
      <c r="Z192" s="71">
        <v>40858</v>
      </c>
      <c r="AA192" s="71">
        <v>7674</v>
      </c>
      <c r="AB192" s="71">
        <v>113397</v>
      </c>
      <c r="AC192" s="71">
        <v>0</v>
      </c>
      <c r="AD192" s="71">
        <v>8.4962635866500023</v>
      </c>
      <c r="AE192" s="72"/>
      <c r="AF192" s="71">
        <v>385348446.03316277</v>
      </c>
      <c r="AG192" s="71">
        <v>3056557.9256512951</v>
      </c>
      <c r="AH192" s="71">
        <v>1117282.258735456</v>
      </c>
      <c r="AI192" s="71">
        <v>203178795.66471359</v>
      </c>
      <c r="AJ192" s="71">
        <v>186979156.06261581</v>
      </c>
      <c r="AK192" s="71">
        <v>0</v>
      </c>
      <c r="AL192" s="71">
        <v>0</v>
      </c>
      <c r="AM192" s="71">
        <v>15443817.747841043</v>
      </c>
      <c r="AN192" s="71">
        <v>0</v>
      </c>
      <c r="AO192" s="71">
        <v>0</v>
      </c>
      <c r="AP192" s="71">
        <v>795124055.69271982</v>
      </c>
      <c r="AQ192" s="72"/>
      <c r="AR192" s="71">
        <v>1536</v>
      </c>
      <c r="AS192" s="71">
        <v>85</v>
      </c>
      <c r="AT192" s="71">
        <v>0</v>
      </c>
      <c r="AU192" s="71">
        <v>0</v>
      </c>
      <c r="AV192" s="71">
        <v>0</v>
      </c>
      <c r="AW192" s="71">
        <v>0</v>
      </c>
      <c r="AX192" s="71"/>
      <c r="AY192" s="72"/>
      <c r="AZ192" s="71">
        <v>5649.300000000002</v>
      </c>
      <c r="BA192" s="71">
        <v>3577.9</v>
      </c>
      <c r="BB192" s="71">
        <v>0</v>
      </c>
      <c r="BC192" s="71">
        <v>0</v>
      </c>
      <c r="BD192" s="71">
        <v>0</v>
      </c>
      <c r="BE192" s="71">
        <v>0</v>
      </c>
      <c r="BF192" s="71"/>
      <c r="BG192" s="72"/>
      <c r="BH192" s="71">
        <v>0</v>
      </c>
      <c r="BI192" s="71">
        <v>0</v>
      </c>
      <c r="BJ192" s="71">
        <v>87.32</v>
      </c>
      <c r="BK192" s="71">
        <v>0</v>
      </c>
      <c r="BL192" s="71">
        <v>79.156000000000006</v>
      </c>
      <c r="BM192" s="71">
        <v>0</v>
      </c>
      <c r="BN192" s="72"/>
      <c r="BO192" s="71">
        <v>0</v>
      </c>
      <c r="BP192" s="71">
        <v>0</v>
      </c>
      <c r="BQ192" s="71">
        <v>10</v>
      </c>
      <c r="BR192" s="71">
        <v>0</v>
      </c>
      <c r="BS192" s="71">
        <v>11</v>
      </c>
      <c r="BT192" s="71">
        <v>0</v>
      </c>
      <c r="BU192"/>
      <c r="BV192" s="70">
        <v>157.304</v>
      </c>
      <c r="BW192" s="70">
        <v>0</v>
      </c>
      <c r="BX192" s="70">
        <v>0</v>
      </c>
      <c r="BY192" s="70">
        <v>0</v>
      </c>
      <c r="BZ192" s="70">
        <v>9.1720000000000006</v>
      </c>
      <c r="CA192" s="70">
        <v>0</v>
      </c>
      <c r="CB192" s="70">
        <v>0</v>
      </c>
      <c r="CC192" s="70">
        <v>0</v>
      </c>
      <c r="CD192" s="70">
        <v>0</v>
      </c>
    </row>
    <row r="193" spans="1:82">
      <c r="A193" s="70" t="s">
        <v>1834</v>
      </c>
      <c r="B193" s="70">
        <v>442</v>
      </c>
      <c r="C193" s="70">
        <v>17</v>
      </c>
      <c r="D193" s="70">
        <v>26</v>
      </c>
      <c r="E193" s="70">
        <v>2020</v>
      </c>
      <c r="F193" s="70" t="s">
        <v>159</v>
      </c>
      <c r="G193" s="70" t="s">
        <v>1817</v>
      </c>
      <c r="H193" s="70" t="s">
        <v>1818</v>
      </c>
      <c r="I193" s="148"/>
      <c r="J193" s="71">
        <v>210.18343374741681</v>
      </c>
      <c r="K193" s="71">
        <v>3.822815289357405</v>
      </c>
      <c r="L193" s="71">
        <v>4.0411012210198018</v>
      </c>
      <c r="M193" s="71">
        <v>116.49130381231542</v>
      </c>
      <c r="N193" s="71">
        <v>126.13973893955516</v>
      </c>
      <c r="O193" s="71">
        <v>57.35452852983834</v>
      </c>
      <c r="P193" s="71">
        <v>35.00619356390559</v>
      </c>
      <c r="Q193" s="71">
        <v>6.6951080633941498</v>
      </c>
      <c r="R193" s="71">
        <v>0</v>
      </c>
      <c r="S193" s="71">
        <v>6.255709401319999</v>
      </c>
      <c r="T193" s="72"/>
      <c r="U193" s="71">
        <v>41490457</v>
      </c>
      <c r="V193" s="71">
        <v>2023</v>
      </c>
      <c r="W193" s="71">
        <v>51</v>
      </c>
      <c r="X193" s="71">
        <v>37845</v>
      </c>
      <c r="Y193" s="71">
        <v>55010</v>
      </c>
      <c r="Z193" s="71">
        <v>40984</v>
      </c>
      <c r="AA193" s="71">
        <v>7726</v>
      </c>
      <c r="AB193" s="71">
        <v>113552</v>
      </c>
      <c r="AC193" s="71">
        <v>0</v>
      </c>
      <c r="AD193" s="71">
        <v>6.255709401319999</v>
      </c>
      <c r="AE193" s="72"/>
      <c r="AF193" s="71">
        <v>330550217.17381889</v>
      </c>
      <c r="AG193" s="71">
        <v>2924702.8529204265</v>
      </c>
      <c r="AH193" s="71">
        <v>945331.98508876457</v>
      </c>
      <c r="AI193" s="71">
        <v>192010255.13094571</v>
      </c>
      <c r="AJ193" s="71">
        <v>195307621.83851969</v>
      </c>
      <c r="AK193" s="71"/>
      <c r="AL193" s="71"/>
      <c r="AM193" s="71">
        <v>14819797.589033021</v>
      </c>
      <c r="AN193" s="71"/>
      <c r="AO193" s="71"/>
      <c r="AP193" s="71">
        <v>736557926.57032645</v>
      </c>
      <c r="AQ193" s="72"/>
      <c r="AR193" s="71">
        <v>1620</v>
      </c>
      <c r="AS193" s="71">
        <v>89</v>
      </c>
      <c r="AT193" s="71">
        <v>0</v>
      </c>
      <c r="AU193" s="71">
        <v>0</v>
      </c>
      <c r="AV193" s="71">
        <v>0</v>
      </c>
      <c r="AW193" s="71">
        <v>0</v>
      </c>
      <c r="AX193" s="71"/>
      <c r="AY193" s="72"/>
      <c r="AZ193" s="71">
        <v>6026.1000000000031</v>
      </c>
      <c r="BA193" s="71">
        <v>3620.3999999999992</v>
      </c>
      <c r="BB193" s="71">
        <v>0</v>
      </c>
      <c r="BC193" s="71">
        <v>0</v>
      </c>
      <c r="BD193" s="71">
        <v>0</v>
      </c>
      <c r="BE193" s="71">
        <v>0</v>
      </c>
      <c r="BF193" s="71"/>
      <c r="BG193" s="72"/>
      <c r="BH193" s="71">
        <v>0</v>
      </c>
      <c r="BI193" s="71">
        <v>0</v>
      </c>
      <c r="BJ193" s="71">
        <v>73.111000000000004</v>
      </c>
      <c r="BK193" s="71">
        <v>0</v>
      </c>
      <c r="BL193" s="71">
        <v>68.800999999999988</v>
      </c>
      <c r="BM193" s="71">
        <v>0</v>
      </c>
      <c r="BN193" s="72"/>
      <c r="BO193" s="71">
        <v>0</v>
      </c>
      <c r="BP193" s="71">
        <v>0</v>
      </c>
      <c r="BQ193" s="71">
        <v>9</v>
      </c>
      <c r="BR193" s="71">
        <v>0</v>
      </c>
      <c r="BS193" s="71">
        <v>11</v>
      </c>
      <c r="BT193" s="71">
        <v>0</v>
      </c>
      <c r="BU193"/>
      <c r="BV193" s="70">
        <v>133.06800000000001</v>
      </c>
      <c r="BW193" s="70">
        <v>0</v>
      </c>
      <c r="BX193" s="70">
        <v>0</v>
      </c>
      <c r="BY193" s="70">
        <v>0</v>
      </c>
      <c r="BZ193" s="70">
        <v>8.8439999999999994</v>
      </c>
      <c r="CA193" s="70">
        <v>0</v>
      </c>
      <c r="CB193" s="70">
        <v>0</v>
      </c>
      <c r="CC193" s="70">
        <v>0</v>
      </c>
      <c r="CD193" s="70">
        <v>0</v>
      </c>
    </row>
    <row r="194" spans="1:82">
      <c r="A194" s="70" t="s">
        <v>1835</v>
      </c>
      <c r="B194" s="70">
        <v>442</v>
      </c>
      <c r="C194" s="70">
        <v>18</v>
      </c>
      <c r="D194" s="70">
        <v>26</v>
      </c>
      <c r="E194" s="70">
        <v>2021</v>
      </c>
      <c r="F194" s="70" t="s">
        <v>160</v>
      </c>
      <c r="G194" s="70" t="s">
        <v>1817</v>
      </c>
      <c r="H194" s="70" t="s">
        <v>1818</v>
      </c>
      <c r="I194" s="148"/>
      <c r="J194" s="71">
        <v>231.93345912604511</v>
      </c>
      <c r="K194" s="71">
        <v>4.3784466581275101</v>
      </c>
      <c r="L194" s="71">
        <v>4.3436238940524969</v>
      </c>
      <c r="M194" s="71">
        <v>127.41493067530732</v>
      </c>
      <c r="N194" s="71">
        <v>128.71982917295469</v>
      </c>
      <c r="O194" s="71">
        <v>55.971925048592631</v>
      </c>
      <c r="P194" s="71">
        <v>36.322549601025656</v>
      </c>
      <c r="Q194" s="71">
        <v>6.6461460479427501</v>
      </c>
      <c r="R194" s="71">
        <v>0</v>
      </c>
      <c r="S194" s="71">
        <v>7.5070389712499992</v>
      </c>
      <c r="T194" s="72"/>
      <c r="U194" s="71">
        <v>45166665</v>
      </c>
      <c r="V194" s="71">
        <v>2023</v>
      </c>
      <c r="W194" s="71">
        <v>51</v>
      </c>
      <c r="X194" s="71">
        <v>37845</v>
      </c>
      <c r="Y194" s="71">
        <v>55690</v>
      </c>
      <c r="Z194" s="71">
        <v>41182</v>
      </c>
      <c r="AA194" s="71">
        <v>7817</v>
      </c>
      <c r="AB194" s="71">
        <v>113829</v>
      </c>
      <c r="AC194" s="71">
        <v>0</v>
      </c>
      <c r="AD194" s="71">
        <v>7.5070389712499992</v>
      </c>
      <c r="AE194" s="72"/>
      <c r="AF194" s="71">
        <v>358812246.9691968</v>
      </c>
      <c r="AG194" s="71">
        <v>3356941.611650324</v>
      </c>
      <c r="AH194" s="71">
        <v>966799.82928330638</v>
      </c>
      <c r="AI194" s="71">
        <v>207581369.7750631</v>
      </c>
      <c r="AJ194" s="71">
        <v>190566485.78758141</v>
      </c>
      <c r="AK194" s="71">
        <v>0</v>
      </c>
      <c r="AL194" s="71">
        <v>0</v>
      </c>
      <c r="AM194" s="71">
        <v>14941637.085274398</v>
      </c>
      <c r="AN194" s="71">
        <v>0</v>
      </c>
      <c r="AO194" s="71">
        <v>0</v>
      </c>
      <c r="AP194" s="71">
        <v>776225481.05804944</v>
      </c>
      <c r="AQ194" s="72"/>
      <c r="AR194" s="71">
        <v>1724</v>
      </c>
      <c r="AS194" s="71">
        <v>89</v>
      </c>
      <c r="AT194" s="71">
        <v>0</v>
      </c>
      <c r="AU194" s="71">
        <v>0</v>
      </c>
      <c r="AV194" s="71">
        <v>0</v>
      </c>
      <c r="AW194" s="71">
        <v>0</v>
      </c>
      <c r="AX194" s="71"/>
      <c r="AY194" s="72"/>
      <c r="AZ194" s="71">
        <v>6472.100000000004</v>
      </c>
      <c r="BA194" s="71">
        <v>3620.3999999999992</v>
      </c>
      <c r="BB194" s="71">
        <v>0</v>
      </c>
      <c r="BC194" s="71">
        <v>0</v>
      </c>
      <c r="BD194" s="71">
        <v>0</v>
      </c>
      <c r="BE194" s="71">
        <v>0</v>
      </c>
      <c r="BF194" s="71"/>
      <c r="BG194" s="72"/>
      <c r="BH194" s="71">
        <v>0</v>
      </c>
      <c r="BI194" s="71">
        <v>0</v>
      </c>
      <c r="BJ194" s="71">
        <v>73.274000000000001</v>
      </c>
      <c r="BK194" s="71">
        <v>0</v>
      </c>
      <c r="BL194" s="71">
        <v>67.736000000000004</v>
      </c>
      <c r="BM194" s="71">
        <v>0</v>
      </c>
      <c r="BN194" s="72"/>
      <c r="BO194" s="71">
        <v>0</v>
      </c>
      <c r="BP194" s="71">
        <v>0</v>
      </c>
      <c r="BQ194" s="71">
        <v>10</v>
      </c>
      <c r="BR194" s="71">
        <v>0</v>
      </c>
      <c r="BS194" s="71">
        <v>11</v>
      </c>
      <c r="BT194" s="71">
        <v>0</v>
      </c>
      <c r="BU194"/>
      <c r="BV194" s="70">
        <v>134.376</v>
      </c>
      <c r="BW194" s="70">
        <v>0</v>
      </c>
      <c r="BX194" s="70">
        <v>0</v>
      </c>
      <c r="BY194" s="70">
        <v>0</v>
      </c>
      <c r="BZ194" s="70">
        <v>6.6340000000000003</v>
      </c>
      <c r="CA194" s="70">
        <v>0</v>
      </c>
      <c r="CB194" s="70">
        <v>0</v>
      </c>
      <c r="CC194" s="70">
        <v>0</v>
      </c>
      <c r="CD194" s="70">
        <v>0</v>
      </c>
    </row>
    <row r="195" spans="1:82">
      <c r="A195" s="70" t="s">
        <v>1836</v>
      </c>
      <c r="B195" s="70">
        <v>442</v>
      </c>
      <c r="C195" s="70">
        <v>19</v>
      </c>
      <c r="D195" s="70">
        <v>26</v>
      </c>
      <c r="E195" s="70">
        <v>2022</v>
      </c>
      <c r="F195" s="70" t="s">
        <v>161</v>
      </c>
      <c r="G195" s="70" t="s">
        <v>1817</v>
      </c>
      <c r="H195" s="70" t="s">
        <v>1818</v>
      </c>
      <c r="I195" s="148"/>
      <c r="J195" s="71">
        <v>180.10650837237</v>
      </c>
      <c r="K195" s="71">
        <v>4.1328320660599243</v>
      </c>
      <c r="L195" s="71">
        <v>3.8076384732985726</v>
      </c>
      <c r="M195" s="71">
        <v>125.4330855541232</v>
      </c>
      <c r="N195" s="71">
        <v>132.37318536022391</v>
      </c>
      <c r="O195" s="71">
        <v>59.210103057032285</v>
      </c>
      <c r="P195" s="71">
        <v>36.193640007720091</v>
      </c>
      <c r="Q195" s="71">
        <v>6.7264093350169416</v>
      </c>
      <c r="R195" s="71">
        <v>0</v>
      </c>
      <c r="S195" s="71">
        <v>7.9194473932800014</v>
      </c>
      <c r="T195" s="72"/>
      <c r="U195" s="71">
        <v>42170221</v>
      </c>
      <c r="V195" s="71">
        <v>2023</v>
      </c>
      <c r="W195" s="71">
        <v>51</v>
      </c>
      <c r="X195" s="71">
        <v>37845</v>
      </c>
      <c r="Y195" s="71">
        <v>56276</v>
      </c>
      <c r="Z195" s="71">
        <v>41391</v>
      </c>
      <c r="AA195" s="71">
        <v>7908</v>
      </c>
      <c r="AB195" s="71">
        <v>114259</v>
      </c>
      <c r="AC195" s="71">
        <v>0</v>
      </c>
      <c r="AD195" s="71">
        <v>7.9194473932800014</v>
      </c>
      <c r="AE195" s="72"/>
      <c r="AF195" s="71">
        <v>272244619.49472255</v>
      </c>
      <c r="AG195" s="71">
        <v>3392287.2081638393</v>
      </c>
      <c r="AH195" s="71">
        <v>963497.80978903943</v>
      </c>
      <c r="AI195" s="71">
        <v>201925898.04953921</v>
      </c>
      <c r="AJ195" s="71">
        <v>205611027.07901418</v>
      </c>
      <c r="AK195" s="71">
        <v>0</v>
      </c>
      <c r="AL195" s="71">
        <v>0</v>
      </c>
      <c r="AM195" s="71">
        <v>14753955.531662617</v>
      </c>
      <c r="AN195" s="71">
        <v>0</v>
      </c>
      <c r="AO195" s="71">
        <v>0</v>
      </c>
      <c r="AP195" s="71">
        <v>698891285.17289138</v>
      </c>
      <c r="AQ195" s="72"/>
      <c r="AR195" s="71">
        <v>1896</v>
      </c>
      <c r="AS195" s="71">
        <v>90</v>
      </c>
      <c r="AT195" s="71">
        <v>0</v>
      </c>
      <c r="AU195" s="71">
        <v>0</v>
      </c>
      <c r="AV195" s="71">
        <v>0</v>
      </c>
      <c r="AW195" s="71">
        <v>0</v>
      </c>
      <c r="AX195" s="71"/>
      <c r="AY195" s="72"/>
      <c r="AZ195" s="71">
        <v>7193.0000000000064</v>
      </c>
      <c r="BA195" s="71">
        <v>3682.7999999999988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1837</v>
      </c>
      <c r="B196" s="70">
        <v>442</v>
      </c>
      <c r="C196" s="70">
        <v>20</v>
      </c>
      <c r="D196" s="70">
        <v>26</v>
      </c>
      <c r="E196" s="70">
        <v>2023</v>
      </c>
      <c r="F196" s="70" t="s">
        <v>1539</v>
      </c>
      <c r="G196" s="70" t="s">
        <v>1817</v>
      </c>
      <c r="H196" s="70" t="s">
        <v>1818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2127</v>
      </c>
      <c r="AS196" s="71">
        <v>92</v>
      </c>
      <c r="AT196" s="71">
        <v>0</v>
      </c>
      <c r="AU196" s="71">
        <v>0</v>
      </c>
      <c r="AV196" s="71">
        <v>0</v>
      </c>
      <c r="AW196" s="71">
        <v>0</v>
      </c>
      <c r="AX196" s="71"/>
      <c r="AY196" s="72"/>
      <c r="AZ196" s="71">
        <v>8179.1999999999898</v>
      </c>
      <c r="BA196" s="71">
        <v>3730.2999999999988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1838</v>
      </c>
      <c r="B197" s="70">
        <v>442</v>
      </c>
      <c r="C197" s="70">
        <v>21</v>
      </c>
      <c r="D197" s="70">
        <v>26</v>
      </c>
      <c r="E197" s="70">
        <v>2024</v>
      </c>
      <c r="F197" s="70" t="s">
        <v>1554</v>
      </c>
      <c r="G197" s="1064" t="s">
        <v>1817</v>
      </c>
      <c r="H197" s="70" t="s">
        <v>1818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1839</v>
      </c>
      <c r="B198" s="70">
        <v>358</v>
      </c>
      <c r="C198" s="70">
        <v>1</v>
      </c>
      <c r="D198" s="70">
        <v>22</v>
      </c>
      <c r="E198" s="70">
        <v>1990</v>
      </c>
      <c r="F198" s="70" t="s">
        <v>787</v>
      </c>
      <c r="G198" s="1064" t="s">
        <v>1840</v>
      </c>
      <c r="H198" s="70" t="s">
        <v>1841</v>
      </c>
      <c r="I198" s="148"/>
      <c r="J198" s="71">
        <v>139.89394037197329</v>
      </c>
      <c r="K198" s="71">
        <v>7.968450106675955</v>
      </c>
      <c r="L198" s="71">
        <v>0</v>
      </c>
      <c r="M198" s="71">
        <v>55.196158508571827</v>
      </c>
      <c r="N198" s="71">
        <v>88.448833920616465</v>
      </c>
      <c r="O198" s="71">
        <v>64.432887280438976</v>
      </c>
      <c r="P198" s="71">
        <v>36.159797629000707</v>
      </c>
      <c r="Q198" s="71">
        <v>6.0341420993338701</v>
      </c>
      <c r="R198" s="71">
        <v>0</v>
      </c>
      <c r="S198" s="71">
        <v>6.9904181225384727</v>
      </c>
      <c r="T198" s="72"/>
      <c r="U198" s="71">
        <v>23130721</v>
      </c>
      <c r="V198" s="71">
        <v>2862</v>
      </c>
      <c r="W198" s="71">
        <v>0</v>
      </c>
      <c r="X198" s="71">
        <v>18916</v>
      </c>
      <c r="Y198" s="71">
        <v>34410</v>
      </c>
      <c r="Z198" s="71">
        <v>26502</v>
      </c>
      <c r="AA198" s="71">
        <v>8780</v>
      </c>
      <c r="AB198" s="71">
        <v>97974</v>
      </c>
      <c r="AC198" s="71">
        <v>0</v>
      </c>
      <c r="AD198" s="71">
        <v>6.9904181225384727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1842</v>
      </c>
      <c r="B199" s="70">
        <v>359</v>
      </c>
      <c r="C199" s="70">
        <v>2</v>
      </c>
      <c r="D199" s="70">
        <v>22</v>
      </c>
      <c r="E199" s="70">
        <v>2005</v>
      </c>
      <c r="F199" s="70" t="s">
        <v>789</v>
      </c>
      <c r="G199" s="70" t="s">
        <v>1840</v>
      </c>
      <c r="H199" s="70" t="s">
        <v>1841</v>
      </c>
      <c r="I199" s="148"/>
      <c r="J199" s="71">
        <v>95.52989976237636</v>
      </c>
      <c r="K199" s="71">
        <v>6.0397300333336066</v>
      </c>
      <c r="L199" s="71">
        <v>0.97233749718183249</v>
      </c>
      <c r="M199" s="71">
        <v>110.42190929431681</v>
      </c>
      <c r="N199" s="71">
        <v>124.76322370173349</v>
      </c>
      <c r="O199" s="71">
        <v>80.480529303199361</v>
      </c>
      <c r="P199" s="71">
        <v>32.314191702627902</v>
      </c>
      <c r="Q199" s="71">
        <v>6.0433128031202301</v>
      </c>
      <c r="R199" s="71">
        <v>0</v>
      </c>
      <c r="S199" s="71">
        <v>9.7736649040000003</v>
      </c>
      <c r="T199" s="72"/>
      <c r="U199" s="71">
        <v>14474208</v>
      </c>
      <c r="V199" s="71">
        <v>2559</v>
      </c>
      <c r="W199" s="71">
        <v>13</v>
      </c>
      <c r="X199" s="71">
        <v>20440</v>
      </c>
      <c r="Y199" s="71">
        <v>41862</v>
      </c>
      <c r="Z199" s="71">
        <v>38306</v>
      </c>
      <c r="AA199" s="71">
        <v>6426</v>
      </c>
      <c r="AB199" s="71">
        <v>102578</v>
      </c>
      <c r="AC199" s="71">
        <v>0</v>
      </c>
      <c r="AD199" s="71">
        <v>9.7736649040000003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1843</v>
      </c>
      <c r="B200" s="70">
        <v>360</v>
      </c>
      <c r="C200" s="70">
        <v>3</v>
      </c>
      <c r="D200" s="70">
        <v>22</v>
      </c>
      <c r="E200" s="70">
        <v>2006</v>
      </c>
      <c r="F200" s="70" t="s">
        <v>790</v>
      </c>
      <c r="G200" s="70" t="s">
        <v>1840</v>
      </c>
      <c r="H200" s="70" t="s">
        <v>1841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1844</v>
      </c>
      <c r="B201" s="70">
        <v>361</v>
      </c>
      <c r="C201" s="70">
        <v>4</v>
      </c>
      <c r="D201" s="70">
        <v>22</v>
      </c>
      <c r="E201" s="70">
        <v>2007</v>
      </c>
      <c r="F201" s="70" t="s">
        <v>791</v>
      </c>
      <c r="G201" s="70" t="s">
        <v>1840</v>
      </c>
      <c r="H201" s="70" t="s">
        <v>1841</v>
      </c>
      <c r="I201" s="148"/>
      <c r="J201" s="71">
        <v>97.95862015878221</v>
      </c>
      <c r="K201" s="71">
        <v>6.1340108894406624</v>
      </c>
      <c r="L201" s="71">
        <v>4.7187228390194642</v>
      </c>
      <c r="M201" s="71">
        <v>103.9786308953547</v>
      </c>
      <c r="N201" s="71">
        <v>136.1369938991044</v>
      </c>
      <c r="O201" s="71">
        <v>78.243092735849743</v>
      </c>
      <c r="P201" s="71">
        <v>31.690947752866592</v>
      </c>
      <c r="Q201" s="71">
        <v>6.4625212782599499</v>
      </c>
      <c r="R201" s="71">
        <v>0</v>
      </c>
      <c r="S201" s="71">
        <v>11.447974549</v>
      </c>
      <c r="T201" s="72"/>
      <c r="U201" s="71">
        <v>15217319</v>
      </c>
      <c r="V201" s="71">
        <v>2666</v>
      </c>
      <c r="W201" s="71">
        <v>60</v>
      </c>
      <c r="X201" s="71">
        <v>24258</v>
      </c>
      <c r="Y201" s="71">
        <v>43190</v>
      </c>
      <c r="Z201" s="71">
        <v>38714</v>
      </c>
      <c r="AA201" s="71">
        <v>6206</v>
      </c>
      <c r="AB201" s="71">
        <v>103893</v>
      </c>
      <c r="AC201" s="71">
        <v>0</v>
      </c>
      <c r="AD201" s="71">
        <v>11.447974549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1845</v>
      </c>
      <c r="B202" s="70">
        <v>362</v>
      </c>
      <c r="C202" s="70">
        <v>5</v>
      </c>
      <c r="D202" s="70">
        <v>22</v>
      </c>
      <c r="E202" s="70">
        <v>2008</v>
      </c>
      <c r="F202" s="70" t="s">
        <v>792</v>
      </c>
      <c r="G202" s="70" t="s">
        <v>1840</v>
      </c>
      <c r="H202" s="70" t="s">
        <v>1841</v>
      </c>
      <c r="I202" s="148"/>
      <c r="J202" s="71">
        <v>80.183149272260735</v>
      </c>
      <c r="K202" s="71">
        <v>4.8944390939833253</v>
      </c>
      <c r="L202" s="71">
        <v>4.2694541374535104</v>
      </c>
      <c r="M202" s="71">
        <v>109.7027660206971</v>
      </c>
      <c r="N202" s="71">
        <v>138.36725193574111</v>
      </c>
      <c r="O202" s="71">
        <v>75.302994622713726</v>
      </c>
      <c r="P202" s="71">
        <v>31.369193046393811</v>
      </c>
      <c r="Q202" s="71">
        <v>6.3815074848794904</v>
      </c>
      <c r="R202" s="71">
        <v>0</v>
      </c>
      <c r="S202" s="71">
        <v>16.804734035199999</v>
      </c>
      <c r="T202" s="72"/>
      <c r="U202" s="71">
        <v>13670385</v>
      </c>
      <c r="V202" s="71">
        <v>2666</v>
      </c>
      <c r="W202" s="71">
        <v>60</v>
      </c>
      <c r="X202" s="71">
        <v>24258</v>
      </c>
      <c r="Y202" s="71">
        <v>43727</v>
      </c>
      <c r="Z202" s="71">
        <v>38567</v>
      </c>
      <c r="AA202" s="71">
        <v>6150</v>
      </c>
      <c r="AB202" s="71">
        <v>104278</v>
      </c>
      <c r="AC202" s="71">
        <v>0</v>
      </c>
      <c r="AD202" s="71">
        <v>16.804734035199999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1846</v>
      </c>
      <c r="B203" s="70">
        <v>363</v>
      </c>
      <c r="C203" s="70">
        <v>6</v>
      </c>
      <c r="D203" s="70">
        <v>22</v>
      </c>
      <c r="E203" s="70">
        <v>2009</v>
      </c>
      <c r="F203" s="70" t="s">
        <v>176</v>
      </c>
      <c r="G203" s="70" t="s">
        <v>1840</v>
      </c>
      <c r="H203" s="70" t="s">
        <v>1841</v>
      </c>
      <c r="I203" s="148"/>
      <c r="J203" s="71">
        <v>68.968766636096305</v>
      </c>
      <c r="K203" s="71">
        <v>3.9681348142105191</v>
      </c>
      <c r="L203" s="71">
        <v>1.758853854720055</v>
      </c>
      <c r="M203" s="71">
        <v>96.526185498345967</v>
      </c>
      <c r="N203" s="71">
        <v>130.3145697930841</v>
      </c>
      <c r="O203" s="71">
        <v>76.496798487573272</v>
      </c>
      <c r="P203" s="71">
        <v>30.06413257107117</v>
      </c>
      <c r="Q203" s="71">
        <v>6.1238460085684601</v>
      </c>
      <c r="R203" s="71">
        <v>0</v>
      </c>
      <c r="S203" s="71">
        <v>11.732614421279999</v>
      </c>
      <c r="T203" s="72"/>
      <c r="U203" s="71">
        <v>10497113</v>
      </c>
      <c r="V203" s="71">
        <v>2521</v>
      </c>
      <c r="W203" s="71">
        <v>27</v>
      </c>
      <c r="X203" s="71">
        <v>25178</v>
      </c>
      <c r="Y203" s="71">
        <v>44326</v>
      </c>
      <c r="Z203" s="71">
        <v>38671</v>
      </c>
      <c r="AA203" s="71">
        <v>6051</v>
      </c>
      <c r="AB203" s="71">
        <v>105045</v>
      </c>
      <c r="AC203" s="71">
        <v>0</v>
      </c>
      <c r="AD203" s="71">
        <v>11.732614421279999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93.751999999999995</v>
      </c>
      <c r="BK203" s="71">
        <v>0</v>
      </c>
      <c r="BL203" s="71">
        <v>12.8</v>
      </c>
      <c r="BM203" s="71">
        <v>0</v>
      </c>
      <c r="BN203" s="72"/>
      <c r="BO203" s="71">
        <v>0</v>
      </c>
      <c r="BP203" s="71">
        <v>0</v>
      </c>
      <c r="BQ203" s="71">
        <v>3</v>
      </c>
      <c r="BR203" s="71">
        <v>0</v>
      </c>
      <c r="BS203" s="71">
        <v>3</v>
      </c>
      <c r="BT203" s="71">
        <v>0</v>
      </c>
      <c r="BU203"/>
      <c r="BV203" s="70">
        <v>99.62</v>
      </c>
      <c r="BW203" s="70">
        <v>0</v>
      </c>
      <c r="BX203" s="70">
        <v>0</v>
      </c>
      <c r="BY203" s="70">
        <v>0</v>
      </c>
      <c r="BZ203" s="70">
        <v>0</v>
      </c>
      <c r="CA203" s="70">
        <v>0</v>
      </c>
      <c r="CB203" s="70">
        <v>6.9320000000000004</v>
      </c>
      <c r="CC203" s="70">
        <v>0</v>
      </c>
      <c r="CD203" s="70">
        <v>0</v>
      </c>
    </row>
    <row r="204" spans="1:82">
      <c r="A204" s="70" t="s">
        <v>1847</v>
      </c>
      <c r="B204" s="70">
        <v>364</v>
      </c>
      <c r="C204" s="70">
        <v>7</v>
      </c>
      <c r="D204" s="70">
        <v>22</v>
      </c>
      <c r="E204" s="70">
        <v>2010</v>
      </c>
      <c r="F204" s="70" t="s">
        <v>177</v>
      </c>
      <c r="G204" s="70" t="s">
        <v>1840</v>
      </c>
      <c r="H204" s="70" t="s">
        <v>1841</v>
      </c>
      <c r="I204" s="148"/>
      <c r="J204" s="71">
        <v>69.70699261296545</v>
      </c>
      <c r="K204" s="71">
        <v>4.1581474795452484</v>
      </c>
      <c r="L204" s="71">
        <v>1.9629137669542269</v>
      </c>
      <c r="M204" s="71">
        <v>98.364300177994082</v>
      </c>
      <c r="N204" s="71">
        <v>144.81828865161751</v>
      </c>
      <c r="O204" s="71">
        <v>76.452109436119159</v>
      </c>
      <c r="P204" s="71">
        <v>30.62525135749679</v>
      </c>
      <c r="Q204" s="71">
        <v>6.4333556419626499</v>
      </c>
      <c r="R204" s="71">
        <v>0</v>
      </c>
      <c r="S204" s="71">
        <v>9.8282159754800009</v>
      </c>
      <c r="T204" s="72"/>
      <c r="U204" s="71">
        <v>11452855</v>
      </c>
      <c r="V204" s="71">
        <v>2521</v>
      </c>
      <c r="W204" s="71">
        <v>27</v>
      </c>
      <c r="X204" s="71">
        <v>25178</v>
      </c>
      <c r="Y204" s="71">
        <v>44997</v>
      </c>
      <c r="Z204" s="71">
        <v>38828</v>
      </c>
      <c r="AA204" s="71">
        <v>6010</v>
      </c>
      <c r="AB204" s="71">
        <v>105744</v>
      </c>
      <c r="AC204" s="71">
        <v>0</v>
      </c>
      <c r="AD204" s="71">
        <v>9.8282159754800009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90.572000000000003</v>
      </c>
      <c r="BK204" s="71">
        <v>0</v>
      </c>
      <c r="BL204" s="71">
        <v>7.891</v>
      </c>
      <c r="BM204" s="71">
        <v>0</v>
      </c>
      <c r="BN204" s="72"/>
      <c r="BO204" s="71">
        <v>0</v>
      </c>
      <c r="BP204" s="71">
        <v>0</v>
      </c>
      <c r="BQ204" s="71">
        <v>3</v>
      </c>
      <c r="BR204" s="71">
        <v>0</v>
      </c>
      <c r="BS204" s="71">
        <v>2</v>
      </c>
      <c r="BT204" s="71">
        <v>0</v>
      </c>
      <c r="BU204"/>
      <c r="BV204" s="70">
        <v>90.447999999999993</v>
      </c>
      <c r="BW204" s="70">
        <v>0</v>
      </c>
      <c r="BX204" s="70">
        <v>0</v>
      </c>
      <c r="BY204" s="70">
        <v>0</v>
      </c>
      <c r="BZ204" s="70">
        <v>0</v>
      </c>
      <c r="CA204" s="70">
        <v>0</v>
      </c>
      <c r="CB204" s="70">
        <v>8.0150000000000006</v>
      </c>
      <c r="CC204" s="70">
        <v>0</v>
      </c>
      <c r="CD204" s="70">
        <v>0</v>
      </c>
    </row>
    <row r="205" spans="1:82">
      <c r="A205" s="70" t="s">
        <v>1848</v>
      </c>
      <c r="B205" s="70">
        <v>365</v>
      </c>
      <c r="C205" s="70">
        <v>8</v>
      </c>
      <c r="D205" s="70">
        <v>22</v>
      </c>
      <c r="E205" s="70">
        <v>2011</v>
      </c>
      <c r="F205" s="70" t="s">
        <v>178</v>
      </c>
      <c r="G205" s="70" t="s">
        <v>1840</v>
      </c>
      <c r="H205" s="70" t="s">
        <v>1841</v>
      </c>
      <c r="I205" s="148"/>
      <c r="J205" s="71">
        <v>118.222378791829</v>
      </c>
      <c r="K205" s="71">
        <v>6.0471102459913197</v>
      </c>
      <c r="L205" s="71">
        <v>1.112466496075224</v>
      </c>
      <c r="M205" s="71">
        <v>124.8134682251012</v>
      </c>
      <c r="N205" s="71">
        <v>156.24761632114419</v>
      </c>
      <c r="O205" s="71">
        <v>75.067394685475961</v>
      </c>
      <c r="P205" s="71">
        <v>29.190952197601618</v>
      </c>
      <c r="Q205" s="71">
        <v>7.45638086867912</v>
      </c>
      <c r="R205" s="71">
        <v>0</v>
      </c>
      <c r="S205" s="71">
        <v>9.3790213082400005</v>
      </c>
      <c r="T205" s="72"/>
      <c r="U205" s="71">
        <v>16872924</v>
      </c>
      <c r="V205" s="71">
        <v>2521</v>
      </c>
      <c r="W205" s="71">
        <v>27</v>
      </c>
      <c r="X205" s="71">
        <v>25178</v>
      </c>
      <c r="Y205" s="71">
        <v>45421</v>
      </c>
      <c r="Z205" s="71">
        <v>38953</v>
      </c>
      <c r="AA205" s="71">
        <v>5899</v>
      </c>
      <c r="AB205" s="71">
        <v>106251</v>
      </c>
      <c r="AC205" s="71">
        <v>0</v>
      </c>
      <c r="AD205" s="71">
        <v>9.3790213082400005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84.58</v>
      </c>
      <c r="BK205" s="71">
        <v>0</v>
      </c>
      <c r="BL205" s="71">
        <v>10.29</v>
      </c>
      <c r="BM205" s="71">
        <v>0</v>
      </c>
      <c r="BN205" s="72"/>
      <c r="BO205" s="71">
        <v>0</v>
      </c>
      <c r="BP205" s="71">
        <v>0</v>
      </c>
      <c r="BQ205" s="71">
        <v>3</v>
      </c>
      <c r="BR205" s="71">
        <v>0</v>
      </c>
      <c r="BS205" s="71">
        <v>3</v>
      </c>
      <c r="BT205" s="71">
        <v>0</v>
      </c>
      <c r="BU205"/>
      <c r="BV205" s="70">
        <v>90.790999999999997</v>
      </c>
      <c r="BW205" s="70">
        <v>0</v>
      </c>
      <c r="BX205" s="70">
        <v>0</v>
      </c>
      <c r="BY205" s="70">
        <v>0</v>
      </c>
      <c r="BZ205" s="70">
        <v>0</v>
      </c>
      <c r="CA205" s="70">
        <v>0</v>
      </c>
      <c r="CB205" s="70">
        <v>4.0789999999999997</v>
      </c>
      <c r="CC205" s="70">
        <v>0</v>
      </c>
      <c r="CD205" s="70">
        <v>0</v>
      </c>
    </row>
    <row r="206" spans="1:82">
      <c r="A206" s="70" t="s">
        <v>1849</v>
      </c>
      <c r="B206" s="70">
        <v>366</v>
      </c>
      <c r="C206" s="70">
        <v>9</v>
      </c>
      <c r="D206" s="70">
        <v>22</v>
      </c>
      <c r="E206" s="70">
        <v>2012</v>
      </c>
      <c r="F206" s="70" t="s">
        <v>179</v>
      </c>
      <c r="G206" s="70" t="s">
        <v>1840</v>
      </c>
      <c r="H206" s="70" t="s">
        <v>1841</v>
      </c>
      <c r="I206" s="148"/>
      <c r="J206" s="71">
        <v>68.513639978632753</v>
      </c>
      <c r="K206" s="71">
        <v>5.8967451370470556</v>
      </c>
      <c r="L206" s="71">
        <v>1.104382300656056</v>
      </c>
      <c r="M206" s="71">
        <v>129.02782768741099</v>
      </c>
      <c r="N206" s="71">
        <v>170.05657234868451</v>
      </c>
      <c r="O206" s="71">
        <v>75.446042878109608</v>
      </c>
      <c r="P206" s="71">
        <v>28.515986815834694</v>
      </c>
      <c r="Q206" s="71">
        <v>8.3193472074655705</v>
      </c>
      <c r="R206" s="71">
        <v>0</v>
      </c>
      <c r="S206" s="71">
        <v>9.6674746524999993</v>
      </c>
      <c r="T206" s="72"/>
      <c r="U206" s="71">
        <v>9350701</v>
      </c>
      <c r="V206" s="71">
        <v>2521</v>
      </c>
      <c r="W206" s="71">
        <v>27</v>
      </c>
      <c r="X206" s="71">
        <v>25178</v>
      </c>
      <c r="Y206" s="71">
        <v>46963</v>
      </c>
      <c r="Z206" s="71">
        <v>39460</v>
      </c>
      <c r="AA206" s="71">
        <v>5730</v>
      </c>
      <c r="AB206" s="71">
        <v>109112</v>
      </c>
      <c r="AC206" s="71">
        <v>0</v>
      </c>
      <c r="AD206" s="71">
        <v>9.6674746524999993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92.432000000000002</v>
      </c>
      <c r="BK206" s="71">
        <v>0</v>
      </c>
      <c r="BL206" s="71">
        <v>12.524000000000001</v>
      </c>
      <c r="BM206" s="71">
        <v>0</v>
      </c>
      <c r="BN206" s="72"/>
      <c r="BO206" s="71">
        <v>0</v>
      </c>
      <c r="BP206" s="71">
        <v>0</v>
      </c>
      <c r="BQ206" s="71">
        <v>3</v>
      </c>
      <c r="BR206" s="71">
        <v>0</v>
      </c>
      <c r="BS206" s="71">
        <v>3</v>
      </c>
      <c r="BT206" s="71">
        <v>0</v>
      </c>
      <c r="BU206"/>
      <c r="BV206" s="70">
        <v>100.932</v>
      </c>
      <c r="BW206" s="70">
        <v>0</v>
      </c>
      <c r="BX206" s="70">
        <v>0</v>
      </c>
      <c r="BY206" s="70">
        <v>0</v>
      </c>
      <c r="BZ206" s="70">
        <v>0</v>
      </c>
      <c r="CA206" s="70">
        <v>0</v>
      </c>
      <c r="CB206" s="70">
        <v>4.024</v>
      </c>
      <c r="CC206" s="70">
        <v>0</v>
      </c>
      <c r="CD206" s="70">
        <v>0</v>
      </c>
    </row>
    <row r="207" spans="1:82">
      <c r="A207" s="70" t="s">
        <v>1850</v>
      </c>
      <c r="B207" s="70">
        <v>367</v>
      </c>
      <c r="C207" s="70">
        <v>10</v>
      </c>
      <c r="D207" s="70">
        <v>22</v>
      </c>
      <c r="E207" s="70">
        <v>2013</v>
      </c>
      <c r="F207" s="70" t="s">
        <v>180</v>
      </c>
      <c r="G207" s="70" t="s">
        <v>1840</v>
      </c>
      <c r="H207" s="70" t="s">
        <v>1841</v>
      </c>
      <c r="I207" s="148"/>
      <c r="J207" s="71">
        <v>78.262496192399411</v>
      </c>
      <c r="K207" s="71">
        <v>5.0832505323132233</v>
      </c>
      <c r="L207" s="71">
        <v>1.138974576433841</v>
      </c>
      <c r="M207" s="71">
        <v>124.3078693623164</v>
      </c>
      <c r="N207" s="71">
        <v>172.3197438250746</v>
      </c>
      <c r="O207" s="71">
        <v>72.852921297557259</v>
      </c>
      <c r="P207" s="71">
        <v>28.523527982556658</v>
      </c>
      <c r="Q207" s="71">
        <v>8.5183982599297199</v>
      </c>
      <c r="R207" s="71">
        <v>0</v>
      </c>
      <c r="S207" s="71">
        <v>12.5280617812</v>
      </c>
      <c r="T207" s="72"/>
      <c r="U207" s="71">
        <v>9884094</v>
      </c>
      <c r="V207" s="71">
        <v>2521</v>
      </c>
      <c r="W207" s="71">
        <v>27</v>
      </c>
      <c r="X207" s="71">
        <v>25178</v>
      </c>
      <c r="Y207" s="71">
        <v>47651</v>
      </c>
      <c r="Z207" s="71">
        <v>39805</v>
      </c>
      <c r="AA207" s="71">
        <v>5710</v>
      </c>
      <c r="AB207" s="71">
        <v>110121</v>
      </c>
      <c r="AC207" s="71">
        <v>0</v>
      </c>
      <c r="AD207" s="71">
        <v>12.5280617812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101.82599999999999</v>
      </c>
      <c r="BK207" s="71">
        <v>0</v>
      </c>
      <c r="BL207" s="71">
        <v>12.842000000000001</v>
      </c>
      <c r="BM207" s="71">
        <v>0</v>
      </c>
      <c r="BN207" s="72"/>
      <c r="BO207" s="71">
        <v>0</v>
      </c>
      <c r="BP207" s="71">
        <v>0</v>
      </c>
      <c r="BQ207" s="71">
        <v>3</v>
      </c>
      <c r="BR207" s="71">
        <v>0</v>
      </c>
      <c r="BS207" s="71">
        <v>3</v>
      </c>
      <c r="BT207" s="71">
        <v>0</v>
      </c>
      <c r="BU207"/>
      <c r="BV207" s="70">
        <v>110.923</v>
      </c>
      <c r="BW207" s="70">
        <v>0</v>
      </c>
      <c r="BX207" s="70">
        <v>0</v>
      </c>
      <c r="BY207" s="70">
        <v>0</v>
      </c>
      <c r="BZ207" s="70">
        <v>0</v>
      </c>
      <c r="CA207" s="70">
        <v>0</v>
      </c>
      <c r="CB207" s="70">
        <v>3.7450000000000001</v>
      </c>
      <c r="CC207" s="70">
        <v>0</v>
      </c>
      <c r="CD207" s="70">
        <v>0</v>
      </c>
    </row>
    <row r="208" spans="1:82">
      <c r="A208" s="70" t="s">
        <v>1851</v>
      </c>
      <c r="B208" s="70">
        <v>368</v>
      </c>
      <c r="C208" s="70">
        <v>11</v>
      </c>
      <c r="D208" s="70">
        <v>22</v>
      </c>
      <c r="E208" s="70">
        <v>2014</v>
      </c>
      <c r="F208" s="70" t="s">
        <v>181</v>
      </c>
      <c r="G208" s="70" t="s">
        <v>1840</v>
      </c>
      <c r="H208" s="70" t="s">
        <v>1841</v>
      </c>
      <c r="I208" s="148"/>
      <c r="J208" s="71">
        <v>71.532596312579628</v>
      </c>
      <c r="K208" s="71">
        <v>5.1323727195569004</v>
      </c>
      <c r="L208" s="71">
        <v>2.2449043072060588</v>
      </c>
      <c r="M208" s="71">
        <v>114.1484642057425</v>
      </c>
      <c r="N208" s="71">
        <v>153.0688120444083</v>
      </c>
      <c r="O208" s="71">
        <v>70.014253420249361</v>
      </c>
      <c r="P208" s="71">
        <v>29.359711005667592</v>
      </c>
      <c r="Q208" s="71">
        <v>8.3064128725950201</v>
      </c>
      <c r="R208" s="71">
        <v>0</v>
      </c>
      <c r="S208" s="71">
        <v>13.918539127500001</v>
      </c>
      <c r="T208" s="72"/>
      <c r="U208" s="71">
        <v>10039163</v>
      </c>
      <c r="V208" s="71">
        <v>2239</v>
      </c>
      <c r="W208" s="71">
        <v>50</v>
      </c>
      <c r="X208" s="71">
        <v>25324</v>
      </c>
      <c r="Y208" s="71">
        <v>48719</v>
      </c>
      <c r="Z208" s="71">
        <v>40290</v>
      </c>
      <c r="AA208" s="71">
        <v>5847</v>
      </c>
      <c r="AB208" s="71">
        <v>111920</v>
      </c>
      <c r="AC208" s="71">
        <v>0</v>
      </c>
      <c r="AD208" s="71">
        <v>13.918539127500001</v>
      </c>
      <c r="AE208" s="72"/>
      <c r="AF208" s="71"/>
      <c r="AG208" s="71"/>
      <c r="AH208" s="71"/>
      <c r="AI208" s="71"/>
      <c r="AJ208" s="71"/>
      <c r="AK208" s="71"/>
      <c r="AL208" s="71"/>
      <c r="AM208" s="71"/>
      <c r="AN208" s="71"/>
      <c r="AO208" s="71"/>
      <c r="AP208" s="71"/>
      <c r="AQ208" s="72"/>
      <c r="AR208" s="71">
        <v>1180</v>
      </c>
      <c r="AS208" s="71">
        <v>108</v>
      </c>
      <c r="AT208" s="71">
        <v>0</v>
      </c>
      <c r="AU208" s="71">
        <v>0</v>
      </c>
      <c r="AV208" s="71">
        <v>0</v>
      </c>
      <c r="AW208" s="71">
        <v>0</v>
      </c>
      <c r="AX208" s="71"/>
      <c r="AY208" s="72"/>
      <c r="AZ208" s="71">
        <v>4355.2999999999993</v>
      </c>
      <c r="BA208" s="71">
        <v>2796.1</v>
      </c>
      <c r="BB208" s="71">
        <v>0</v>
      </c>
      <c r="BC208" s="71">
        <v>0</v>
      </c>
      <c r="BD208" s="71">
        <v>0</v>
      </c>
      <c r="BE208" s="71">
        <v>0</v>
      </c>
      <c r="BF208" s="71"/>
      <c r="BG208" s="72"/>
      <c r="BH208" s="71">
        <v>0</v>
      </c>
      <c r="BI208" s="71">
        <v>0</v>
      </c>
      <c r="BJ208" s="71">
        <v>105.10299999999999</v>
      </c>
      <c r="BK208" s="71">
        <v>0</v>
      </c>
      <c r="BL208" s="71">
        <v>12.518000000000001</v>
      </c>
      <c r="BM208" s="71">
        <v>0</v>
      </c>
      <c r="BN208" s="72"/>
      <c r="BO208" s="71">
        <v>0</v>
      </c>
      <c r="BP208" s="71">
        <v>0</v>
      </c>
      <c r="BQ208" s="71">
        <v>3</v>
      </c>
      <c r="BR208" s="71">
        <v>0</v>
      </c>
      <c r="BS208" s="71">
        <v>3</v>
      </c>
      <c r="BT208" s="71">
        <v>0</v>
      </c>
      <c r="BU208"/>
      <c r="BV208" s="70">
        <v>109.791</v>
      </c>
      <c r="BW208" s="70">
        <v>0</v>
      </c>
      <c r="BX208" s="70">
        <v>0</v>
      </c>
      <c r="BY208" s="70">
        <v>0</v>
      </c>
      <c r="BZ208" s="70">
        <v>0</v>
      </c>
      <c r="CA208" s="70">
        <v>0</v>
      </c>
      <c r="CB208" s="70">
        <v>7.83</v>
      </c>
      <c r="CC208" s="70">
        <v>0</v>
      </c>
      <c r="CD208" s="70">
        <v>0</v>
      </c>
    </row>
    <row r="209" spans="1:82">
      <c r="A209" s="70" t="s">
        <v>1852</v>
      </c>
      <c r="B209" s="70">
        <v>369</v>
      </c>
      <c r="C209" s="70">
        <v>12</v>
      </c>
      <c r="D209" s="70">
        <v>22</v>
      </c>
      <c r="E209" s="70">
        <v>2015</v>
      </c>
      <c r="F209" s="70" t="s">
        <v>182</v>
      </c>
      <c r="G209" s="70" t="s">
        <v>1840</v>
      </c>
      <c r="H209" s="70" t="s">
        <v>1841</v>
      </c>
      <c r="I209" s="148"/>
      <c r="J209" s="71">
        <v>76.405069429967909</v>
      </c>
      <c r="K209" s="71">
        <v>4.9020730638132326</v>
      </c>
      <c r="L209" s="71">
        <v>2.475089236962142</v>
      </c>
      <c r="M209" s="71">
        <v>119.6173950977489</v>
      </c>
      <c r="N209" s="71">
        <v>154.37335875678619</v>
      </c>
      <c r="O209" s="71">
        <v>70.038784561669857</v>
      </c>
      <c r="P209" s="71">
        <v>29.609045222120915</v>
      </c>
      <c r="Q209" s="71">
        <v>8.2040242738399307</v>
      </c>
      <c r="R209" s="71">
        <v>0</v>
      </c>
      <c r="S209" s="71">
        <v>14.241850764960001</v>
      </c>
      <c r="T209" s="72"/>
      <c r="U209" s="71">
        <v>11515222</v>
      </c>
      <c r="V209" s="71">
        <v>2239</v>
      </c>
      <c r="W209" s="71">
        <v>50</v>
      </c>
      <c r="X209" s="71">
        <v>25324</v>
      </c>
      <c r="Y209" s="71">
        <v>49605</v>
      </c>
      <c r="Z209" s="71">
        <v>40692</v>
      </c>
      <c r="AA209" s="71">
        <v>5892</v>
      </c>
      <c r="AB209" s="71">
        <v>112919</v>
      </c>
      <c r="AC209" s="71">
        <v>0</v>
      </c>
      <c r="AD209" s="71">
        <v>14.241850764960001</v>
      </c>
      <c r="AE209" s="72"/>
      <c r="AF209" s="71">
        <v>87203289.027595922</v>
      </c>
      <c r="AG209" s="71">
        <v>4048407.147561843</v>
      </c>
      <c r="AH209" s="71">
        <v>521324.50888665853</v>
      </c>
      <c r="AI209" s="71">
        <v>179077630.97325489</v>
      </c>
      <c r="AJ209" s="71">
        <v>233425427.87883449</v>
      </c>
      <c r="AK209" s="71">
        <v>0</v>
      </c>
      <c r="AL209" s="71">
        <v>0</v>
      </c>
      <c r="AM209" s="71">
        <v>15475075.27261035</v>
      </c>
      <c r="AN209" s="71">
        <v>0</v>
      </c>
      <c r="AO209" s="71">
        <v>0</v>
      </c>
      <c r="AP209" s="71">
        <v>519751154.80874413</v>
      </c>
      <c r="AQ209" s="72"/>
      <c r="AR209" s="71">
        <v>1387</v>
      </c>
      <c r="AS209" s="71">
        <v>133</v>
      </c>
      <c r="AT209" s="71">
        <v>0</v>
      </c>
      <c r="AU209" s="71">
        <v>0</v>
      </c>
      <c r="AV209" s="71">
        <v>0</v>
      </c>
      <c r="AW209" s="71">
        <v>0</v>
      </c>
      <c r="AX209" s="71"/>
      <c r="AY209" s="72"/>
      <c r="AZ209" s="71">
        <v>5218.8999999999996</v>
      </c>
      <c r="BA209" s="71">
        <v>3126.8</v>
      </c>
      <c r="BB209" s="71">
        <v>0</v>
      </c>
      <c r="BC209" s="71">
        <v>0</v>
      </c>
      <c r="BD209" s="71">
        <v>0</v>
      </c>
      <c r="BE209" s="71">
        <v>0</v>
      </c>
      <c r="BF209" s="71"/>
      <c r="BG209" s="72"/>
      <c r="BH209" s="71">
        <v>0</v>
      </c>
      <c r="BI209" s="71">
        <v>0</v>
      </c>
      <c r="BJ209" s="71">
        <v>105.396</v>
      </c>
      <c r="BK209" s="71">
        <v>0</v>
      </c>
      <c r="BL209" s="71">
        <v>12.081</v>
      </c>
      <c r="BM209" s="71">
        <v>0</v>
      </c>
      <c r="BN209" s="72"/>
      <c r="BO209" s="71">
        <v>0</v>
      </c>
      <c r="BP209" s="71">
        <v>0</v>
      </c>
      <c r="BQ209" s="71">
        <v>3</v>
      </c>
      <c r="BR209" s="71">
        <v>0</v>
      </c>
      <c r="BS209" s="71">
        <v>3</v>
      </c>
      <c r="BT209" s="71">
        <v>0</v>
      </c>
      <c r="BU209"/>
      <c r="BV209" s="70">
        <v>106.892</v>
      </c>
      <c r="BW209" s="70">
        <v>0</v>
      </c>
      <c r="BX209" s="70">
        <v>0</v>
      </c>
      <c r="BY209" s="70">
        <v>0</v>
      </c>
      <c r="BZ209" s="70">
        <v>0</v>
      </c>
      <c r="CA209" s="70">
        <v>0</v>
      </c>
      <c r="CB209" s="70">
        <v>10.585000000000001</v>
      </c>
      <c r="CC209" s="70">
        <v>0</v>
      </c>
      <c r="CD209" s="70">
        <v>0</v>
      </c>
    </row>
    <row r="210" spans="1:82">
      <c r="A210" s="70" t="s">
        <v>1853</v>
      </c>
      <c r="B210" s="70">
        <v>370</v>
      </c>
      <c r="C210" s="70">
        <v>13</v>
      </c>
      <c r="D210" s="70">
        <v>22</v>
      </c>
      <c r="E210" s="70">
        <v>2016</v>
      </c>
      <c r="F210" s="70" t="s">
        <v>155</v>
      </c>
      <c r="G210" s="70" t="s">
        <v>1840</v>
      </c>
      <c r="H210" s="70" t="s">
        <v>1841</v>
      </c>
      <c r="I210" s="148"/>
      <c r="J210" s="71">
        <v>71.611282955154209</v>
      </c>
      <c r="K210" s="71">
        <v>4.8961428908910571</v>
      </c>
      <c r="L210" s="71">
        <v>2.8999891324958997</v>
      </c>
      <c r="M210" s="71">
        <v>104.68491923668675</v>
      </c>
      <c r="N210" s="71">
        <v>137.58861554933935</v>
      </c>
      <c r="O210" s="71">
        <v>69.613342827176709</v>
      </c>
      <c r="P210" s="71">
        <v>28.904536785727213</v>
      </c>
      <c r="Q210" s="71">
        <v>8.0204786585993588</v>
      </c>
      <c r="R210" s="71">
        <v>0</v>
      </c>
      <c r="S210" s="71">
        <v>14.818820817863999</v>
      </c>
      <c r="T210" s="72"/>
      <c r="U210" s="71">
        <v>11283452</v>
      </c>
      <c r="V210" s="71">
        <v>2239</v>
      </c>
      <c r="W210" s="71">
        <v>50</v>
      </c>
      <c r="X210" s="71">
        <v>25324</v>
      </c>
      <c r="Y210" s="71">
        <v>50264</v>
      </c>
      <c r="Z210" s="71">
        <v>40942</v>
      </c>
      <c r="AA210" s="71">
        <v>5949</v>
      </c>
      <c r="AB210" s="71">
        <v>113553</v>
      </c>
      <c r="AC210" s="71">
        <v>0</v>
      </c>
      <c r="AD210" s="71">
        <v>14.818820817863999</v>
      </c>
      <c r="AE210" s="72"/>
      <c r="AF210" s="71">
        <v>83284091.426035836</v>
      </c>
      <c r="AG210" s="71">
        <v>3891870.0564874308</v>
      </c>
      <c r="AH210" s="71">
        <v>453912.81165910902</v>
      </c>
      <c r="AI210" s="71">
        <v>167266440.00847191</v>
      </c>
      <c r="AJ210" s="71">
        <v>201643930.5476537</v>
      </c>
      <c r="AK210" s="71">
        <v>0</v>
      </c>
      <c r="AL210" s="71">
        <v>0</v>
      </c>
      <c r="AM210" s="71">
        <v>15574052.430871589</v>
      </c>
      <c r="AN210" s="71">
        <v>0</v>
      </c>
      <c r="AO210" s="71">
        <v>0</v>
      </c>
      <c r="AP210" s="71">
        <v>472114297.28117955</v>
      </c>
      <c r="AQ210" s="72"/>
      <c r="AR210" s="71">
        <v>1502</v>
      </c>
      <c r="AS210" s="71">
        <v>151</v>
      </c>
      <c r="AT210" s="71">
        <v>0</v>
      </c>
      <c r="AU210" s="71">
        <v>0</v>
      </c>
      <c r="AV210" s="71">
        <v>0</v>
      </c>
      <c r="AW210" s="71">
        <v>1</v>
      </c>
      <c r="AX210" s="71"/>
      <c r="AY210" s="72"/>
      <c r="AZ210" s="71">
        <v>5712.4</v>
      </c>
      <c r="BA210" s="71">
        <v>3395.8</v>
      </c>
      <c r="BB210" s="71">
        <v>0</v>
      </c>
      <c r="BC210" s="71">
        <v>0</v>
      </c>
      <c r="BD210" s="71">
        <v>0</v>
      </c>
      <c r="BE210" s="71">
        <v>2112</v>
      </c>
      <c r="BF210" s="71"/>
      <c r="BG210" s="72"/>
      <c r="BH210" s="71">
        <v>0</v>
      </c>
      <c r="BI210" s="71">
        <v>0</v>
      </c>
      <c r="BJ210" s="71">
        <v>105.578</v>
      </c>
      <c r="BK210" s="71">
        <v>0</v>
      </c>
      <c r="BL210" s="71">
        <v>12.173999999999999</v>
      </c>
      <c r="BM210" s="71">
        <v>0</v>
      </c>
      <c r="BN210" s="72"/>
      <c r="BO210" s="71">
        <v>0</v>
      </c>
      <c r="BP210" s="71">
        <v>0</v>
      </c>
      <c r="BQ210" s="71">
        <v>3</v>
      </c>
      <c r="BR210" s="71">
        <v>0</v>
      </c>
      <c r="BS210" s="71">
        <v>3</v>
      </c>
      <c r="BT210" s="71">
        <v>0</v>
      </c>
      <c r="BU210"/>
      <c r="BV210" s="70">
        <v>108.489</v>
      </c>
      <c r="BW210" s="70">
        <v>0</v>
      </c>
      <c r="BX210" s="70">
        <v>0</v>
      </c>
      <c r="BY210" s="70">
        <v>0</v>
      </c>
      <c r="BZ210" s="70">
        <v>0</v>
      </c>
      <c r="CA210" s="70">
        <v>0</v>
      </c>
      <c r="CB210" s="70">
        <v>9.2629999999999999</v>
      </c>
      <c r="CC210" s="70">
        <v>0</v>
      </c>
      <c r="CD210" s="70">
        <v>0</v>
      </c>
    </row>
    <row r="211" spans="1:82">
      <c r="A211" s="70" t="s">
        <v>1854</v>
      </c>
      <c r="B211" s="70">
        <v>371</v>
      </c>
      <c r="C211" s="70">
        <v>14</v>
      </c>
      <c r="D211" s="70">
        <v>22</v>
      </c>
      <c r="E211" s="70">
        <v>2017</v>
      </c>
      <c r="F211" s="70" t="s">
        <v>156</v>
      </c>
      <c r="G211" s="70" t="s">
        <v>1840</v>
      </c>
      <c r="H211" s="70" t="s">
        <v>1841</v>
      </c>
      <c r="I211" s="148"/>
      <c r="J211" s="71">
        <v>68.713127914580696</v>
      </c>
      <c r="K211" s="71">
        <v>5.100101188013463</v>
      </c>
      <c r="L211" s="71">
        <v>2.5370946002384058</v>
      </c>
      <c r="M211" s="71">
        <v>100.97319825516161</v>
      </c>
      <c r="N211" s="71">
        <v>151.17327650739182</v>
      </c>
      <c r="O211" s="71">
        <v>69.089571142040825</v>
      </c>
      <c r="P211" s="71">
        <v>28.499351458009329</v>
      </c>
      <c r="Q211" s="71">
        <v>7.7904742759470702</v>
      </c>
      <c r="R211" s="71">
        <v>0</v>
      </c>
      <c r="S211" s="71">
        <v>17.686595369630002</v>
      </c>
      <c r="T211" s="72"/>
      <c r="U211" s="71">
        <v>11768526</v>
      </c>
      <c r="V211" s="71">
        <v>2239</v>
      </c>
      <c r="W211" s="71">
        <v>50</v>
      </c>
      <c r="X211" s="71">
        <v>25324</v>
      </c>
      <c r="Y211" s="71">
        <v>51039</v>
      </c>
      <c r="Z211" s="71">
        <v>41308</v>
      </c>
      <c r="AA211" s="71">
        <v>5903</v>
      </c>
      <c r="AB211" s="71">
        <v>114058</v>
      </c>
      <c r="AC211" s="71">
        <v>0</v>
      </c>
      <c r="AD211" s="71">
        <v>17.686595369629998</v>
      </c>
      <c r="AE211" s="72"/>
      <c r="AF211" s="71">
        <v>81868338.16959098</v>
      </c>
      <c r="AG211" s="71">
        <v>4038238.3593323841</v>
      </c>
      <c r="AH211" s="71">
        <v>542534.73199462832</v>
      </c>
      <c r="AI211" s="71">
        <v>167657080.29398239</v>
      </c>
      <c r="AJ211" s="71">
        <v>222500417.85304981</v>
      </c>
      <c r="AK211" s="71">
        <v>0</v>
      </c>
      <c r="AL211" s="71">
        <v>0</v>
      </c>
      <c r="AM211" s="71">
        <v>15667791.847165089</v>
      </c>
      <c r="AN211" s="71">
        <v>0</v>
      </c>
      <c r="AO211" s="71">
        <v>0</v>
      </c>
      <c r="AP211" s="71">
        <v>492274401.25511527</v>
      </c>
      <c r="AQ211" s="72"/>
      <c r="AR211" s="71">
        <v>1582</v>
      </c>
      <c r="AS211" s="71">
        <v>158</v>
      </c>
      <c r="AT211" s="71">
        <v>0</v>
      </c>
      <c r="AU211" s="71">
        <v>0</v>
      </c>
      <c r="AV211" s="71">
        <v>0</v>
      </c>
      <c r="AW211" s="71">
        <v>1</v>
      </c>
      <c r="AX211" s="71"/>
      <c r="AY211" s="72"/>
      <c r="AZ211" s="71">
        <v>6059.7999999999993</v>
      </c>
      <c r="BA211" s="71">
        <v>3483.7000000000012</v>
      </c>
      <c r="BB211" s="71">
        <v>0</v>
      </c>
      <c r="BC211" s="71">
        <v>0</v>
      </c>
      <c r="BD211" s="71">
        <v>0</v>
      </c>
      <c r="BE211" s="71">
        <v>2112</v>
      </c>
      <c r="BF211" s="71"/>
      <c r="BG211" s="72"/>
      <c r="BH211" s="71">
        <v>0</v>
      </c>
      <c r="BI211" s="71">
        <v>0</v>
      </c>
      <c r="BJ211" s="71">
        <v>101.38</v>
      </c>
      <c r="BK211" s="71">
        <v>0</v>
      </c>
      <c r="BL211" s="71">
        <v>11.634</v>
      </c>
      <c r="BM211" s="71">
        <v>0</v>
      </c>
      <c r="BN211" s="72"/>
      <c r="BO211" s="71">
        <v>0</v>
      </c>
      <c r="BP211" s="71">
        <v>0</v>
      </c>
      <c r="BQ211" s="71">
        <v>3</v>
      </c>
      <c r="BR211" s="71">
        <v>0</v>
      </c>
      <c r="BS211" s="71">
        <v>3</v>
      </c>
      <c r="BT211" s="71">
        <v>0</v>
      </c>
      <c r="BU211"/>
      <c r="BV211" s="70">
        <v>102.875</v>
      </c>
      <c r="BW211" s="70">
        <v>0</v>
      </c>
      <c r="BX211" s="70">
        <v>0</v>
      </c>
      <c r="BY211" s="70">
        <v>0</v>
      </c>
      <c r="BZ211" s="70">
        <v>0</v>
      </c>
      <c r="CA211" s="70">
        <v>0</v>
      </c>
      <c r="CB211" s="70">
        <v>10.138999999999999</v>
      </c>
      <c r="CC211" s="70">
        <v>0</v>
      </c>
      <c r="CD211" s="70">
        <v>0</v>
      </c>
    </row>
    <row r="212" spans="1:82">
      <c r="A212" s="70" t="s">
        <v>1855</v>
      </c>
      <c r="B212" s="70">
        <v>372</v>
      </c>
      <c r="C212" s="70">
        <v>15</v>
      </c>
      <c r="D212" s="70">
        <v>22</v>
      </c>
      <c r="E212" s="70">
        <v>2018</v>
      </c>
      <c r="F212" s="70" t="s">
        <v>183</v>
      </c>
      <c r="G212" s="70" t="s">
        <v>1840</v>
      </c>
      <c r="H212" s="70" t="s">
        <v>1841</v>
      </c>
      <c r="I212" s="148"/>
      <c r="J212" s="71">
        <v>66.984766607895793</v>
      </c>
      <c r="K212" s="71">
        <v>4.7953902384683094</v>
      </c>
      <c r="L212" s="71">
        <v>2.376793423704445</v>
      </c>
      <c r="M212" s="71">
        <v>99.829546478367661</v>
      </c>
      <c r="N212" s="71">
        <v>144.24912475733828</v>
      </c>
      <c r="O212" s="71">
        <v>68.057390888801535</v>
      </c>
      <c r="P212" s="71">
        <v>28.210882263910264</v>
      </c>
      <c r="Q212" s="71">
        <v>7.2439222086897299</v>
      </c>
      <c r="R212" s="71">
        <v>0</v>
      </c>
      <c r="S212" s="71">
        <v>19.958545506010999</v>
      </c>
      <c r="T212" s="72"/>
      <c r="U212" s="71">
        <v>12206365</v>
      </c>
      <c r="V212" s="71">
        <v>2239</v>
      </c>
      <c r="W212" s="71">
        <v>50</v>
      </c>
      <c r="X212" s="71">
        <v>25324</v>
      </c>
      <c r="Y212" s="71">
        <v>51686</v>
      </c>
      <c r="Z212" s="71">
        <v>41470</v>
      </c>
      <c r="AA212" s="71">
        <v>5902</v>
      </c>
      <c r="AB212" s="71">
        <v>114292</v>
      </c>
      <c r="AC212" s="71">
        <v>0</v>
      </c>
      <c r="AD212" s="71">
        <v>19.958545506010999</v>
      </c>
      <c r="AE212" s="72"/>
      <c r="AF212" s="71">
        <v>81249666.144510522</v>
      </c>
      <c r="AG212" s="71">
        <v>3646770.0221976158</v>
      </c>
      <c r="AH212" s="71">
        <v>517809.40930130112</v>
      </c>
      <c r="AI212" s="71">
        <v>163377949.48162159</v>
      </c>
      <c r="AJ212" s="71">
        <v>226450912.37798899</v>
      </c>
      <c r="AK212" s="71">
        <v>0</v>
      </c>
      <c r="AL212" s="71">
        <v>0</v>
      </c>
      <c r="AM212" s="71">
        <v>15732420.74545577</v>
      </c>
      <c r="AN212" s="71">
        <v>0</v>
      </c>
      <c r="AO212" s="71">
        <v>0</v>
      </c>
      <c r="AP212" s="71">
        <v>490975528.18107575</v>
      </c>
      <c r="AQ212" s="72"/>
      <c r="AR212" s="71">
        <v>1668</v>
      </c>
      <c r="AS212" s="71">
        <v>175</v>
      </c>
      <c r="AT212" s="71">
        <v>0</v>
      </c>
      <c r="AU212" s="71">
        <v>0</v>
      </c>
      <c r="AV212" s="71">
        <v>0</v>
      </c>
      <c r="AW212" s="71">
        <v>1</v>
      </c>
      <c r="AX212" s="71"/>
      <c r="AY212" s="72"/>
      <c r="AZ212" s="71">
        <v>6443.2</v>
      </c>
      <c r="BA212" s="71">
        <v>3828.8</v>
      </c>
      <c r="BB212" s="71">
        <v>0</v>
      </c>
      <c r="BC212" s="71">
        <v>0</v>
      </c>
      <c r="BD212" s="71">
        <v>0</v>
      </c>
      <c r="BE212" s="71">
        <v>2112</v>
      </c>
      <c r="BF212" s="71"/>
      <c r="BG212" s="72"/>
      <c r="BH212" s="71">
        <v>0</v>
      </c>
      <c r="BI212" s="71">
        <v>0</v>
      </c>
      <c r="BJ212" s="71">
        <v>97.134</v>
      </c>
      <c r="BK212" s="71">
        <v>0</v>
      </c>
      <c r="BL212" s="71">
        <v>10.82</v>
      </c>
      <c r="BM212" s="71">
        <v>0</v>
      </c>
      <c r="BN212" s="72"/>
      <c r="BO212" s="71">
        <v>0</v>
      </c>
      <c r="BP212" s="71">
        <v>0</v>
      </c>
      <c r="BQ212" s="71">
        <v>3</v>
      </c>
      <c r="BR212" s="71">
        <v>0</v>
      </c>
      <c r="BS212" s="71">
        <v>3</v>
      </c>
      <c r="BT212" s="71">
        <v>0</v>
      </c>
      <c r="BU212"/>
      <c r="BV212" s="70">
        <v>98.224999999999994</v>
      </c>
      <c r="BW212" s="70">
        <v>0</v>
      </c>
      <c r="BX212" s="70">
        <v>0</v>
      </c>
      <c r="BY212" s="70">
        <v>0</v>
      </c>
      <c r="BZ212" s="70">
        <v>0</v>
      </c>
      <c r="CA212" s="70">
        <v>0</v>
      </c>
      <c r="CB212" s="70">
        <v>9.7289999999999992</v>
      </c>
      <c r="CC212" s="70">
        <v>0</v>
      </c>
      <c r="CD212" s="70">
        <v>0</v>
      </c>
    </row>
    <row r="213" spans="1:82">
      <c r="A213" s="70" t="s">
        <v>1856</v>
      </c>
      <c r="B213" s="70">
        <v>373</v>
      </c>
      <c r="C213" s="70">
        <v>16</v>
      </c>
      <c r="D213" s="70">
        <v>22</v>
      </c>
      <c r="E213" s="70">
        <v>2019</v>
      </c>
      <c r="F213" s="70" t="s">
        <v>158</v>
      </c>
      <c r="G213" s="70" t="s">
        <v>1840</v>
      </c>
      <c r="H213" s="70" t="s">
        <v>1841</v>
      </c>
      <c r="I213" s="148"/>
      <c r="J213" s="71">
        <v>60.743557805101617</v>
      </c>
      <c r="K213" s="71">
        <v>4.2335446001548869</v>
      </c>
      <c r="L213" s="71">
        <v>2.3968014106291307</v>
      </c>
      <c r="M213" s="71">
        <v>94.523907446068648</v>
      </c>
      <c r="N213" s="71">
        <v>127.04281360225087</v>
      </c>
      <c r="O213" s="71">
        <v>66.405031797311509</v>
      </c>
      <c r="P213" s="71">
        <v>28.510321954875138</v>
      </c>
      <c r="Q213" s="71">
        <v>7.05384835519353</v>
      </c>
      <c r="R213" s="71">
        <v>0</v>
      </c>
      <c r="S213" s="71">
        <v>18.244805035000002</v>
      </c>
      <c r="T213" s="72"/>
      <c r="U213" s="71">
        <v>11568445</v>
      </c>
      <c r="V213" s="71">
        <v>2239</v>
      </c>
      <c r="W213" s="71">
        <v>50</v>
      </c>
      <c r="X213" s="71">
        <v>25324</v>
      </c>
      <c r="Y213" s="71">
        <v>52363</v>
      </c>
      <c r="Z213" s="71">
        <v>41574</v>
      </c>
      <c r="AA213" s="71">
        <v>5920</v>
      </c>
      <c r="AB213" s="71">
        <v>114306</v>
      </c>
      <c r="AC213" s="71">
        <v>0</v>
      </c>
      <c r="AD213" s="71">
        <v>18.244805034999999</v>
      </c>
      <c r="AE213" s="72"/>
      <c r="AF213" s="71">
        <v>75320229.270539477</v>
      </c>
      <c r="AG213" s="71">
        <v>3405467.1530904989</v>
      </c>
      <c r="AH213" s="71">
        <v>549039.368454788</v>
      </c>
      <c r="AI213" s="71">
        <v>161147094.74268621</v>
      </c>
      <c r="AJ213" s="71">
        <v>201753906.76058719</v>
      </c>
      <c r="AK213" s="71">
        <v>0</v>
      </c>
      <c r="AL213" s="71">
        <v>0</v>
      </c>
      <c r="AM213" s="71">
        <v>15567616.704892706</v>
      </c>
      <c r="AN213" s="71">
        <v>0</v>
      </c>
      <c r="AO213" s="71">
        <v>0</v>
      </c>
      <c r="AP213" s="71">
        <v>457743354.00025088</v>
      </c>
      <c r="AQ213" s="72"/>
      <c r="AR213" s="71">
        <v>1746</v>
      </c>
      <c r="AS213" s="71">
        <v>178</v>
      </c>
      <c r="AT213" s="71">
        <v>0</v>
      </c>
      <c r="AU213" s="71">
        <v>0</v>
      </c>
      <c r="AV213" s="71">
        <v>0</v>
      </c>
      <c r="AW213" s="71">
        <v>1</v>
      </c>
      <c r="AX213" s="71"/>
      <c r="AY213" s="72"/>
      <c r="AZ213" s="71">
        <v>6781.6000000000049</v>
      </c>
      <c r="BA213" s="71">
        <v>3897.8000000000011</v>
      </c>
      <c r="BB213" s="71">
        <v>0</v>
      </c>
      <c r="BC213" s="71">
        <v>0</v>
      </c>
      <c r="BD213" s="71">
        <v>0</v>
      </c>
      <c r="BE213" s="71">
        <v>2112</v>
      </c>
      <c r="BF213" s="71"/>
      <c r="BG213" s="72"/>
      <c r="BH213" s="71">
        <v>0</v>
      </c>
      <c r="BI213" s="71">
        <v>0</v>
      </c>
      <c r="BJ213" s="71">
        <v>92.488</v>
      </c>
      <c r="BK213" s="71">
        <v>0</v>
      </c>
      <c r="BL213" s="71">
        <v>7.3439999999999994</v>
      </c>
      <c r="BM213" s="71">
        <v>0</v>
      </c>
      <c r="BN213" s="72"/>
      <c r="BO213" s="71">
        <v>0</v>
      </c>
      <c r="BP213" s="71">
        <v>0</v>
      </c>
      <c r="BQ213" s="71">
        <v>3</v>
      </c>
      <c r="BR213" s="71">
        <v>0</v>
      </c>
      <c r="BS213" s="71">
        <v>2</v>
      </c>
      <c r="BT213" s="71">
        <v>0</v>
      </c>
      <c r="BU213"/>
      <c r="BV213" s="70">
        <v>90.248000000000005</v>
      </c>
      <c r="BW213" s="70">
        <v>0</v>
      </c>
      <c r="BX213" s="70">
        <v>0</v>
      </c>
      <c r="BY213" s="70">
        <v>0</v>
      </c>
      <c r="BZ213" s="70">
        <v>0</v>
      </c>
      <c r="CA213" s="70">
        <v>0</v>
      </c>
      <c r="CB213" s="70">
        <v>9.5839999999999996</v>
      </c>
      <c r="CC213" s="70">
        <v>0</v>
      </c>
      <c r="CD213" s="70">
        <v>0</v>
      </c>
    </row>
    <row r="214" spans="1:82">
      <c r="A214" s="70" t="s">
        <v>1857</v>
      </c>
      <c r="B214" s="70">
        <v>374</v>
      </c>
      <c r="C214" s="70">
        <v>17</v>
      </c>
      <c r="D214" s="70">
        <v>22</v>
      </c>
      <c r="E214" s="70">
        <v>2020</v>
      </c>
      <c r="F214" s="70" t="s">
        <v>159</v>
      </c>
      <c r="G214" s="70" t="s">
        <v>1840</v>
      </c>
      <c r="H214" s="70" t="s">
        <v>1841</v>
      </c>
      <c r="I214" s="148"/>
      <c r="J214" s="71">
        <v>60.022302149934212</v>
      </c>
      <c r="K214" s="71">
        <v>4.8729832059724618</v>
      </c>
      <c r="L214" s="71">
        <v>3.7158308620116456</v>
      </c>
      <c r="M214" s="71">
        <v>81.094662561947928</v>
      </c>
      <c r="N214" s="71">
        <v>134.00875147555635</v>
      </c>
      <c r="O214" s="71">
        <v>58.675597115924802</v>
      </c>
      <c r="P214" s="71">
        <v>27.049828575785195</v>
      </c>
      <c r="Q214" s="71">
        <v>6.7543635904100601</v>
      </c>
      <c r="R214" s="71">
        <v>0</v>
      </c>
      <c r="S214" s="71">
        <v>19.510609084239999</v>
      </c>
      <c r="T214" s="72"/>
      <c r="U214" s="71">
        <v>10745844</v>
      </c>
      <c r="V214" s="71">
        <v>2353</v>
      </c>
      <c r="W214" s="71">
        <v>79</v>
      </c>
      <c r="X214" s="71">
        <v>23979</v>
      </c>
      <c r="Y214" s="71">
        <v>53040</v>
      </c>
      <c r="Z214" s="71">
        <v>41928</v>
      </c>
      <c r="AA214" s="71">
        <v>5970</v>
      </c>
      <c r="AB214" s="71">
        <v>114557</v>
      </c>
      <c r="AC214" s="71">
        <v>0</v>
      </c>
      <c r="AD214" s="71">
        <v>19.510609084239999</v>
      </c>
      <c r="AE214" s="72"/>
      <c r="AF214" s="71">
        <v>75311868.02696462</v>
      </c>
      <c r="AG214" s="71">
        <v>3716532.204923884</v>
      </c>
      <c r="AH214" s="71">
        <v>876298.67177522182</v>
      </c>
      <c r="AI214" s="71">
        <v>138459676.5105533</v>
      </c>
      <c r="AJ214" s="71">
        <v>230602990.17299709</v>
      </c>
      <c r="AK214" s="71"/>
      <c r="AL214" s="71"/>
      <c r="AM214" s="71">
        <v>14950961.254815906</v>
      </c>
      <c r="AN214" s="71"/>
      <c r="AO214" s="71"/>
      <c r="AP214" s="71">
        <v>463918326.84203005</v>
      </c>
      <c r="AQ214" s="72"/>
      <c r="AR214" s="71">
        <v>1842</v>
      </c>
      <c r="AS214" s="71">
        <v>180</v>
      </c>
      <c r="AT214" s="71">
        <v>0</v>
      </c>
      <c r="AU214" s="71">
        <v>0</v>
      </c>
      <c r="AV214" s="71">
        <v>0</v>
      </c>
      <c r="AW214" s="71">
        <v>2</v>
      </c>
      <c r="AX214" s="71"/>
      <c r="AY214" s="72"/>
      <c r="AZ214" s="71">
        <v>7226.4000000000033</v>
      </c>
      <c r="BA214" s="71">
        <v>3924.7999999999988</v>
      </c>
      <c r="BB214" s="71">
        <v>0</v>
      </c>
      <c r="BC214" s="71">
        <v>0</v>
      </c>
      <c r="BD214" s="71">
        <v>0</v>
      </c>
      <c r="BE214" s="71">
        <v>2662</v>
      </c>
      <c r="BF214" s="71"/>
      <c r="BG214" s="72"/>
      <c r="BH214" s="71">
        <v>0</v>
      </c>
      <c r="BI214" s="71">
        <v>0</v>
      </c>
      <c r="BJ214" s="71">
        <v>87.081000000000003</v>
      </c>
      <c r="BK214" s="71">
        <v>0</v>
      </c>
      <c r="BL214" s="71">
        <v>7.218</v>
      </c>
      <c r="BM214" s="71">
        <v>0</v>
      </c>
      <c r="BN214" s="72"/>
      <c r="BO214" s="71">
        <v>0</v>
      </c>
      <c r="BP214" s="71">
        <v>0</v>
      </c>
      <c r="BQ214" s="71">
        <v>3</v>
      </c>
      <c r="BR214" s="71">
        <v>0</v>
      </c>
      <c r="BS214" s="71">
        <v>2</v>
      </c>
      <c r="BT214" s="71">
        <v>0</v>
      </c>
      <c r="BU214"/>
      <c r="BV214" s="70">
        <v>87.117999999999995</v>
      </c>
      <c r="BW214" s="70">
        <v>0</v>
      </c>
      <c r="BX214" s="70">
        <v>0</v>
      </c>
      <c r="BY214" s="70">
        <v>0</v>
      </c>
      <c r="BZ214" s="70">
        <v>0</v>
      </c>
      <c r="CA214" s="70">
        <v>0</v>
      </c>
      <c r="CB214" s="70">
        <v>7.181</v>
      </c>
      <c r="CC214" s="70">
        <v>0</v>
      </c>
      <c r="CD214" s="70">
        <v>0</v>
      </c>
    </row>
    <row r="215" spans="1:82">
      <c r="A215" s="70" t="s">
        <v>1858</v>
      </c>
      <c r="B215" s="70">
        <v>374</v>
      </c>
      <c r="C215" s="70">
        <v>18</v>
      </c>
      <c r="D215" s="70">
        <v>22</v>
      </c>
      <c r="E215" s="70">
        <v>2021</v>
      </c>
      <c r="F215" s="70" t="s">
        <v>160</v>
      </c>
      <c r="G215" s="70" t="s">
        <v>1840</v>
      </c>
      <c r="H215" s="70" t="s">
        <v>1841</v>
      </c>
      <c r="I215" s="148"/>
      <c r="J215" s="71">
        <v>62.633783739170042</v>
      </c>
      <c r="K215" s="71">
        <v>5.4257794313014935</v>
      </c>
      <c r="L215" s="71">
        <v>3.4164804025114472</v>
      </c>
      <c r="M215" s="71">
        <v>91.922625931157768</v>
      </c>
      <c r="N215" s="71">
        <v>133.2080408146193</v>
      </c>
      <c r="O215" s="71">
        <v>57.282131831819363</v>
      </c>
      <c r="P215" s="71">
        <v>27.633389084981399</v>
      </c>
      <c r="Q215" s="71">
        <v>6.6724202462715896</v>
      </c>
      <c r="R215" s="71">
        <v>0</v>
      </c>
      <c r="S215" s="71">
        <v>17.91210335040001</v>
      </c>
      <c r="T215" s="72"/>
      <c r="U215" s="71">
        <v>12954331</v>
      </c>
      <c r="V215" s="71">
        <v>2353</v>
      </c>
      <c r="W215" s="71">
        <v>79</v>
      </c>
      <c r="X215" s="71">
        <v>23979</v>
      </c>
      <c r="Y215" s="71">
        <v>53465</v>
      </c>
      <c r="Z215" s="71">
        <v>42146</v>
      </c>
      <c r="AA215" s="71">
        <v>5947</v>
      </c>
      <c r="AB215" s="71">
        <v>114279</v>
      </c>
      <c r="AC215" s="71">
        <v>0</v>
      </c>
      <c r="AD215" s="71">
        <v>17.91210335040001</v>
      </c>
      <c r="AE215" s="72"/>
      <c r="AF215" s="71">
        <v>79155383.442197651</v>
      </c>
      <c r="AG215" s="71">
        <v>4183371.70839155</v>
      </c>
      <c r="AH215" s="71">
        <v>771644.8490769096</v>
      </c>
      <c r="AI215" s="71">
        <v>155042966.73862657</v>
      </c>
      <c r="AJ215" s="71">
        <v>204065118.43638301</v>
      </c>
      <c r="AK215" s="71">
        <v>0</v>
      </c>
      <c r="AL215" s="71">
        <v>0</v>
      </c>
      <c r="AM215" s="71">
        <v>15000705.834787909</v>
      </c>
      <c r="AN215" s="71">
        <v>0</v>
      </c>
      <c r="AO215" s="71">
        <v>0</v>
      </c>
      <c r="AP215" s="71">
        <v>458219191.00946361</v>
      </c>
      <c r="AQ215" s="72"/>
      <c r="AR215" s="71">
        <v>1912</v>
      </c>
      <c r="AS215" s="71">
        <v>180</v>
      </c>
      <c r="AT215" s="71">
        <v>0</v>
      </c>
      <c r="AU215" s="71">
        <v>0</v>
      </c>
      <c r="AV215" s="71">
        <v>0</v>
      </c>
      <c r="AW215" s="71">
        <v>2</v>
      </c>
      <c r="AX215" s="71"/>
      <c r="AY215" s="72"/>
      <c r="AZ215" s="71">
        <v>7527.5000000000018</v>
      </c>
      <c r="BA215" s="71">
        <v>3924.7999999999988</v>
      </c>
      <c r="BB215" s="71">
        <v>0</v>
      </c>
      <c r="BC215" s="71">
        <v>0</v>
      </c>
      <c r="BD215" s="71">
        <v>0</v>
      </c>
      <c r="BE215" s="71">
        <v>2662</v>
      </c>
      <c r="BF215" s="71"/>
      <c r="BG215" s="72"/>
      <c r="BH215" s="71">
        <v>0</v>
      </c>
      <c r="BI215" s="71">
        <v>0</v>
      </c>
      <c r="BJ215" s="71">
        <v>89.227999999999994</v>
      </c>
      <c r="BK215" s="71">
        <v>0</v>
      </c>
      <c r="BL215" s="71">
        <v>7.1470000000000002</v>
      </c>
      <c r="BM215" s="71">
        <v>0</v>
      </c>
      <c r="BN215" s="72"/>
      <c r="BO215" s="71">
        <v>0</v>
      </c>
      <c r="BP215" s="71">
        <v>0</v>
      </c>
      <c r="BQ215" s="71">
        <v>3</v>
      </c>
      <c r="BR215" s="71">
        <v>0</v>
      </c>
      <c r="BS215" s="71">
        <v>2</v>
      </c>
      <c r="BT215" s="71">
        <v>0</v>
      </c>
      <c r="BU215"/>
      <c r="BV215" s="70">
        <v>85.801000000000002</v>
      </c>
      <c r="BW215" s="70">
        <v>0</v>
      </c>
      <c r="BX215" s="70">
        <v>0</v>
      </c>
      <c r="BY215" s="70">
        <v>0</v>
      </c>
      <c r="BZ215" s="70">
        <v>0</v>
      </c>
      <c r="CA215" s="70">
        <v>0</v>
      </c>
      <c r="CB215" s="70">
        <v>10.574</v>
      </c>
      <c r="CC215" s="70">
        <v>0</v>
      </c>
      <c r="CD215" s="70">
        <v>0</v>
      </c>
    </row>
    <row r="216" spans="1:82">
      <c r="A216" s="70" t="s">
        <v>1859</v>
      </c>
      <c r="B216" s="70">
        <v>374</v>
      </c>
      <c r="C216" s="70">
        <v>19</v>
      </c>
      <c r="D216" s="70">
        <v>22</v>
      </c>
      <c r="E216" s="70">
        <v>2022</v>
      </c>
      <c r="F216" s="70" t="s">
        <v>161</v>
      </c>
      <c r="G216" s="1064" t="s">
        <v>1840</v>
      </c>
      <c r="H216" s="70" t="s">
        <v>1841</v>
      </c>
      <c r="I216" s="148"/>
      <c r="J216" s="71">
        <v>61.312036637794257</v>
      </c>
      <c r="K216" s="71">
        <v>5.2388382726928846</v>
      </c>
      <c r="L216" s="71">
        <v>2.8106217968671707</v>
      </c>
      <c r="M216" s="71">
        <v>88.53842786322069</v>
      </c>
      <c r="N216" s="71">
        <v>136.04955635030569</v>
      </c>
      <c r="O216" s="71">
        <v>60.501850612310001</v>
      </c>
      <c r="P216" s="71">
        <v>27.580029677101834</v>
      </c>
      <c r="Q216" s="71">
        <v>6.7203457412387113</v>
      </c>
      <c r="R216" s="71">
        <v>0</v>
      </c>
      <c r="S216" s="71">
        <v>19.622207763066999</v>
      </c>
      <c r="T216" s="72"/>
      <c r="U216" s="71">
        <v>13652646</v>
      </c>
      <c r="V216" s="71">
        <v>2353</v>
      </c>
      <c r="W216" s="71">
        <v>79</v>
      </c>
      <c r="X216" s="71">
        <v>23979</v>
      </c>
      <c r="Y216" s="71">
        <v>53945</v>
      </c>
      <c r="Z216" s="71">
        <v>42294</v>
      </c>
      <c r="AA216" s="71">
        <v>6026</v>
      </c>
      <c r="AB216" s="71">
        <v>114156</v>
      </c>
      <c r="AC216" s="71">
        <v>0</v>
      </c>
      <c r="AD216" s="71">
        <v>19.622207763066999</v>
      </c>
      <c r="AE216" s="72"/>
      <c r="AF216" s="71">
        <v>75888608.873239532</v>
      </c>
      <c r="AG216" s="71">
        <v>4195385.2345719226</v>
      </c>
      <c r="AH216" s="71">
        <v>763810.10537072306</v>
      </c>
      <c r="AI216" s="71">
        <v>146640633.69797245</v>
      </c>
      <c r="AJ216" s="71">
        <v>226329663.72201133</v>
      </c>
      <c r="AK216" s="71">
        <v>0</v>
      </c>
      <c r="AL216" s="71">
        <v>0</v>
      </c>
      <c r="AM216" s="71">
        <v>14740655.420338683</v>
      </c>
      <c r="AN216" s="71">
        <v>0</v>
      </c>
      <c r="AO216" s="71">
        <v>0</v>
      </c>
      <c r="AP216" s="71">
        <v>468558757.05350465</v>
      </c>
      <c r="AQ216" s="72"/>
      <c r="AR216" s="71">
        <v>1988</v>
      </c>
      <c r="AS216" s="71">
        <v>180</v>
      </c>
      <c r="AT216" s="71">
        <v>0</v>
      </c>
      <c r="AU216" s="71">
        <v>0</v>
      </c>
      <c r="AV216" s="71">
        <v>0</v>
      </c>
      <c r="AW216" s="71">
        <v>2</v>
      </c>
      <c r="AX216" s="71"/>
      <c r="AY216" s="72"/>
      <c r="AZ216" s="71">
        <v>7907.9999999999982</v>
      </c>
      <c r="BA216" s="71">
        <v>3924.7999999999988</v>
      </c>
      <c r="BB216" s="71">
        <v>0</v>
      </c>
      <c r="BC216" s="71">
        <v>0</v>
      </c>
      <c r="BD216" s="71">
        <v>0</v>
      </c>
      <c r="BE216" s="71">
        <v>2662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1860</v>
      </c>
      <c r="B217" s="70">
        <v>374</v>
      </c>
      <c r="C217" s="70">
        <v>20</v>
      </c>
      <c r="D217" s="70">
        <v>22</v>
      </c>
      <c r="E217" s="70">
        <v>2023</v>
      </c>
      <c r="F217" s="70" t="s">
        <v>1539</v>
      </c>
      <c r="G217" s="1064" t="s">
        <v>1840</v>
      </c>
      <c r="H217" s="70" t="s">
        <v>1841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2089</v>
      </c>
      <c r="AS217" s="71">
        <v>181</v>
      </c>
      <c r="AT217" s="71">
        <v>0</v>
      </c>
      <c r="AU217" s="71">
        <v>0</v>
      </c>
      <c r="AV217" s="71">
        <v>0</v>
      </c>
      <c r="AW217" s="71">
        <v>2</v>
      </c>
      <c r="AX217" s="71"/>
      <c r="AY217" s="72"/>
      <c r="AZ217" s="71">
        <v>8404.3999999999905</v>
      </c>
      <c r="BA217" s="71">
        <v>3989.7999999999988</v>
      </c>
      <c r="BB217" s="71">
        <v>0</v>
      </c>
      <c r="BC217" s="71">
        <v>0</v>
      </c>
      <c r="BD217" s="71">
        <v>0</v>
      </c>
      <c r="BE217" s="71">
        <v>2748.6559999999999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1861</v>
      </c>
      <c r="B218" s="70">
        <v>374</v>
      </c>
      <c r="C218" s="70">
        <v>21</v>
      </c>
      <c r="D218" s="70">
        <v>22</v>
      </c>
      <c r="E218" s="70">
        <v>2024</v>
      </c>
      <c r="F218" s="70" t="s">
        <v>1554</v>
      </c>
      <c r="G218" s="70" t="s">
        <v>1840</v>
      </c>
      <c r="H218" s="70" t="s">
        <v>1841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1862</v>
      </c>
      <c r="B219" s="70">
        <v>69</v>
      </c>
      <c r="C219" s="70">
        <v>1</v>
      </c>
      <c r="D219" s="70">
        <v>5</v>
      </c>
      <c r="E219" s="70">
        <v>1990</v>
      </c>
      <c r="F219" s="70" t="s">
        <v>787</v>
      </c>
      <c r="G219" s="70" t="s">
        <v>1863</v>
      </c>
      <c r="H219" s="70" t="s">
        <v>1864</v>
      </c>
      <c r="I219" s="148"/>
      <c r="J219" s="71">
        <v>343.71992123618759</v>
      </c>
      <c r="K219" s="71">
        <v>20.752016332501281</v>
      </c>
      <c r="L219" s="71">
        <v>9.1647449588114878</v>
      </c>
      <c r="M219" s="71">
        <v>94.376866623875188</v>
      </c>
      <c r="N219" s="71">
        <v>123.5054958211587</v>
      </c>
      <c r="O219" s="71">
        <v>116.61472486628389</v>
      </c>
      <c r="P219" s="71">
        <v>118.7919365388265</v>
      </c>
      <c r="Q219" s="71">
        <v>7.9004186001811796</v>
      </c>
      <c r="R219" s="71">
        <v>0</v>
      </c>
      <c r="S219" s="71">
        <v>9.1798831606351499</v>
      </c>
      <c r="T219" s="72"/>
      <c r="U219" s="71">
        <v>47241978</v>
      </c>
      <c r="V219" s="71">
        <v>4635</v>
      </c>
      <c r="W219" s="71">
        <v>106</v>
      </c>
      <c r="X219" s="71">
        <v>30634</v>
      </c>
      <c r="Y219" s="71">
        <v>38357</v>
      </c>
      <c r="Z219" s="71">
        <v>47965</v>
      </c>
      <c r="AA219" s="71">
        <v>28844</v>
      </c>
      <c r="AB219" s="71">
        <v>128276</v>
      </c>
      <c r="AC219" s="71">
        <v>0</v>
      </c>
      <c r="AD219" s="71">
        <v>9.1798831606351499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1865</v>
      </c>
      <c r="B220" s="70">
        <v>70</v>
      </c>
      <c r="C220" s="70">
        <v>2</v>
      </c>
      <c r="D220" s="70">
        <v>5</v>
      </c>
      <c r="E220" s="70">
        <v>2005</v>
      </c>
      <c r="F220" s="70" t="s">
        <v>789</v>
      </c>
      <c r="G220" s="70" t="s">
        <v>1863</v>
      </c>
      <c r="H220" s="70" t="s">
        <v>1864</v>
      </c>
      <c r="I220" s="148"/>
      <c r="J220" s="71">
        <v>250.71679448769439</v>
      </c>
      <c r="K220" s="71">
        <v>13.36419372263285</v>
      </c>
      <c r="L220" s="71">
        <v>2.109965591119578</v>
      </c>
      <c r="M220" s="71">
        <v>171.06738847529169</v>
      </c>
      <c r="N220" s="71">
        <v>177.99323526829789</v>
      </c>
      <c r="O220" s="71">
        <v>159.8244229265305</v>
      </c>
      <c r="P220" s="71">
        <v>115.82017791704421</v>
      </c>
      <c r="Q220" s="71">
        <v>7.3760135666307596</v>
      </c>
      <c r="R220" s="71">
        <v>0</v>
      </c>
      <c r="S220" s="71">
        <v>6.1990770240000002</v>
      </c>
      <c r="T220" s="72"/>
      <c r="U220" s="71">
        <v>36962181</v>
      </c>
      <c r="V220" s="71">
        <v>4100</v>
      </c>
      <c r="W220" s="71">
        <v>28</v>
      </c>
      <c r="X220" s="71">
        <v>32010</v>
      </c>
      <c r="Y220" s="71">
        <v>45685</v>
      </c>
      <c r="Z220" s="71">
        <v>76071</v>
      </c>
      <c r="AA220" s="71">
        <v>23032</v>
      </c>
      <c r="AB220" s="71">
        <v>125199</v>
      </c>
      <c r="AC220" s="71">
        <v>0</v>
      </c>
      <c r="AD220" s="71">
        <v>6.1990770240000002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1866</v>
      </c>
      <c r="B221" s="70">
        <v>71</v>
      </c>
      <c r="C221" s="70">
        <v>3</v>
      </c>
      <c r="D221" s="70">
        <v>5</v>
      </c>
      <c r="E221" s="70">
        <v>2006</v>
      </c>
      <c r="F221" s="70" t="s">
        <v>790</v>
      </c>
      <c r="G221" s="70" t="s">
        <v>1863</v>
      </c>
      <c r="H221" s="70" t="s">
        <v>1864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1867</v>
      </c>
      <c r="B222" s="70">
        <v>72</v>
      </c>
      <c r="C222" s="70">
        <v>4</v>
      </c>
      <c r="D222" s="70">
        <v>5</v>
      </c>
      <c r="E222" s="70">
        <v>2007</v>
      </c>
      <c r="F222" s="70" t="s">
        <v>791</v>
      </c>
      <c r="G222" s="70" t="s">
        <v>1863</v>
      </c>
      <c r="H222" s="70" t="s">
        <v>1864</v>
      </c>
      <c r="I222" s="148"/>
      <c r="J222" s="71">
        <v>241.3732190229527</v>
      </c>
      <c r="K222" s="71">
        <v>12.3510123428709</v>
      </c>
      <c r="L222" s="71">
        <v>6.6672787205071353</v>
      </c>
      <c r="M222" s="71">
        <v>156.04702989978759</v>
      </c>
      <c r="N222" s="71">
        <v>192.11784022177389</v>
      </c>
      <c r="O222" s="71">
        <v>156.51245917644621</v>
      </c>
      <c r="P222" s="71">
        <v>114.8401102182109</v>
      </c>
      <c r="Q222" s="71">
        <v>7.7165463710931599</v>
      </c>
      <c r="R222" s="71">
        <v>0</v>
      </c>
      <c r="S222" s="71">
        <v>14.828020823999999</v>
      </c>
      <c r="T222" s="72"/>
      <c r="U222" s="71">
        <v>38990883</v>
      </c>
      <c r="V222" s="71">
        <v>3969</v>
      </c>
      <c r="W222" s="71">
        <v>104</v>
      </c>
      <c r="X222" s="71">
        <v>36720</v>
      </c>
      <c r="Y222" s="71">
        <v>46594</v>
      </c>
      <c r="Z222" s="71">
        <v>77441</v>
      </c>
      <c r="AA222" s="71">
        <v>22489</v>
      </c>
      <c r="AB222" s="71">
        <v>124053</v>
      </c>
      <c r="AC222" s="71">
        <v>0</v>
      </c>
      <c r="AD222" s="71">
        <v>14.828020823999999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1868</v>
      </c>
      <c r="B223" s="70">
        <v>73</v>
      </c>
      <c r="C223" s="70">
        <v>5</v>
      </c>
      <c r="D223" s="70">
        <v>5</v>
      </c>
      <c r="E223" s="70">
        <v>2008</v>
      </c>
      <c r="F223" s="70" t="s">
        <v>792</v>
      </c>
      <c r="G223" s="70" t="s">
        <v>1863</v>
      </c>
      <c r="H223" s="70" t="s">
        <v>1864</v>
      </c>
      <c r="I223" s="148"/>
      <c r="J223" s="71">
        <v>227.09120519313711</v>
      </c>
      <c r="K223" s="71">
        <v>8.8535263025513053</v>
      </c>
      <c r="L223" s="71">
        <v>5.9566157664009678</v>
      </c>
      <c r="M223" s="71">
        <v>173.16108293799971</v>
      </c>
      <c r="N223" s="71">
        <v>175.14901276308419</v>
      </c>
      <c r="O223" s="71">
        <v>152.59170619336999</v>
      </c>
      <c r="P223" s="71">
        <v>110.8786208849608</v>
      </c>
      <c r="Q223" s="71">
        <v>7.5452308621255897</v>
      </c>
      <c r="R223" s="71">
        <v>0</v>
      </c>
      <c r="S223" s="71">
        <v>17.20986619484</v>
      </c>
      <c r="T223" s="72"/>
      <c r="U223" s="71">
        <v>38565843</v>
      </c>
      <c r="V223" s="71">
        <v>3969</v>
      </c>
      <c r="W223" s="71">
        <v>104</v>
      </c>
      <c r="X223" s="71">
        <v>36720</v>
      </c>
      <c r="Y223" s="71">
        <v>46867</v>
      </c>
      <c r="Z223" s="71">
        <v>78151</v>
      </c>
      <c r="AA223" s="71">
        <v>21738</v>
      </c>
      <c r="AB223" s="71">
        <v>123294</v>
      </c>
      <c r="AC223" s="71">
        <v>0</v>
      </c>
      <c r="AD223" s="71">
        <v>17.20986619484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1869</v>
      </c>
      <c r="B224" s="70">
        <v>74</v>
      </c>
      <c r="C224" s="70">
        <v>6</v>
      </c>
      <c r="D224" s="70">
        <v>5</v>
      </c>
      <c r="E224" s="70">
        <v>2009</v>
      </c>
      <c r="F224" s="70" t="s">
        <v>176</v>
      </c>
      <c r="G224" s="70" t="s">
        <v>1863</v>
      </c>
      <c r="H224" s="70" t="s">
        <v>1864</v>
      </c>
      <c r="I224" s="148"/>
      <c r="J224" s="71">
        <v>194.29571867527019</v>
      </c>
      <c r="K224" s="71">
        <v>9.8592826828202167</v>
      </c>
      <c r="L224" s="71">
        <v>6.9373867317089166</v>
      </c>
      <c r="M224" s="71">
        <v>170.55549332926211</v>
      </c>
      <c r="N224" s="71">
        <v>152.67730193261971</v>
      </c>
      <c r="O224" s="71">
        <v>155.04295394117091</v>
      </c>
      <c r="P224" s="71">
        <v>105.3909073041748</v>
      </c>
      <c r="Q224" s="71">
        <v>7.1598483639235004</v>
      </c>
      <c r="R224" s="71">
        <v>0</v>
      </c>
      <c r="S224" s="71">
        <v>15.90601820923</v>
      </c>
      <c r="T224" s="72"/>
      <c r="U224" s="71">
        <v>31940851</v>
      </c>
      <c r="V224" s="71">
        <v>4199</v>
      </c>
      <c r="W224" s="71">
        <v>142</v>
      </c>
      <c r="X224" s="71">
        <v>39473</v>
      </c>
      <c r="Y224" s="71">
        <v>47144</v>
      </c>
      <c r="Z224" s="71">
        <v>78378</v>
      </c>
      <c r="AA224" s="71">
        <v>21212</v>
      </c>
      <c r="AB224" s="71">
        <v>122816</v>
      </c>
      <c r="AC224" s="71">
        <v>0</v>
      </c>
      <c r="AD224" s="71">
        <v>15.90601820923</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16.602</v>
      </c>
      <c r="BJ224" s="71">
        <v>1518.463</v>
      </c>
      <c r="BK224" s="71">
        <v>0</v>
      </c>
      <c r="BL224" s="71">
        <v>18.27</v>
      </c>
      <c r="BM224" s="71">
        <v>0</v>
      </c>
      <c r="BN224" s="72"/>
      <c r="BO224" s="71">
        <v>0</v>
      </c>
      <c r="BP224" s="71">
        <v>3</v>
      </c>
      <c r="BQ224" s="71">
        <v>20</v>
      </c>
      <c r="BR224" s="71">
        <v>0</v>
      </c>
      <c r="BS224" s="71">
        <v>3</v>
      </c>
      <c r="BT224" s="71">
        <v>0</v>
      </c>
      <c r="BU224"/>
      <c r="BV224" s="70">
        <v>538.46100000000001</v>
      </c>
      <c r="BW224" s="70">
        <v>189.42699999999999</v>
      </c>
      <c r="BX224" s="70">
        <v>782.31500000000005</v>
      </c>
      <c r="BY224" s="70">
        <v>3.63</v>
      </c>
      <c r="BZ224" s="70">
        <v>39.502000000000002</v>
      </c>
      <c r="CA224" s="70">
        <v>0</v>
      </c>
      <c r="CB224" s="70">
        <v>0</v>
      </c>
      <c r="CC224" s="70">
        <v>0</v>
      </c>
      <c r="CD224" s="70">
        <v>0</v>
      </c>
    </row>
    <row r="225" spans="1:82">
      <c r="A225" s="70" t="s">
        <v>1870</v>
      </c>
      <c r="B225" s="70">
        <v>75</v>
      </c>
      <c r="C225" s="70">
        <v>7</v>
      </c>
      <c r="D225" s="70">
        <v>5</v>
      </c>
      <c r="E225" s="70">
        <v>2010</v>
      </c>
      <c r="F225" s="70" t="s">
        <v>177</v>
      </c>
      <c r="G225" s="70" t="s">
        <v>1863</v>
      </c>
      <c r="H225" s="70" t="s">
        <v>1864</v>
      </c>
      <c r="I225" s="148"/>
      <c r="J225" s="71">
        <v>176.6458791439498</v>
      </c>
      <c r="K225" s="71">
        <v>9.596883984648457</v>
      </c>
      <c r="L225" s="71">
        <v>6.1381414351859913</v>
      </c>
      <c r="M225" s="71">
        <v>171.22041028286591</v>
      </c>
      <c r="N225" s="71">
        <v>180.22540685694</v>
      </c>
      <c r="O225" s="71">
        <v>155.6352139218906</v>
      </c>
      <c r="P225" s="71">
        <v>105.86349366921731</v>
      </c>
      <c r="Q225" s="71">
        <v>7.4362859997867696</v>
      </c>
      <c r="R225" s="71">
        <v>0</v>
      </c>
      <c r="S225" s="71">
        <v>15.1820591849</v>
      </c>
      <c r="T225" s="72"/>
      <c r="U225" s="71">
        <v>32545352</v>
      </c>
      <c r="V225" s="71">
        <v>4199</v>
      </c>
      <c r="W225" s="71">
        <v>142</v>
      </c>
      <c r="X225" s="71">
        <v>39473</v>
      </c>
      <c r="Y225" s="71">
        <v>47413</v>
      </c>
      <c r="Z225" s="71">
        <v>79043</v>
      </c>
      <c r="AA225" s="71">
        <v>20775</v>
      </c>
      <c r="AB225" s="71">
        <v>122229</v>
      </c>
      <c r="AC225" s="71">
        <v>0</v>
      </c>
      <c r="AD225" s="71">
        <v>15.1820591849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15.91</v>
      </c>
      <c r="BJ225" s="71">
        <v>1505.2639999999999</v>
      </c>
      <c r="BK225" s="71">
        <v>0</v>
      </c>
      <c r="BL225" s="71">
        <v>17.39</v>
      </c>
      <c r="BM225" s="71">
        <v>0</v>
      </c>
      <c r="BN225" s="72"/>
      <c r="BO225" s="71">
        <v>0</v>
      </c>
      <c r="BP225" s="71">
        <v>3</v>
      </c>
      <c r="BQ225" s="71">
        <v>22</v>
      </c>
      <c r="BR225" s="71">
        <v>0</v>
      </c>
      <c r="BS225" s="71">
        <v>3</v>
      </c>
      <c r="BT225" s="71">
        <v>0</v>
      </c>
      <c r="BU225"/>
      <c r="BV225" s="70">
        <v>528.49800000000005</v>
      </c>
      <c r="BW225" s="70">
        <v>195.76499999999999</v>
      </c>
      <c r="BX225" s="70">
        <v>769.91800000000001</v>
      </c>
      <c r="BY225" s="70">
        <v>3.4790000000000001</v>
      </c>
      <c r="BZ225" s="70">
        <v>40.904000000000003</v>
      </c>
      <c r="CA225" s="70">
        <v>0</v>
      </c>
      <c r="CB225" s="70">
        <v>0</v>
      </c>
      <c r="CC225" s="70">
        <v>0</v>
      </c>
      <c r="CD225" s="70">
        <v>0</v>
      </c>
    </row>
    <row r="226" spans="1:82">
      <c r="A226" s="70" t="s">
        <v>1871</v>
      </c>
      <c r="B226" s="70">
        <v>76</v>
      </c>
      <c r="C226" s="70">
        <v>8</v>
      </c>
      <c r="D226" s="70">
        <v>5</v>
      </c>
      <c r="E226" s="70">
        <v>2011</v>
      </c>
      <c r="F226" s="70" t="s">
        <v>178</v>
      </c>
      <c r="G226" s="70" t="s">
        <v>1863</v>
      </c>
      <c r="H226" s="70" t="s">
        <v>1864</v>
      </c>
      <c r="I226" s="148"/>
      <c r="J226" s="71">
        <v>215.51453525647179</v>
      </c>
      <c r="K226" s="71">
        <v>12.9146508760532</v>
      </c>
      <c r="L226" s="71">
        <v>5.8965829502084608</v>
      </c>
      <c r="M226" s="71">
        <v>219.53334697936361</v>
      </c>
      <c r="N226" s="71">
        <v>180.7640539261034</v>
      </c>
      <c r="O226" s="71">
        <v>154.41108513269225</v>
      </c>
      <c r="P226" s="71">
        <v>101.12668233771602</v>
      </c>
      <c r="Q226" s="71">
        <v>8.5420197053815095</v>
      </c>
      <c r="R226" s="71">
        <v>0</v>
      </c>
      <c r="S226" s="71">
        <v>15.98395092788</v>
      </c>
      <c r="T226" s="72"/>
      <c r="U226" s="71">
        <v>33725925</v>
      </c>
      <c r="V226" s="71">
        <v>4199</v>
      </c>
      <c r="W226" s="71">
        <v>142</v>
      </c>
      <c r="X226" s="71">
        <v>39473</v>
      </c>
      <c r="Y226" s="71">
        <v>47730</v>
      </c>
      <c r="Z226" s="71">
        <v>80125</v>
      </c>
      <c r="AA226" s="71">
        <v>20436</v>
      </c>
      <c r="AB226" s="71">
        <v>121721</v>
      </c>
      <c r="AC226" s="71">
        <v>0</v>
      </c>
      <c r="AD226" s="71">
        <v>15.98395092788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8.9540000000000006</v>
      </c>
      <c r="BJ226" s="71">
        <v>1284.037</v>
      </c>
      <c r="BK226" s="71">
        <v>0</v>
      </c>
      <c r="BL226" s="71">
        <v>20.7</v>
      </c>
      <c r="BM226" s="71">
        <v>0</v>
      </c>
      <c r="BN226" s="72"/>
      <c r="BO226" s="71">
        <v>0</v>
      </c>
      <c r="BP226" s="71">
        <v>2</v>
      </c>
      <c r="BQ226" s="71">
        <v>22</v>
      </c>
      <c r="BR226" s="71">
        <v>0</v>
      </c>
      <c r="BS226" s="71">
        <v>4</v>
      </c>
      <c r="BT226" s="71">
        <v>0</v>
      </c>
      <c r="BU226"/>
      <c r="BV226" s="70">
        <v>424.29199999999997</v>
      </c>
      <c r="BW226" s="70">
        <v>167.98500000000001</v>
      </c>
      <c r="BX226" s="70">
        <v>674.83100000000002</v>
      </c>
      <c r="BY226" s="70">
        <v>3.9</v>
      </c>
      <c r="BZ226" s="70">
        <v>42.683</v>
      </c>
      <c r="CA226" s="70">
        <v>0</v>
      </c>
      <c r="CB226" s="70">
        <v>0</v>
      </c>
      <c r="CC226" s="70">
        <v>0</v>
      </c>
      <c r="CD226" s="70">
        <v>0</v>
      </c>
    </row>
    <row r="227" spans="1:82">
      <c r="A227" s="70" t="s">
        <v>1872</v>
      </c>
      <c r="B227" s="70">
        <v>77</v>
      </c>
      <c r="C227" s="70">
        <v>9</v>
      </c>
      <c r="D227" s="70">
        <v>5</v>
      </c>
      <c r="E227" s="70">
        <v>2012</v>
      </c>
      <c r="F227" s="70" t="s">
        <v>179</v>
      </c>
      <c r="G227" s="70" t="s">
        <v>1863</v>
      </c>
      <c r="H227" s="70" t="s">
        <v>1864</v>
      </c>
      <c r="I227" s="148"/>
      <c r="J227" s="71">
        <v>247.2485933688485</v>
      </c>
      <c r="K227" s="71">
        <v>11.473059215579349</v>
      </c>
      <c r="L227" s="71">
        <v>5.8481795708028832</v>
      </c>
      <c r="M227" s="71">
        <v>208.31019281224241</v>
      </c>
      <c r="N227" s="71">
        <v>178.83592745572139</v>
      </c>
      <c r="O227" s="71">
        <v>155.39093367543342</v>
      </c>
      <c r="P227" s="71">
        <v>100.18915298017174</v>
      </c>
      <c r="Q227" s="71">
        <v>9.3921276093374093</v>
      </c>
      <c r="R227" s="71">
        <v>0</v>
      </c>
      <c r="S227" s="71">
        <v>15.95319108352</v>
      </c>
      <c r="T227" s="72"/>
      <c r="U227" s="71">
        <v>32724990</v>
      </c>
      <c r="V227" s="71">
        <v>4199</v>
      </c>
      <c r="W227" s="71">
        <v>142</v>
      </c>
      <c r="X227" s="71">
        <v>39473</v>
      </c>
      <c r="Y227" s="71">
        <v>49170</v>
      </c>
      <c r="Z227" s="71">
        <v>81273</v>
      </c>
      <c r="AA227" s="71">
        <v>20132</v>
      </c>
      <c r="AB227" s="71">
        <v>123182</v>
      </c>
      <c r="AC227" s="71">
        <v>0</v>
      </c>
      <c r="AD227" s="71">
        <v>15.95319108352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17.05</v>
      </c>
      <c r="BJ227" s="71">
        <v>1205.18</v>
      </c>
      <c r="BK227" s="71">
        <v>0</v>
      </c>
      <c r="BL227" s="71">
        <v>23.942</v>
      </c>
      <c r="BM227" s="71">
        <v>0</v>
      </c>
      <c r="BN227" s="72"/>
      <c r="BO227" s="71">
        <v>0</v>
      </c>
      <c r="BP227" s="71">
        <v>3</v>
      </c>
      <c r="BQ227" s="71">
        <v>23</v>
      </c>
      <c r="BR227" s="71">
        <v>0</v>
      </c>
      <c r="BS227" s="71">
        <v>4</v>
      </c>
      <c r="BT227" s="71">
        <v>0</v>
      </c>
      <c r="BU227"/>
      <c r="BV227" s="70">
        <v>414.91699999999997</v>
      </c>
      <c r="BW227" s="70">
        <v>155.71100000000001</v>
      </c>
      <c r="BX227" s="70">
        <v>628.69500000000005</v>
      </c>
      <c r="BY227" s="70">
        <v>3.875</v>
      </c>
      <c r="BZ227" s="70">
        <v>42.973999999999997</v>
      </c>
      <c r="CA227" s="70">
        <v>0</v>
      </c>
      <c r="CB227" s="70">
        <v>0</v>
      </c>
      <c r="CC227" s="70">
        <v>0</v>
      </c>
      <c r="CD227" s="70">
        <v>0</v>
      </c>
    </row>
    <row r="228" spans="1:82">
      <c r="A228" s="70" t="s">
        <v>1873</v>
      </c>
      <c r="B228" s="70">
        <v>78</v>
      </c>
      <c r="C228" s="70">
        <v>10</v>
      </c>
      <c r="D228" s="70">
        <v>5</v>
      </c>
      <c r="E228" s="70">
        <v>2013</v>
      </c>
      <c r="F228" s="70" t="s">
        <v>180</v>
      </c>
      <c r="G228" s="70" t="s">
        <v>1863</v>
      </c>
      <c r="H228" s="70" t="s">
        <v>1864</v>
      </c>
      <c r="I228" s="148"/>
      <c r="J228" s="71">
        <v>232.0256306361772</v>
      </c>
      <c r="K228" s="71">
        <v>9.7325717588201055</v>
      </c>
      <c r="L228" s="71">
        <v>5.5511277317717456</v>
      </c>
      <c r="M228" s="71">
        <v>207.40086009967291</v>
      </c>
      <c r="N228" s="71">
        <v>206.01040897762621</v>
      </c>
      <c r="O228" s="71">
        <v>151.4107177536244</v>
      </c>
      <c r="P228" s="71">
        <v>100.04215322358357</v>
      </c>
      <c r="Q228" s="71">
        <v>9.5068390928805808</v>
      </c>
      <c r="R228" s="71">
        <v>0</v>
      </c>
      <c r="S228" s="71">
        <v>17.948337841419999</v>
      </c>
      <c r="T228" s="72"/>
      <c r="U228" s="71">
        <v>34218876</v>
      </c>
      <c r="V228" s="71">
        <v>4199</v>
      </c>
      <c r="W228" s="71">
        <v>142</v>
      </c>
      <c r="X228" s="71">
        <v>39473</v>
      </c>
      <c r="Y228" s="71">
        <v>49479</v>
      </c>
      <c r="Z228" s="71">
        <v>82727</v>
      </c>
      <c r="AA228" s="71">
        <v>20027</v>
      </c>
      <c r="AB228" s="71">
        <v>122899</v>
      </c>
      <c r="AC228" s="71">
        <v>0</v>
      </c>
      <c r="AD228" s="71">
        <v>17.948337841419999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19.751999999999999</v>
      </c>
      <c r="BJ228" s="71">
        <v>1212.8779999999999</v>
      </c>
      <c r="BK228" s="71">
        <v>0</v>
      </c>
      <c r="BL228" s="71">
        <v>24.062999999999999</v>
      </c>
      <c r="BM228" s="71">
        <v>0</v>
      </c>
      <c r="BN228" s="72"/>
      <c r="BO228" s="71">
        <v>0</v>
      </c>
      <c r="BP228" s="71">
        <v>3</v>
      </c>
      <c r="BQ228" s="71">
        <v>23</v>
      </c>
      <c r="BR228" s="71">
        <v>0</v>
      </c>
      <c r="BS228" s="71">
        <v>4</v>
      </c>
      <c r="BT228" s="71">
        <v>0</v>
      </c>
      <c r="BU228"/>
      <c r="BV228" s="70">
        <v>422.40499999999997</v>
      </c>
      <c r="BW228" s="70">
        <v>149.51599999999999</v>
      </c>
      <c r="BX228" s="70">
        <v>635.89700000000005</v>
      </c>
      <c r="BY228" s="70">
        <v>4.1159999999999997</v>
      </c>
      <c r="BZ228" s="70">
        <v>44.759</v>
      </c>
      <c r="CA228" s="70">
        <v>0</v>
      </c>
      <c r="CB228" s="70">
        <v>0</v>
      </c>
      <c r="CC228" s="70">
        <v>0</v>
      </c>
      <c r="CD228" s="70">
        <v>0</v>
      </c>
    </row>
    <row r="229" spans="1:82">
      <c r="A229" s="70" t="s">
        <v>1874</v>
      </c>
      <c r="B229" s="70">
        <v>79</v>
      </c>
      <c r="C229" s="70">
        <v>11</v>
      </c>
      <c r="D229" s="70">
        <v>5</v>
      </c>
      <c r="E229" s="70">
        <v>2014</v>
      </c>
      <c r="F229" s="70" t="s">
        <v>181</v>
      </c>
      <c r="G229" s="70" t="s">
        <v>1863</v>
      </c>
      <c r="H229" s="70" t="s">
        <v>1864</v>
      </c>
      <c r="I229" s="148"/>
      <c r="J229" s="71">
        <v>242.69763273349429</v>
      </c>
      <c r="K229" s="71">
        <v>9.7730461656323317</v>
      </c>
      <c r="L229" s="71">
        <v>9.7045026977102591</v>
      </c>
      <c r="M229" s="71">
        <v>189.17621913599871</v>
      </c>
      <c r="N229" s="71">
        <v>188.47626339834059</v>
      </c>
      <c r="O229" s="71">
        <v>145.17053155805937</v>
      </c>
      <c r="P229" s="71">
        <v>100.19560003541837</v>
      </c>
      <c r="Q229" s="71">
        <v>9.0520010044578605</v>
      </c>
      <c r="R229" s="71">
        <v>0</v>
      </c>
      <c r="S229" s="71">
        <v>16.37730838685</v>
      </c>
      <c r="T229" s="72"/>
      <c r="U229" s="71">
        <v>38184242</v>
      </c>
      <c r="V229" s="71">
        <v>3850</v>
      </c>
      <c r="W229" s="71">
        <v>236</v>
      </c>
      <c r="X229" s="71">
        <v>37277</v>
      </c>
      <c r="Y229" s="71">
        <v>49722</v>
      </c>
      <c r="Z229" s="71">
        <v>83539</v>
      </c>
      <c r="AA229" s="71">
        <v>19954</v>
      </c>
      <c r="AB229" s="71">
        <v>121966</v>
      </c>
      <c r="AC229" s="71">
        <v>0</v>
      </c>
      <c r="AD229" s="71">
        <v>16.37730838685</v>
      </c>
      <c r="AE229" s="72"/>
      <c r="AF229" s="71"/>
      <c r="AG229" s="71"/>
      <c r="AH229" s="71"/>
      <c r="AI229" s="71"/>
      <c r="AJ229" s="71"/>
      <c r="AK229" s="71"/>
      <c r="AL229" s="71"/>
      <c r="AM229" s="71"/>
      <c r="AN229" s="71"/>
      <c r="AO229" s="71"/>
      <c r="AP229" s="71"/>
      <c r="AQ229" s="72"/>
      <c r="AR229" s="71">
        <v>3237</v>
      </c>
      <c r="AS229" s="71">
        <v>833</v>
      </c>
      <c r="AT229" s="71">
        <v>0</v>
      </c>
      <c r="AU229" s="71">
        <v>0</v>
      </c>
      <c r="AV229" s="71">
        <v>0</v>
      </c>
      <c r="AW229" s="71">
        <v>2</v>
      </c>
      <c r="AX229" s="71"/>
      <c r="AY229" s="72"/>
      <c r="AZ229" s="71">
        <v>12943.1</v>
      </c>
      <c r="BA229" s="71">
        <v>47074.2</v>
      </c>
      <c r="BB229" s="71">
        <v>0</v>
      </c>
      <c r="BC229" s="71">
        <v>0</v>
      </c>
      <c r="BD229" s="71">
        <v>0</v>
      </c>
      <c r="BE229" s="71">
        <v>19125.599999999999</v>
      </c>
      <c r="BF229" s="71"/>
      <c r="BG229" s="72"/>
      <c r="BH229" s="71">
        <v>0</v>
      </c>
      <c r="BI229" s="71">
        <v>20.606999999999999</v>
      </c>
      <c r="BJ229" s="71">
        <v>1212.3800000000001</v>
      </c>
      <c r="BK229" s="71">
        <v>0</v>
      </c>
      <c r="BL229" s="71">
        <v>23.576000000000001</v>
      </c>
      <c r="BM229" s="71">
        <v>0</v>
      </c>
      <c r="BN229" s="72"/>
      <c r="BO229" s="71">
        <v>0</v>
      </c>
      <c r="BP229" s="71">
        <v>3</v>
      </c>
      <c r="BQ229" s="71">
        <v>24</v>
      </c>
      <c r="BR229" s="71">
        <v>0</v>
      </c>
      <c r="BS229" s="71">
        <v>4</v>
      </c>
      <c r="BT229" s="71">
        <v>0</v>
      </c>
      <c r="BU229"/>
      <c r="BV229" s="70">
        <v>424.37299999999999</v>
      </c>
      <c r="BW229" s="70">
        <v>142.88999999999999</v>
      </c>
      <c r="BX229" s="70">
        <v>637.78</v>
      </c>
      <c r="BY229" s="70">
        <v>4.2510000000000003</v>
      </c>
      <c r="BZ229" s="70">
        <v>47.268999999999998</v>
      </c>
      <c r="CA229" s="70">
        <v>0</v>
      </c>
      <c r="CB229" s="70">
        <v>0</v>
      </c>
      <c r="CC229" s="70">
        <v>0</v>
      </c>
      <c r="CD229" s="70">
        <v>0</v>
      </c>
    </row>
    <row r="230" spans="1:82">
      <c r="A230" s="70" t="s">
        <v>1875</v>
      </c>
      <c r="B230" s="70">
        <v>80</v>
      </c>
      <c r="C230" s="70">
        <v>12</v>
      </c>
      <c r="D230" s="70">
        <v>5</v>
      </c>
      <c r="E230" s="70">
        <v>2015</v>
      </c>
      <c r="F230" s="70" t="s">
        <v>182</v>
      </c>
      <c r="G230" s="70" t="s">
        <v>1863</v>
      </c>
      <c r="H230" s="70" t="s">
        <v>1864</v>
      </c>
      <c r="I230" s="148"/>
      <c r="J230" s="71">
        <v>222.19171882235059</v>
      </c>
      <c r="K230" s="71">
        <v>9.709947456447912</v>
      </c>
      <c r="L230" s="71">
        <v>9.0503716808948695</v>
      </c>
      <c r="M230" s="71">
        <v>169.33733913429461</v>
      </c>
      <c r="N230" s="71">
        <v>171.0596549331608</v>
      </c>
      <c r="O230" s="71">
        <v>144.75577163092396</v>
      </c>
      <c r="P230" s="71">
        <v>99.214422915874621</v>
      </c>
      <c r="Q230" s="71">
        <v>8.8044374602745705</v>
      </c>
      <c r="R230" s="71">
        <v>0</v>
      </c>
      <c r="S230" s="71">
        <v>18.7295285362</v>
      </c>
      <c r="T230" s="72"/>
      <c r="U230" s="71">
        <v>39923053</v>
      </c>
      <c r="V230" s="71">
        <v>3850</v>
      </c>
      <c r="W230" s="71">
        <v>236</v>
      </c>
      <c r="X230" s="71">
        <v>37277</v>
      </c>
      <c r="Y230" s="71">
        <v>50101</v>
      </c>
      <c r="Z230" s="71">
        <v>84102</v>
      </c>
      <c r="AA230" s="71">
        <v>19743</v>
      </c>
      <c r="AB230" s="71">
        <v>121183</v>
      </c>
      <c r="AC230" s="71">
        <v>0</v>
      </c>
      <c r="AD230" s="71">
        <v>18.7295285362</v>
      </c>
      <c r="AE230" s="72"/>
      <c r="AF230" s="71">
        <v>274794385.12286627</v>
      </c>
      <c r="AG230" s="71">
        <v>7418661.4134316808</v>
      </c>
      <c r="AH230" s="71">
        <v>1923103.4866921969</v>
      </c>
      <c r="AI230" s="71">
        <v>234772526.2961331</v>
      </c>
      <c r="AJ230" s="71">
        <v>254374531.43843311</v>
      </c>
      <c r="AK230" s="71">
        <v>0</v>
      </c>
      <c r="AL230" s="71">
        <v>0</v>
      </c>
      <c r="AM230" s="71">
        <v>16607621.806434169</v>
      </c>
      <c r="AN230" s="71">
        <v>0</v>
      </c>
      <c r="AO230" s="71">
        <v>0</v>
      </c>
      <c r="AP230" s="71">
        <v>789890829.56399059</v>
      </c>
      <c r="AQ230" s="72"/>
      <c r="AR230" s="71">
        <v>3527</v>
      </c>
      <c r="AS230" s="71">
        <v>1358</v>
      </c>
      <c r="AT230" s="71">
        <v>0</v>
      </c>
      <c r="AU230" s="71">
        <v>0</v>
      </c>
      <c r="AV230" s="71">
        <v>0</v>
      </c>
      <c r="AW230" s="71">
        <v>2</v>
      </c>
      <c r="AX230" s="71"/>
      <c r="AY230" s="72"/>
      <c r="AZ230" s="71">
        <v>14287.2</v>
      </c>
      <c r="BA230" s="71">
        <v>77341.2</v>
      </c>
      <c r="BB230" s="71">
        <v>0</v>
      </c>
      <c r="BC230" s="71">
        <v>0</v>
      </c>
      <c r="BD230" s="71">
        <v>0</v>
      </c>
      <c r="BE230" s="71">
        <v>19125.599999999999</v>
      </c>
      <c r="BF230" s="71"/>
      <c r="BG230" s="72"/>
      <c r="BH230" s="71">
        <v>0</v>
      </c>
      <c r="BI230" s="71">
        <v>26.975999999999999</v>
      </c>
      <c r="BJ230" s="71">
        <v>1181.511</v>
      </c>
      <c r="BK230" s="71">
        <v>0</v>
      </c>
      <c r="BL230" s="71">
        <v>38.01</v>
      </c>
      <c r="BM230" s="71">
        <v>0</v>
      </c>
      <c r="BN230" s="72"/>
      <c r="BO230" s="71">
        <v>0</v>
      </c>
      <c r="BP230" s="71">
        <v>4</v>
      </c>
      <c r="BQ230" s="71">
        <v>24</v>
      </c>
      <c r="BR230" s="71">
        <v>0</v>
      </c>
      <c r="BS230" s="71">
        <v>5</v>
      </c>
      <c r="BT230" s="71">
        <v>0</v>
      </c>
      <c r="BU230"/>
      <c r="BV230" s="70">
        <v>408.11399999999998</v>
      </c>
      <c r="BW230" s="70">
        <v>135.648</v>
      </c>
      <c r="BX230" s="70">
        <v>648.928</v>
      </c>
      <c r="BY230" s="70">
        <v>4.2249999999999996</v>
      </c>
      <c r="BZ230" s="70">
        <v>49.582000000000001</v>
      </c>
      <c r="CA230" s="70">
        <v>0</v>
      </c>
      <c r="CB230" s="70">
        <v>0</v>
      </c>
      <c r="CC230" s="70">
        <v>0</v>
      </c>
      <c r="CD230" s="70">
        <v>0</v>
      </c>
    </row>
    <row r="231" spans="1:82">
      <c r="A231" s="70" t="s">
        <v>1876</v>
      </c>
      <c r="B231" s="70">
        <v>81</v>
      </c>
      <c r="C231" s="70">
        <v>13</v>
      </c>
      <c r="D231" s="70">
        <v>5</v>
      </c>
      <c r="E231" s="70">
        <v>2016</v>
      </c>
      <c r="F231" s="70" t="s">
        <v>155</v>
      </c>
      <c r="G231" s="70" t="s">
        <v>1863</v>
      </c>
      <c r="H231" s="70" t="s">
        <v>1864</v>
      </c>
      <c r="I231" s="148"/>
      <c r="J231" s="71">
        <v>205.73428228216881</v>
      </c>
      <c r="K231" s="71">
        <v>10.665799762024923</v>
      </c>
      <c r="L231" s="71">
        <v>9.3061947247095471</v>
      </c>
      <c r="M231" s="71">
        <v>155.93596499578712</v>
      </c>
      <c r="N231" s="71">
        <v>181.2608313299279</v>
      </c>
      <c r="O231" s="71">
        <v>143.30738573703684</v>
      </c>
      <c r="P231" s="71">
        <v>95.984051807369497</v>
      </c>
      <c r="Q231" s="71">
        <v>8.5067095383277511</v>
      </c>
      <c r="R231" s="71">
        <v>0</v>
      </c>
      <c r="S231" s="71">
        <v>17.978609369100003</v>
      </c>
      <c r="T231" s="72"/>
      <c r="U231" s="71">
        <v>38649082</v>
      </c>
      <c r="V231" s="71">
        <v>3850</v>
      </c>
      <c r="W231" s="71">
        <v>236</v>
      </c>
      <c r="X231" s="71">
        <v>37277</v>
      </c>
      <c r="Y231" s="71">
        <v>50518</v>
      </c>
      <c r="Z231" s="71">
        <v>84284</v>
      </c>
      <c r="AA231" s="71">
        <v>19755</v>
      </c>
      <c r="AB231" s="71">
        <v>120437</v>
      </c>
      <c r="AC231" s="71">
        <v>0</v>
      </c>
      <c r="AD231" s="71">
        <v>17.978609369099999</v>
      </c>
      <c r="AE231" s="72"/>
      <c r="AF231" s="71">
        <v>266070095.44888759</v>
      </c>
      <c r="AG231" s="71">
        <v>8156785.2696023611</v>
      </c>
      <c r="AH231" s="71">
        <v>1536055.7422402969</v>
      </c>
      <c r="AI231" s="71">
        <v>237547644.5132958</v>
      </c>
      <c r="AJ231" s="71">
        <v>250637426.98689419</v>
      </c>
      <c r="AK231" s="71">
        <v>0</v>
      </c>
      <c r="AL231" s="71">
        <v>0</v>
      </c>
      <c r="AM231" s="71">
        <v>16518208.700931549</v>
      </c>
      <c r="AN231" s="71">
        <v>0</v>
      </c>
      <c r="AO231" s="71">
        <v>0</v>
      </c>
      <c r="AP231" s="71">
        <v>780466216.66185188</v>
      </c>
      <c r="AQ231" s="72"/>
      <c r="AR231" s="71">
        <v>3780</v>
      </c>
      <c r="AS231" s="71">
        <v>1682</v>
      </c>
      <c r="AT231" s="71">
        <v>0</v>
      </c>
      <c r="AU231" s="71">
        <v>0</v>
      </c>
      <c r="AV231" s="71">
        <v>0</v>
      </c>
      <c r="AW231" s="71">
        <v>3</v>
      </c>
      <c r="AX231" s="71"/>
      <c r="AY231" s="72"/>
      <c r="AZ231" s="71">
        <v>15568.8</v>
      </c>
      <c r="BA231" s="71">
        <v>92911.599999999991</v>
      </c>
      <c r="BB231" s="71">
        <v>0</v>
      </c>
      <c r="BC231" s="71">
        <v>0</v>
      </c>
      <c r="BD231" s="71">
        <v>0</v>
      </c>
      <c r="BE231" s="71">
        <v>19375.599999999999</v>
      </c>
      <c r="BF231" s="71"/>
      <c r="BG231" s="72"/>
      <c r="BH231" s="71">
        <v>0</v>
      </c>
      <c r="BI231" s="71">
        <v>20.268999999999998</v>
      </c>
      <c r="BJ231" s="71">
        <v>1195.3030000000001</v>
      </c>
      <c r="BK231" s="71">
        <v>0</v>
      </c>
      <c r="BL231" s="71">
        <v>41.311</v>
      </c>
      <c r="BM231" s="71">
        <v>0</v>
      </c>
      <c r="BN231" s="72"/>
      <c r="BO231" s="71">
        <v>0</v>
      </c>
      <c r="BP231" s="71">
        <v>3</v>
      </c>
      <c r="BQ231" s="71">
        <v>25</v>
      </c>
      <c r="BR231" s="71">
        <v>0</v>
      </c>
      <c r="BS231" s="71">
        <v>6</v>
      </c>
      <c r="BT231" s="71">
        <v>0</v>
      </c>
      <c r="BU231"/>
      <c r="BV231" s="70">
        <v>398.54</v>
      </c>
      <c r="BW231" s="70">
        <v>164.74199999999999</v>
      </c>
      <c r="BX231" s="70">
        <v>640.21799999999996</v>
      </c>
      <c r="BY231" s="70">
        <v>4.516</v>
      </c>
      <c r="BZ231" s="70">
        <v>48.866999999999997</v>
      </c>
      <c r="CA231" s="70">
        <v>0</v>
      </c>
      <c r="CB231" s="70">
        <v>0</v>
      </c>
      <c r="CC231" s="70">
        <v>0</v>
      </c>
      <c r="CD231" s="70">
        <v>0</v>
      </c>
    </row>
    <row r="232" spans="1:82">
      <c r="A232" s="70" t="s">
        <v>1877</v>
      </c>
      <c r="B232" s="70">
        <v>82</v>
      </c>
      <c r="C232" s="70">
        <v>14</v>
      </c>
      <c r="D232" s="70">
        <v>5</v>
      </c>
      <c r="E232" s="70">
        <v>2017</v>
      </c>
      <c r="F232" s="70" t="s">
        <v>156</v>
      </c>
      <c r="G232" s="70" t="s">
        <v>1863</v>
      </c>
      <c r="H232" s="70" t="s">
        <v>1864</v>
      </c>
      <c r="I232" s="148"/>
      <c r="J232" s="71">
        <v>208.33011775101517</v>
      </c>
      <c r="K232" s="71">
        <v>10.56061180845129</v>
      </c>
      <c r="L232" s="71">
        <v>10.693260668468962</v>
      </c>
      <c r="M232" s="71">
        <v>153.40878915718574</v>
      </c>
      <c r="N232" s="71">
        <v>179.8995332830913</v>
      </c>
      <c r="O232" s="71">
        <v>142.22168836354115</v>
      </c>
      <c r="P232" s="71">
        <v>94.70011500065273</v>
      </c>
      <c r="Q232" s="71">
        <v>8.1823271132851598</v>
      </c>
      <c r="R232" s="71">
        <v>0</v>
      </c>
      <c r="S232" s="71">
        <v>17.4136779062</v>
      </c>
      <c r="T232" s="72"/>
      <c r="U232" s="71">
        <v>38753084</v>
      </c>
      <c r="V232" s="71">
        <v>3850</v>
      </c>
      <c r="W232" s="71">
        <v>236</v>
      </c>
      <c r="X232" s="71">
        <v>37277</v>
      </c>
      <c r="Y232" s="71">
        <v>51007</v>
      </c>
      <c r="Z232" s="71">
        <v>85033</v>
      </c>
      <c r="AA232" s="71">
        <v>19615</v>
      </c>
      <c r="AB232" s="71">
        <v>119795</v>
      </c>
      <c r="AC232" s="71">
        <v>0</v>
      </c>
      <c r="AD232" s="71">
        <v>17.4136779062</v>
      </c>
      <c r="AE232" s="72"/>
      <c r="AF232" s="71">
        <v>279000170.07999158</v>
      </c>
      <c r="AG232" s="71">
        <v>8302918.2118238294</v>
      </c>
      <c r="AH232" s="71">
        <v>2318580.7315514088</v>
      </c>
      <c r="AI232" s="71">
        <v>248557146.86152381</v>
      </c>
      <c r="AJ232" s="71">
        <v>250005674.8283042</v>
      </c>
      <c r="AK232" s="71">
        <v>0</v>
      </c>
      <c r="AL232" s="71">
        <v>0</v>
      </c>
      <c r="AM232" s="71">
        <v>16455865.65020553</v>
      </c>
      <c r="AN232" s="71">
        <v>0</v>
      </c>
      <c r="AO232" s="71">
        <v>0</v>
      </c>
      <c r="AP232" s="71">
        <v>804640356.36340022</v>
      </c>
      <c r="AQ232" s="72"/>
      <c r="AR232" s="71">
        <v>4003</v>
      </c>
      <c r="AS232" s="71">
        <v>1898</v>
      </c>
      <c r="AT232" s="71">
        <v>0</v>
      </c>
      <c r="AU232" s="71">
        <v>0</v>
      </c>
      <c r="AV232" s="71">
        <v>0</v>
      </c>
      <c r="AW232" s="71">
        <v>3</v>
      </c>
      <c r="AX232" s="71"/>
      <c r="AY232" s="72"/>
      <c r="AZ232" s="71">
        <v>16748.400000000001</v>
      </c>
      <c r="BA232" s="71">
        <v>113327.0999999999</v>
      </c>
      <c r="BB232" s="71">
        <v>0</v>
      </c>
      <c r="BC232" s="71">
        <v>0</v>
      </c>
      <c r="BD232" s="71">
        <v>0</v>
      </c>
      <c r="BE232" s="71">
        <v>19375.599999999999</v>
      </c>
      <c r="BF232" s="71"/>
      <c r="BG232" s="72"/>
      <c r="BH232" s="71">
        <v>0</v>
      </c>
      <c r="BI232" s="71">
        <v>19.850999999999999</v>
      </c>
      <c r="BJ232" s="71">
        <v>1239.8009999999999</v>
      </c>
      <c r="BK232" s="71">
        <v>0</v>
      </c>
      <c r="BL232" s="71">
        <v>38.902999999999999</v>
      </c>
      <c r="BM232" s="71">
        <v>0</v>
      </c>
      <c r="BN232" s="72"/>
      <c r="BO232" s="71">
        <v>0</v>
      </c>
      <c r="BP232" s="71">
        <v>3</v>
      </c>
      <c r="BQ232" s="71">
        <v>25</v>
      </c>
      <c r="BR232" s="71">
        <v>0</v>
      </c>
      <c r="BS232" s="71">
        <v>6</v>
      </c>
      <c r="BT232" s="71">
        <v>0</v>
      </c>
      <c r="BU232"/>
      <c r="BV232" s="70">
        <v>408.57499999999999</v>
      </c>
      <c r="BW232" s="70">
        <v>161.928</v>
      </c>
      <c r="BX232" s="70">
        <v>677.10900000000004</v>
      </c>
      <c r="BY232" s="70">
        <v>4.4210000000000003</v>
      </c>
      <c r="BZ232" s="70">
        <v>46.521999999999998</v>
      </c>
      <c r="CA232" s="70">
        <v>0</v>
      </c>
      <c r="CB232" s="70">
        <v>0</v>
      </c>
      <c r="CC232" s="70">
        <v>0</v>
      </c>
      <c r="CD232" s="70">
        <v>0</v>
      </c>
    </row>
    <row r="233" spans="1:82">
      <c r="A233" s="70" t="s">
        <v>1878</v>
      </c>
      <c r="B233" s="70">
        <v>83</v>
      </c>
      <c r="C233" s="70">
        <v>15</v>
      </c>
      <c r="D233" s="70">
        <v>5</v>
      </c>
      <c r="E233" s="70">
        <v>2018</v>
      </c>
      <c r="F233" s="70" t="s">
        <v>183</v>
      </c>
      <c r="G233" s="70" t="s">
        <v>1863</v>
      </c>
      <c r="H233" s="70" t="s">
        <v>1864</v>
      </c>
      <c r="I233" s="148"/>
      <c r="J233" s="71">
        <v>224.72097671050807</v>
      </c>
      <c r="K233" s="71">
        <v>9.525494575964208</v>
      </c>
      <c r="L233" s="71">
        <v>9.9079422340009611</v>
      </c>
      <c r="M233" s="71">
        <v>151.33796372443641</v>
      </c>
      <c r="N233" s="71">
        <v>158.48037093494781</v>
      </c>
      <c r="O233" s="71">
        <v>140.44406552886082</v>
      </c>
      <c r="P233" s="71">
        <v>93.379836649906977</v>
      </c>
      <c r="Q233" s="71">
        <v>7.5392135114080698</v>
      </c>
      <c r="R233" s="71">
        <v>0</v>
      </c>
      <c r="S233" s="71">
        <v>16.226669022480003</v>
      </c>
      <c r="T233" s="72"/>
      <c r="U233" s="71">
        <v>41628234</v>
      </c>
      <c r="V233" s="71">
        <v>3850</v>
      </c>
      <c r="W233" s="71">
        <v>236</v>
      </c>
      <c r="X233" s="71">
        <v>37277</v>
      </c>
      <c r="Y233" s="71">
        <v>51368</v>
      </c>
      <c r="Z233" s="71">
        <v>85578</v>
      </c>
      <c r="AA233" s="71">
        <v>19536</v>
      </c>
      <c r="AB233" s="71">
        <v>118951</v>
      </c>
      <c r="AC233" s="71">
        <v>0</v>
      </c>
      <c r="AD233" s="71">
        <v>16.226669022479999</v>
      </c>
      <c r="AE233" s="72"/>
      <c r="AF233" s="71">
        <v>305393963.91874099</v>
      </c>
      <c r="AG233" s="71">
        <v>7168075.3720919853</v>
      </c>
      <c r="AH233" s="71">
        <v>2195244.4820835851</v>
      </c>
      <c r="AI233" s="71">
        <v>240154120.63527241</v>
      </c>
      <c r="AJ233" s="71">
        <v>234375063.93506509</v>
      </c>
      <c r="AK233" s="71">
        <v>0</v>
      </c>
      <c r="AL233" s="71">
        <v>0</v>
      </c>
      <c r="AM233" s="71">
        <v>16373737.27026134</v>
      </c>
      <c r="AN233" s="71">
        <v>0</v>
      </c>
      <c r="AO233" s="71">
        <v>0</v>
      </c>
      <c r="AP233" s="71">
        <v>805660205.61351538</v>
      </c>
      <c r="AQ233" s="72"/>
      <c r="AR233" s="71">
        <v>4253</v>
      </c>
      <c r="AS233" s="71">
        <v>2120</v>
      </c>
      <c r="AT233" s="71">
        <v>0</v>
      </c>
      <c r="AU233" s="71">
        <v>0</v>
      </c>
      <c r="AV233" s="71">
        <v>0</v>
      </c>
      <c r="AW233" s="71">
        <v>3</v>
      </c>
      <c r="AX233" s="71"/>
      <c r="AY233" s="72"/>
      <c r="AZ233" s="71">
        <v>18023</v>
      </c>
      <c r="BA233" s="71">
        <v>135071.20000000001</v>
      </c>
      <c r="BB233" s="71">
        <v>0</v>
      </c>
      <c r="BC233" s="71">
        <v>0</v>
      </c>
      <c r="BD233" s="71">
        <v>0</v>
      </c>
      <c r="BE233" s="71">
        <v>25125.599999999999</v>
      </c>
      <c r="BF233" s="71"/>
      <c r="BG233" s="72"/>
      <c r="BH233" s="71">
        <v>0</v>
      </c>
      <c r="BI233" s="71">
        <v>19.815999999999999</v>
      </c>
      <c r="BJ233" s="71">
        <v>1234.2159999999999</v>
      </c>
      <c r="BK233" s="71">
        <v>0</v>
      </c>
      <c r="BL233" s="71">
        <v>33.302</v>
      </c>
      <c r="BM233" s="71">
        <v>0</v>
      </c>
      <c r="BN233" s="72"/>
      <c r="BO233" s="71">
        <v>0</v>
      </c>
      <c r="BP233" s="71">
        <v>3</v>
      </c>
      <c r="BQ233" s="71">
        <v>26</v>
      </c>
      <c r="BR233" s="71">
        <v>0</v>
      </c>
      <c r="BS233" s="71">
        <v>5</v>
      </c>
      <c r="BT233" s="71">
        <v>0</v>
      </c>
      <c r="BU233"/>
      <c r="BV233" s="70">
        <v>403.327</v>
      </c>
      <c r="BW233" s="70">
        <v>171.642</v>
      </c>
      <c r="BX233" s="70">
        <v>663.16399999999999</v>
      </c>
      <c r="BY233" s="70">
        <v>4.2779999999999996</v>
      </c>
      <c r="BZ233" s="70">
        <v>44.923000000000002</v>
      </c>
      <c r="CA233" s="70">
        <v>0</v>
      </c>
      <c r="CB233" s="70">
        <v>0</v>
      </c>
      <c r="CC233" s="70">
        <v>0</v>
      </c>
      <c r="CD233" s="70">
        <v>0</v>
      </c>
    </row>
    <row r="234" spans="1:82">
      <c r="A234" s="70" t="s">
        <v>1879</v>
      </c>
      <c r="B234" s="70">
        <v>84</v>
      </c>
      <c r="C234" s="70">
        <v>16</v>
      </c>
      <c r="D234" s="70">
        <v>5</v>
      </c>
      <c r="E234" s="70">
        <v>2019</v>
      </c>
      <c r="F234" s="70" t="s">
        <v>158</v>
      </c>
      <c r="G234" s="70" t="s">
        <v>1863</v>
      </c>
      <c r="H234" s="70" t="s">
        <v>1864</v>
      </c>
      <c r="I234" s="148"/>
      <c r="J234" s="71">
        <v>208.15214723628827</v>
      </c>
      <c r="K234" s="71">
        <v>8.7979990434066853</v>
      </c>
      <c r="L234" s="71">
        <v>9.9918840088247318</v>
      </c>
      <c r="M234" s="71">
        <v>146.73597155630159</v>
      </c>
      <c r="N234" s="71">
        <v>163.3527276402483</v>
      </c>
      <c r="O234" s="71">
        <v>136.79206542919982</v>
      </c>
      <c r="P234" s="71">
        <v>92.721153479258618</v>
      </c>
      <c r="Q234" s="71">
        <v>7.2798311791635699</v>
      </c>
      <c r="R234" s="71">
        <v>0</v>
      </c>
      <c r="S234" s="71">
        <v>20.047368700749999</v>
      </c>
      <c r="T234" s="72"/>
      <c r="U234" s="71">
        <v>40786741</v>
      </c>
      <c r="V234" s="71">
        <v>3850</v>
      </c>
      <c r="W234" s="71">
        <v>236</v>
      </c>
      <c r="X234" s="71">
        <v>37277</v>
      </c>
      <c r="Y234" s="71">
        <v>51708</v>
      </c>
      <c r="Z234" s="71">
        <v>85641</v>
      </c>
      <c r="AA234" s="71">
        <v>19253</v>
      </c>
      <c r="AB234" s="71">
        <v>117968</v>
      </c>
      <c r="AC234" s="71">
        <v>0</v>
      </c>
      <c r="AD234" s="71">
        <v>20.047368700749999</v>
      </c>
      <c r="AE234" s="72"/>
      <c r="AF234" s="71">
        <v>289389698.14498961</v>
      </c>
      <c r="AG234" s="71">
        <v>6919045.7317162389</v>
      </c>
      <c r="AH234" s="71">
        <v>2343783.5697446829</v>
      </c>
      <c r="AI234" s="71">
        <v>242542677.58832601</v>
      </c>
      <c r="AJ234" s="71">
        <v>236409004.06540799</v>
      </c>
      <c r="AK234" s="71">
        <v>0</v>
      </c>
      <c r="AL234" s="71">
        <v>0</v>
      </c>
      <c r="AM234" s="71">
        <v>16066353.537371466</v>
      </c>
      <c r="AN234" s="71">
        <v>0</v>
      </c>
      <c r="AO234" s="71">
        <v>0</v>
      </c>
      <c r="AP234" s="71">
        <v>793670562.63755608</v>
      </c>
      <c r="AQ234" s="72"/>
      <c r="AR234" s="71">
        <v>4530</v>
      </c>
      <c r="AS234" s="71">
        <v>2303</v>
      </c>
      <c r="AT234" s="71">
        <v>0</v>
      </c>
      <c r="AU234" s="71">
        <v>0</v>
      </c>
      <c r="AV234" s="71">
        <v>0</v>
      </c>
      <c r="AW234" s="71">
        <v>3</v>
      </c>
      <c r="AX234" s="71"/>
      <c r="AY234" s="72"/>
      <c r="AZ234" s="71">
        <v>19428.19999999995</v>
      </c>
      <c r="BA234" s="71">
        <v>142372.79999999999</v>
      </c>
      <c r="BB234" s="71">
        <v>0</v>
      </c>
      <c r="BC234" s="71">
        <v>0</v>
      </c>
      <c r="BD234" s="71">
        <v>0</v>
      </c>
      <c r="BE234" s="71">
        <v>25125.599999999999</v>
      </c>
      <c r="BF234" s="71"/>
      <c r="BG234" s="72"/>
      <c r="BH234" s="71">
        <v>0</v>
      </c>
      <c r="BI234" s="71">
        <v>19.353000000000002</v>
      </c>
      <c r="BJ234" s="71">
        <v>1182.1569999999999</v>
      </c>
      <c r="BK234" s="71">
        <v>0</v>
      </c>
      <c r="BL234" s="71">
        <v>39.768000000000001</v>
      </c>
      <c r="BM234" s="71">
        <v>0</v>
      </c>
      <c r="BN234" s="72"/>
      <c r="BO234" s="71">
        <v>0</v>
      </c>
      <c r="BP234" s="71">
        <v>3</v>
      </c>
      <c r="BQ234" s="71">
        <v>26</v>
      </c>
      <c r="BR234" s="71">
        <v>0</v>
      </c>
      <c r="BS234" s="71">
        <v>7</v>
      </c>
      <c r="BT234" s="71">
        <v>0</v>
      </c>
      <c r="BU234"/>
      <c r="BV234" s="70">
        <v>371.52800000000002</v>
      </c>
      <c r="BW234" s="70">
        <v>179.12100000000001</v>
      </c>
      <c r="BX234" s="70">
        <v>642.49800000000005</v>
      </c>
      <c r="BY234" s="70">
        <v>4.085</v>
      </c>
      <c r="BZ234" s="70">
        <v>44.045999999999999</v>
      </c>
      <c r="CA234" s="70">
        <v>0</v>
      </c>
      <c r="CB234" s="70">
        <v>0</v>
      </c>
      <c r="CC234" s="70">
        <v>0</v>
      </c>
      <c r="CD234" s="70">
        <v>0</v>
      </c>
    </row>
    <row r="235" spans="1:82">
      <c r="A235" s="70" t="s">
        <v>1880</v>
      </c>
      <c r="B235" s="70">
        <v>85</v>
      </c>
      <c r="C235" s="70">
        <v>17</v>
      </c>
      <c r="D235" s="70">
        <v>5</v>
      </c>
      <c r="E235" s="70">
        <v>2020</v>
      </c>
      <c r="F235" s="70" t="s">
        <v>159</v>
      </c>
      <c r="G235" s="1064" t="s">
        <v>1863</v>
      </c>
      <c r="H235" s="70" t="s">
        <v>1864</v>
      </c>
      <c r="I235" s="148"/>
      <c r="J235" s="71">
        <v>238.06703420210101</v>
      </c>
      <c r="K235" s="71">
        <v>8.9396753812503054</v>
      </c>
      <c r="L235" s="71">
        <v>7.4895228061409451</v>
      </c>
      <c r="M235" s="71">
        <v>145.10022651877614</v>
      </c>
      <c r="N235" s="71">
        <v>155.25730519621089</v>
      </c>
      <c r="O235" s="71">
        <v>118.74923185632034</v>
      </c>
      <c r="P235" s="71">
        <v>86.826778056578178</v>
      </c>
      <c r="Q235" s="71">
        <v>6.9195125766504404</v>
      </c>
      <c r="R235" s="71">
        <v>0</v>
      </c>
      <c r="S235" s="71">
        <v>18.931882611719999</v>
      </c>
      <c r="T235" s="72"/>
      <c r="U235" s="71">
        <v>43276751</v>
      </c>
      <c r="V235" s="71">
        <v>3346</v>
      </c>
      <c r="W235" s="71">
        <v>214</v>
      </c>
      <c r="X235" s="71">
        <v>38571</v>
      </c>
      <c r="Y235" s="71">
        <v>52158</v>
      </c>
      <c r="Z235" s="71">
        <v>84855</v>
      </c>
      <c r="AA235" s="71">
        <v>19163</v>
      </c>
      <c r="AB235" s="71">
        <v>117358</v>
      </c>
      <c r="AC235" s="71">
        <v>0</v>
      </c>
      <c r="AD235" s="71">
        <v>18.931882611719999</v>
      </c>
      <c r="AE235" s="72"/>
      <c r="AF235" s="71">
        <v>336677009.33628899</v>
      </c>
      <c r="AG235" s="71">
        <v>6796590.1614324506</v>
      </c>
      <c r="AH235" s="71">
        <v>1844467.5699711449</v>
      </c>
      <c r="AI235" s="71">
        <v>237123210.66920999</v>
      </c>
      <c r="AJ235" s="71">
        <v>216566864.31793791</v>
      </c>
      <c r="AK235" s="71"/>
      <c r="AL235" s="71"/>
      <c r="AM235" s="71">
        <v>15316522.874574972</v>
      </c>
      <c r="AN235" s="71"/>
      <c r="AO235" s="71"/>
      <c r="AP235" s="71">
        <v>814324664.92941558</v>
      </c>
      <c r="AQ235" s="72"/>
      <c r="AR235" s="71">
        <v>4739</v>
      </c>
      <c r="AS235" s="71">
        <v>2438</v>
      </c>
      <c r="AT235" s="71">
        <v>0</v>
      </c>
      <c r="AU235" s="71">
        <v>0</v>
      </c>
      <c r="AV235" s="71">
        <v>0</v>
      </c>
      <c r="AW235" s="71">
        <v>3</v>
      </c>
      <c r="AX235" s="71"/>
      <c r="AY235" s="72"/>
      <c r="AZ235" s="71">
        <v>20622.69999999991</v>
      </c>
      <c r="BA235" s="71">
        <v>148759.49999999971</v>
      </c>
      <c r="BB235" s="71">
        <v>0</v>
      </c>
      <c r="BC235" s="71">
        <v>0</v>
      </c>
      <c r="BD235" s="71">
        <v>0</v>
      </c>
      <c r="BE235" s="71">
        <v>25125.599999999999</v>
      </c>
      <c r="BF235" s="71"/>
      <c r="BG235" s="72"/>
      <c r="BH235" s="71">
        <v>0</v>
      </c>
      <c r="BI235" s="71">
        <v>18.468</v>
      </c>
      <c r="BJ235" s="71">
        <v>1135.0060000000001</v>
      </c>
      <c r="BK235" s="71">
        <v>0</v>
      </c>
      <c r="BL235" s="71">
        <v>39.521999999999998</v>
      </c>
      <c r="BM235" s="71">
        <v>0</v>
      </c>
      <c r="BN235" s="72"/>
      <c r="BO235" s="71">
        <v>0</v>
      </c>
      <c r="BP235" s="71">
        <v>3</v>
      </c>
      <c r="BQ235" s="71">
        <v>26</v>
      </c>
      <c r="BR235" s="71">
        <v>0</v>
      </c>
      <c r="BS235" s="71">
        <v>8</v>
      </c>
      <c r="BT235" s="71">
        <v>0</v>
      </c>
      <c r="BU235"/>
      <c r="BV235" s="70">
        <v>365.08699999999999</v>
      </c>
      <c r="BW235" s="70">
        <v>175.39599999999999</v>
      </c>
      <c r="BX235" s="70">
        <v>611.11300000000006</v>
      </c>
      <c r="BY235" s="70">
        <v>3.8359999999999999</v>
      </c>
      <c r="BZ235" s="70">
        <v>37.564</v>
      </c>
      <c r="CA235" s="70">
        <v>0</v>
      </c>
      <c r="CB235" s="70">
        <v>0</v>
      </c>
      <c r="CC235" s="70">
        <v>0</v>
      </c>
      <c r="CD235" s="70">
        <v>0</v>
      </c>
    </row>
    <row r="236" spans="1:82">
      <c r="A236" s="70" t="s">
        <v>1881</v>
      </c>
      <c r="B236" s="70">
        <v>85</v>
      </c>
      <c r="C236" s="70">
        <v>18</v>
      </c>
      <c r="D236" s="70">
        <v>5</v>
      </c>
      <c r="E236" s="70">
        <v>2021</v>
      </c>
      <c r="F236" s="70" t="s">
        <v>160</v>
      </c>
      <c r="G236" s="1064" t="s">
        <v>1863</v>
      </c>
      <c r="H236" s="70" t="s">
        <v>1864</v>
      </c>
      <c r="I236" s="148"/>
      <c r="J236" s="71">
        <v>244.82261617181612</v>
      </c>
      <c r="K236" s="71">
        <v>10.24151346160261</v>
      </c>
      <c r="L236" s="71">
        <v>6.281220246546205</v>
      </c>
      <c r="M236" s="71">
        <v>161.60878449746306</v>
      </c>
      <c r="N236" s="71">
        <v>148.94413035237005</v>
      </c>
      <c r="O236" s="71">
        <v>116.04436240527143</v>
      </c>
      <c r="P236" s="71">
        <v>89.173090622141913</v>
      </c>
      <c r="Q236" s="71">
        <v>6.7868589767705698</v>
      </c>
      <c r="R236" s="71">
        <v>0</v>
      </c>
      <c r="S236" s="71">
        <v>18.572238668720001</v>
      </c>
      <c r="T236" s="72"/>
      <c r="U236" s="71">
        <v>45607349</v>
      </c>
      <c r="V236" s="71">
        <v>3346</v>
      </c>
      <c r="W236" s="71">
        <v>214</v>
      </c>
      <c r="X236" s="71">
        <v>38571</v>
      </c>
      <c r="Y236" s="71">
        <v>52307</v>
      </c>
      <c r="Z236" s="71">
        <v>85381</v>
      </c>
      <c r="AA236" s="71">
        <v>19191</v>
      </c>
      <c r="AB236" s="71">
        <v>116239</v>
      </c>
      <c r="AC236" s="71">
        <v>0</v>
      </c>
      <c r="AD236" s="71">
        <v>18.572238668720001</v>
      </c>
      <c r="AE236" s="72"/>
      <c r="AF236" s="71">
        <v>341756815.67687249</v>
      </c>
      <c r="AG236" s="71">
        <v>8863217.0132387206</v>
      </c>
      <c r="AH236" s="71">
        <v>1483792.2700052268</v>
      </c>
      <c r="AI236" s="71">
        <v>265007624.88427928</v>
      </c>
      <c r="AJ236" s="71">
        <v>223318586.2310794</v>
      </c>
      <c r="AK236" s="71">
        <v>0</v>
      </c>
      <c r="AL236" s="71">
        <v>0</v>
      </c>
      <c r="AM236" s="71">
        <v>15257983.054891204</v>
      </c>
      <c r="AN236" s="71">
        <v>0</v>
      </c>
      <c r="AO236" s="71">
        <v>0</v>
      </c>
      <c r="AP236" s="71">
        <v>855688019.13036644</v>
      </c>
      <c r="AQ236" s="72"/>
      <c r="AR236" s="71">
        <v>4944</v>
      </c>
      <c r="AS236" s="71">
        <v>2512</v>
      </c>
      <c r="AT236" s="71">
        <v>0</v>
      </c>
      <c r="AU236" s="71">
        <v>0</v>
      </c>
      <c r="AV236" s="71">
        <v>0</v>
      </c>
      <c r="AW236" s="71">
        <v>3</v>
      </c>
      <c r="AX236" s="71"/>
      <c r="AY236" s="72"/>
      <c r="AZ236" s="71">
        <v>21855.79999999989</v>
      </c>
      <c r="BA236" s="71">
        <v>187287.7999999999</v>
      </c>
      <c r="BB236" s="71">
        <v>0</v>
      </c>
      <c r="BC236" s="71">
        <v>0</v>
      </c>
      <c r="BD236" s="71">
        <v>0</v>
      </c>
      <c r="BE236" s="71">
        <v>25125.599999999999</v>
      </c>
      <c r="BF236" s="71"/>
      <c r="BG236" s="72"/>
      <c r="BH236" s="71">
        <v>0</v>
      </c>
      <c r="BI236" s="71">
        <v>15.226000000000001</v>
      </c>
      <c r="BJ236" s="71">
        <v>1162.25</v>
      </c>
      <c r="BK236" s="71">
        <v>0</v>
      </c>
      <c r="BL236" s="71">
        <v>39.96</v>
      </c>
      <c r="BM236" s="71">
        <v>0</v>
      </c>
      <c r="BN236" s="72"/>
      <c r="BO236" s="71">
        <v>0</v>
      </c>
      <c r="BP236" s="71">
        <v>2</v>
      </c>
      <c r="BQ236" s="71">
        <v>26</v>
      </c>
      <c r="BR236" s="71">
        <v>0</v>
      </c>
      <c r="BS236" s="71">
        <v>8</v>
      </c>
      <c r="BT236" s="71">
        <v>0</v>
      </c>
      <c r="BU236"/>
      <c r="BV236" s="70">
        <v>359.68299999999999</v>
      </c>
      <c r="BW236" s="70">
        <v>165.98099999999999</v>
      </c>
      <c r="BX236" s="70">
        <v>645.34699999999998</v>
      </c>
      <c r="BY236" s="70">
        <v>4.944</v>
      </c>
      <c r="BZ236" s="70">
        <v>41.481000000000002</v>
      </c>
      <c r="CA236" s="70">
        <v>0</v>
      </c>
      <c r="CB236" s="70">
        <v>0</v>
      </c>
      <c r="CC236" s="70">
        <v>0</v>
      </c>
      <c r="CD236" s="70">
        <v>0</v>
      </c>
    </row>
    <row r="237" spans="1:82">
      <c r="A237" s="70" t="s">
        <v>1882</v>
      </c>
      <c r="B237" s="70">
        <v>85</v>
      </c>
      <c r="C237" s="70">
        <v>19</v>
      </c>
      <c r="D237" s="70">
        <v>5</v>
      </c>
      <c r="E237" s="70">
        <v>2022</v>
      </c>
      <c r="F237" s="70" t="s">
        <v>161</v>
      </c>
      <c r="G237" s="70" t="s">
        <v>1863</v>
      </c>
      <c r="H237" s="70" t="s">
        <v>1864</v>
      </c>
      <c r="I237" s="148"/>
      <c r="J237" s="71">
        <v>230.79004915230487</v>
      </c>
      <c r="K237" s="71">
        <v>8.3852866216130284</v>
      </c>
      <c r="L237" s="71">
        <v>7.0925344930402003</v>
      </c>
      <c r="M237" s="71">
        <v>153.53790616058615</v>
      </c>
      <c r="N237" s="71">
        <v>168.39618578332508</v>
      </c>
      <c r="O237" s="71">
        <v>123.71451143198577</v>
      </c>
      <c r="P237" s="71">
        <v>88.424522628876105</v>
      </c>
      <c r="Q237" s="71">
        <v>6.7752124344553142</v>
      </c>
      <c r="R237" s="71">
        <v>0</v>
      </c>
      <c r="S237" s="71">
        <v>19.321803169399999</v>
      </c>
      <c r="T237" s="72"/>
      <c r="U237" s="71">
        <v>49199918</v>
      </c>
      <c r="V237" s="71">
        <v>3346</v>
      </c>
      <c r="W237" s="71">
        <v>214</v>
      </c>
      <c r="X237" s="71">
        <v>38571</v>
      </c>
      <c r="Y237" s="71">
        <v>52573</v>
      </c>
      <c r="Z237" s="71">
        <v>86483</v>
      </c>
      <c r="AA237" s="71">
        <v>19320</v>
      </c>
      <c r="AB237" s="71">
        <v>115088</v>
      </c>
      <c r="AC237" s="71">
        <v>0</v>
      </c>
      <c r="AD237" s="71">
        <v>19.321803169399999</v>
      </c>
      <c r="AE237" s="72"/>
      <c r="AF237" s="71">
        <v>318924722.09908652</v>
      </c>
      <c r="AG237" s="71">
        <v>6313028.8498611161</v>
      </c>
      <c r="AH237" s="71">
        <v>1972433.8712374414</v>
      </c>
      <c r="AI237" s="71">
        <v>246368505.43525445</v>
      </c>
      <c r="AJ237" s="71">
        <v>264967320.82157165</v>
      </c>
      <c r="AK237" s="71">
        <v>0</v>
      </c>
      <c r="AL237" s="71">
        <v>0</v>
      </c>
      <c r="AM237" s="71">
        <v>14861002.058726117</v>
      </c>
      <c r="AN237" s="71">
        <v>0</v>
      </c>
      <c r="AO237" s="71">
        <v>0</v>
      </c>
      <c r="AP237" s="71">
        <v>853407013.13573718</v>
      </c>
      <c r="AQ237" s="72"/>
      <c r="AR237" s="71">
        <v>5177</v>
      </c>
      <c r="AS237" s="71">
        <v>2556</v>
      </c>
      <c r="AT237" s="71">
        <v>0</v>
      </c>
      <c r="AU237" s="71">
        <v>0</v>
      </c>
      <c r="AV237" s="71">
        <v>0</v>
      </c>
      <c r="AW237" s="71">
        <v>3</v>
      </c>
      <c r="AX237" s="71"/>
      <c r="AY237" s="72"/>
      <c r="AZ237" s="71">
        <v>23295.199999999866</v>
      </c>
      <c r="BA237" s="71">
        <v>229377.09999999998</v>
      </c>
      <c r="BB237" s="71">
        <v>0</v>
      </c>
      <c r="BC237" s="71">
        <v>0</v>
      </c>
      <c r="BD237" s="71">
        <v>0</v>
      </c>
      <c r="BE237" s="71">
        <v>25125.599999999999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1883</v>
      </c>
      <c r="B238" s="70">
        <v>85</v>
      </c>
      <c r="C238" s="70">
        <v>20</v>
      </c>
      <c r="D238" s="70">
        <v>5</v>
      </c>
      <c r="E238" s="70">
        <v>2023</v>
      </c>
      <c r="F238" s="70" t="s">
        <v>1539</v>
      </c>
      <c r="G238" s="70" t="s">
        <v>1863</v>
      </c>
      <c r="H238" s="70" t="s">
        <v>1864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5429</v>
      </c>
      <c r="AS238" s="71">
        <v>2582</v>
      </c>
      <c r="AT238" s="71">
        <v>0</v>
      </c>
      <c r="AU238" s="71">
        <v>0</v>
      </c>
      <c r="AV238" s="71">
        <v>0</v>
      </c>
      <c r="AW238" s="71">
        <v>3</v>
      </c>
      <c r="AX238" s="71"/>
      <c r="AY238" s="72"/>
      <c r="AZ238" s="71">
        <v>24808.89999999994</v>
      </c>
      <c r="BA238" s="71">
        <v>230603.2</v>
      </c>
      <c r="BB238" s="71">
        <v>0</v>
      </c>
      <c r="BC238" s="71">
        <v>0</v>
      </c>
      <c r="BD238" s="71">
        <v>0</v>
      </c>
      <c r="BE238" s="71">
        <v>25125.599999999999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1884</v>
      </c>
      <c r="B239" s="70">
        <v>85</v>
      </c>
      <c r="C239" s="70">
        <v>21</v>
      </c>
      <c r="D239" s="70">
        <v>5</v>
      </c>
      <c r="E239" s="70">
        <v>2024</v>
      </c>
      <c r="F239" s="70" t="s">
        <v>1554</v>
      </c>
      <c r="G239" s="70" t="s">
        <v>1863</v>
      </c>
      <c r="H239" s="70" t="s">
        <v>1864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1885</v>
      </c>
      <c r="B240" s="70">
        <v>18</v>
      </c>
      <c r="C240" s="70">
        <v>1</v>
      </c>
      <c r="D240" s="70">
        <v>2</v>
      </c>
      <c r="E240" s="70">
        <v>1990</v>
      </c>
      <c r="F240" s="70" t="s">
        <v>787</v>
      </c>
      <c r="G240" s="70" t="s">
        <v>1886</v>
      </c>
      <c r="H240" s="70" t="s">
        <v>1887</v>
      </c>
      <c r="I240" s="148"/>
      <c r="J240" s="71">
        <v>1895.5792821686259</v>
      </c>
      <c r="K240" s="71">
        <v>18.65447684525758</v>
      </c>
      <c r="L240" s="71">
        <v>7.8919842070150263</v>
      </c>
      <c r="M240" s="71">
        <v>97.574635924197295</v>
      </c>
      <c r="N240" s="71">
        <v>102.34268648295919</v>
      </c>
      <c r="O240" s="71">
        <v>88.242081497378791</v>
      </c>
      <c r="P240" s="71">
        <v>115.31598332710929</v>
      </c>
      <c r="Q240" s="71">
        <v>7.9737713594877997</v>
      </c>
      <c r="R240" s="71">
        <v>142.78717377477619</v>
      </c>
      <c r="S240" s="71">
        <v>8.2269101318328079</v>
      </c>
      <c r="T240" s="72"/>
      <c r="U240" s="71">
        <v>48810903</v>
      </c>
      <c r="V240" s="71">
        <v>6312</v>
      </c>
      <c r="W240" s="71">
        <v>89</v>
      </c>
      <c r="X240" s="71">
        <v>38281</v>
      </c>
      <c r="Y240" s="71">
        <v>44439</v>
      </c>
      <c r="Z240" s="71">
        <v>36295</v>
      </c>
      <c r="AA240" s="71">
        <v>28000</v>
      </c>
      <c r="AB240" s="71">
        <v>129467</v>
      </c>
      <c r="AC240" s="71">
        <v>24730995.5</v>
      </c>
      <c r="AD240" s="71">
        <v>8.2269101318328079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1888</v>
      </c>
      <c r="B241" s="70">
        <v>19</v>
      </c>
      <c r="C241" s="70">
        <v>2</v>
      </c>
      <c r="D241" s="70">
        <v>2</v>
      </c>
      <c r="E241" s="70">
        <v>2005</v>
      </c>
      <c r="F241" s="70" t="s">
        <v>789</v>
      </c>
      <c r="G241" s="70" t="s">
        <v>1886</v>
      </c>
      <c r="H241" s="70" t="s">
        <v>1887</v>
      </c>
      <c r="I241" s="148"/>
      <c r="J241" s="71">
        <v>1840.436771214539</v>
      </c>
      <c r="K241" s="71">
        <v>12.10934110305344</v>
      </c>
      <c r="L241" s="71">
        <v>6.7998756916804206</v>
      </c>
      <c r="M241" s="71">
        <v>154.666413879061</v>
      </c>
      <c r="N241" s="71">
        <v>167.88465003021241</v>
      </c>
      <c r="O241" s="71">
        <v>134.48227954285201</v>
      </c>
      <c r="P241" s="71">
        <v>109.2477147120434</v>
      </c>
      <c r="Q241" s="71">
        <v>7.4574331526425004</v>
      </c>
      <c r="R241" s="71">
        <v>119.1007638494728</v>
      </c>
      <c r="S241" s="71">
        <v>11.7975396225</v>
      </c>
      <c r="T241" s="72"/>
      <c r="U241" s="71">
        <v>57522993</v>
      </c>
      <c r="V241" s="71">
        <v>5519</v>
      </c>
      <c r="W241" s="71">
        <v>80</v>
      </c>
      <c r="X241" s="71">
        <v>34728</v>
      </c>
      <c r="Y241" s="71">
        <v>54308</v>
      </c>
      <c r="Z241" s="71">
        <v>64009</v>
      </c>
      <c r="AA241" s="71">
        <v>21725</v>
      </c>
      <c r="AB241" s="71">
        <v>126581</v>
      </c>
      <c r="AC241" s="71">
        <v>21060504</v>
      </c>
      <c r="AD241" s="71">
        <v>11.7975396225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1889</v>
      </c>
      <c r="B242" s="70">
        <v>20</v>
      </c>
      <c r="C242" s="70">
        <v>3</v>
      </c>
      <c r="D242" s="70">
        <v>2</v>
      </c>
      <c r="E242" s="70">
        <v>2006</v>
      </c>
      <c r="F242" s="70" t="s">
        <v>790</v>
      </c>
      <c r="G242" s="70" t="s">
        <v>1886</v>
      </c>
      <c r="H242" s="70" t="s">
        <v>1887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1890</v>
      </c>
      <c r="B243" s="70">
        <v>21</v>
      </c>
      <c r="C243" s="70">
        <v>4</v>
      </c>
      <c r="D243" s="70">
        <v>2</v>
      </c>
      <c r="E243" s="70">
        <v>2007</v>
      </c>
      <c r="F243" s="70" t="s">
        <v>791</v>
      </c>
      <c r="G243" s="70" t="s">
        <v>1886</v>
      </c>
      <c r="H243" s="70" t="s">
        <v>1887</v>
      </c>
      <c r="I243" s="148"/>
      <c r="J243" s="71">
        <v>2059.3501988298081</v>
      </c>
      <c r="K243" s="71">
        <v>11.86396495253619</v>
      </c>
      <c r="L243" s="71">
        <v>7.4385022178337792</v>
      </c>
      <c r="M243" s="71">
        <v>154.60513616520521</v>
      </c>
      <c r="N243" s="71">
        <v>171.26708856617651</v>
      </c>
      <c r="O243" s="71">
        <v>131.36246057116361</v>
      </c>
      <c r="P243" s="71">
        <v>109.23827817101549</v>
      </c>
      <c r="Q243" s="71">
        <v>7.8391497172228402</v>
      </c>
      <c r="R243" s="71">
        <v>117.80715648567229</v>
      </c>
      <c r="S243" s="71">
        <v>9.7916955264500007</v>
      </c>
      <c r="T243" s="72"/>
      <c r="U243" s="71">
        <v>83170313</v>
      </c>
      <c r="V243" s="71">
        <v>5338</v>
      </c>
      <c r="W243" s="71">
        <v>84</v>
      </c>
      <c r="X243" s="71">
        <v>39225</v>
      </c>
      <c r="Y243" s="71">
        <v>55131</v>
      </c>
      <c r="Z243" s="71">
        <v>64997</v>
      </c>
      <c r="AA243" s="71">
        <v>21392</v>
      </c>
      <c r="AB243" s="71">
        <v>126024</v>
      </c>
      <c r="AC243" s="71">
        <v>21429473</v>
      </c>
      <c r="AD243" s="71">
        <v>9.7916955264500007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1891</v>
      </c>
      <c r="B244" s="70">
        <v>22</v>
      </c>
      <c r="C244" s="70">
        <v>5</v>
      </c>
      <c r="D244" s="70">
        <v>2</v>
      </c>
      <c r="E244" s="70">
        <v>2008</v>
      </c>
      <c r="F244" s="70" t="s">
        <v>792</v>
      </c>
      <c r="G244" s="70" t="s">
        <v>1886</v>
      </c>
      <c r="H244" s="70" t="s">
        <v>1887</v>
      </c>
      <c r="I244" s="148"/>
      <c r="J244" s="71">
        <v>1669.4889677074709</v>
      </c>
      <c r="K244" s="71">
        <v>8.7804056536947535</v>
      </c>
      <c r="L244" s="71">
        <v>6.4585284356319228</v>
      </c>
      <c r="M244" s="71">
        <v>164.3430425630078</v>
      </c>
      <c r="N244" s="71">
        <v>182.17181995660101</v>
      </c>
      <c r="O244" s="71">
        <v>127.76926808206861</v>
      </c>
      <c r="P244" s="71">
        <v>106.8184781752161</v>
      </c>
      <c r="Q244" s="71">
        <v>7.6917978314411304</v>
      </c>
      <c r="R244" s="71">
        <v>88.00503634841867</v>
      </c>
      <c r="S244" s="71">
        <v>17.332248437920001</v>
      </c>
      <c r="T244" s="72"/>
      <c r="U244" s="71">
        <v>73200631</v>
      </c>
      <c r="V244" s="71">
        <v>5338</v>
      </c>
      <c r="W244" s="71">
        <v>84</v>
      </c>
      <c r="X244" s="71">
        <v>39225</v>
      </c>
      <c r="Y244" s="71">
        <v>55556</v>
      </c>
      <c r="Z244" s="71">
        <v>65438</v>
      </c>
      <c r="AA244" s="71">
        <v>20942</v>
      </c>
      <c r="AB244" s="71">
        <v>125689</v>
      </c>
      <c r="AC244" s="71">
        <v>16622940.5</v>
      </c>
      <c r="AD244" s="71">
        <v>17.332248437920001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1892</v>
      </c>
      <c r="B245" s="70">
        <v>23</v>
      </c>
      <c r="C245" s="70">
        <v>6</v>
      </c>
      <c r="D245" s="70">
        <v>2</v>
      </c>
      <c r="E245" s="70">
        <v>2009</v>
      </c>
      <c r="F245" s="70" t="s">
        <v>176</v>
      </c>
      <c r="G245" s="70" t="s">
        <v>1886</v>
      </c>
      <c r="H245" s="70" t="s">
        <v>1887</v>
      </c>
      <c r="I245" s="148"/>
      <c r="J245" s="71">
        <v>1456.2687667201969</v>
      </c>
      <c r="K245" s="71">
        <v>10.579377841593869</v>
      </c>
      <c r="L245" s="71">
        <v>6.4876026218829939</v>
      </c>
      <c r="M245" s="71">
        <v>178.5485155699983</v>
      </c>
      <c r="N245" s="71">
        <v>168.82764979196449</v>
      </c>
      <c r="O245" s="71">
        <v>130.67420059710381</v>
      </c>
      <c r="P245" s="71">
        <v>102.04713582502571</v>
      </c>
      <c r="Q245" s="71">
        <v>7.3112466035755803</v>
      </c>
      <c r="R245" s="71">
        <v>85.98992278334903</v>
      </c>
      <c r="S245" s="71">
        <v>19.376433392399999</v>
      </c>
      <c r="T245" s="72"/>
      <c r="U245" s="71">
        <v>54619780</v>
      </c>
      <c r="V245" s="71">
        <v>5811</v>
      </c>
      <c r="W245" s="71">
        <v>101</v>
      </c>
      <c r="X245" s="71">
        <v>42238</v>
      </c>
      <c r="Y245" s="71">
        <v>55833</v>
      </c>
      <c r="Z245" s="71">
        <v>66059</v>
      </c>
      <c r="AA245" s="71">
        <v>20539</v>
      </c>
      <c r="AB245" s="71">
        <v>125413</v>
      </c>
      <c r="AC245" s="71">
        <v>15845678.5</v>
      </c>
      <c r="AD245" s="71">
        <v>19.376433392399999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2204.8969999999999</v>
      </c>
      <c r="BK245" s="71">
        <v>248.95500000000001</v>
      </c>
      <c r="BL245" s="71">
        <v>37.182000000000002</v>
      </c>
      <c r="BM245" s="71">
        <v>0</v>
      </c>
      <c r="BN245" s="72"/>
      <c r="BO245" s="71">
        <v>0</v>
      </c>
      <c r="BP245" s="71">
        <v>0</v>
      </c>
      <c r="BQ245" s="71">
        <v>22</v>
      </c>
      <c r="BR245" s="71">
        <v>2</v>
      </c>
      <c r="BS245" s="71">
        <v>5</v>
      </c>
      <c r="BT245" s="71">
        <v>0</v>
      </c>
      <c r="BU245"/>
      <c r="BV245" s="70">
        <v>2290.4490000000001</v>
      </c>
      <c r="BW245" s="70">
        <v>57.723999999999997</v>
      </c>
      <c r="BX245" s="70">
        <v>7.8689999999999998</v>
      </c>
      <c r="BY245" s="70">
        <v>0</v>
      </c>
      <c r="BZ245" s="70">
        <v>134.99199999999999</v>
      </c>
      <c r="CA245" s="70">
        <v>0</v>
      </c>
      <c r="CB245" s="70">
        <v>0</v>
      </c>
      <c r="CC245" s="70">
        <v>0</v>
      </c>
      <c r="CD245" s="70">
        <v>0</v>
      </c>
    </row>
    <row r="246" spans="1:82">
      <c r="A246" s="70" t="s">
        <v>1893</v>
      </c>
      <c r="B246" s="70">
        <v>24</v>
      </c>
      <c r="C246" s="70">
        <v>7</v>
      </c>
      <c r="D246" s="70">
        <v>2</v>
      </c>
      <c r="E246" s="70">
        <v>2010</v>
      </c>
      <c r="F246" s="70" t="s">
        <v>177</v>
      </c>
      <c r="G246" s="70" t="s">
        <v>1886</v>
      </c>
      <c r="H246" s="70" t="s">
        <v>1887</v>
      </c>
      <c r="I246" s="148"/>
      <c r="J246" s="71">
        <v>1490.054647550287</v>
      </c>
      <c r="K246" s="71">
        <v>10.204352552825799</v>
      </c>
      <c r="L246" s="71">
        <v>6.0439329131855271</v>
      </c>
      <c r="M246" s="71">
        <v>159.40999345193859</v>
      </c>
      <c r="N246" s="71">
        <v>153.90650093678289</v>
      </c>
      <c r="O246" s="71">
        <v>130.9243358590675</v>
      </c>
      <c r="P246" s="71">
        <v>102.9028828474692</v>
      </c>
      <c r="Q246" s="71">
        <v>7.6006728864619797</v>
      </c>
      <c r="R246" s="71">
        <v>107.95713979364351</v>
      </c>
      <c r="S246" s="71">
        <v>12.86499123504</v>
      </c>
      <c r="T246" s="72"/>
      <c r="U246" s="71">
        <v>61504731</v>
      </c>
      <c r="V246" s="71">
        <v>5811</v>
      </c>
      <c r="W246" s="71">
        <v>101</v>
      </c>
      <c r="X246" s="71">
        <v>42238</v>
      </c>
      <c r="Y246" s="71">
        <v>56147</v>
      </c>
      <c r="Z246" s="71">
        <v>66493</v>
      </c>
      <c r="AA246" s="71">
        <v>20194</v>
      </c>
      <c r="AB246" s="71">
        <v>124931</v>
      </c>
      <c r="AC246" s="71">
        <v>18852400.5</v>
      </c>
      <c r="AD246" s="71">
        <v>12.86499123504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2154.4810000000002</v>
      </c>
      <c r="BK246" s="71">
        <v>186.422</v>
      </c>
      <c r="BL246" s="71">
        <v>28.795999999999999</v>
      </c>
      <c r="BM246" s="71">
        <v>0</v>
      </c>
      <c r="BN246" s="72"/>
      <c r="BO246" s="71">
        <v>0</v>
      </c>
      <c r="BP246" s="71">
        <v>0</v>
      </c>
      <c r="BQ246" s="71">
        <v>20</v>
      </c>
      <c r="BR246" s="71">
        <v>2</v>
      </c>
      <c r="BS246" s="71">
        <v>5</v>
      </c>
      <c r="BT246" s="71">
        <v>0</v>
      </c>
      <c r="BU246"/>
      <c r="BV246" s="70">
        <v>2265.0219999999999</v>
      </c>
      <c r="BW246" s="70">
        <v>51.2</v>
      </c>
      <c r="BX246" s="70">
        <v>5.4770000000000003</v>
      </c>
      <c r="BY246" s="70">
        <v>0</v>
      </c>
      <c r="BZ246" s="70">
        <v>48</v>
      </c>
      <c r="CA246" s="70">
        <v>0</v>
      </c>
      <c r="CB246" s="70">
        <v>0</v>
      </c>
      <c r="CC246" s="70">
        <v>0</v>
      </c>
      <c r="CD246" s="70">
        <v>0</v>
      </c>
    </row>
    <row r="247" spans="1:82">
      <c r="A247" s="70" t="s">
        <v>1894</v>
      </c>
      <c r="B247" s="70">
        <v>25</v>
      </c>
      <c r="C247" s="70">
        <v>8</v>
      </c>
      <c r="D247" s="70">
        <v>2</v>
      </c>
      <c r="E247" s="70">
        <v>2011</v>
      </c>
      <c r="F247" s="70" t="s">
        <v>178</v>
      </c>
      <c r="G247" s="70" t="s">
        <v>1886</v>
      </c>
      <c r="H247" s="70" t="s">
        <v>1887</v>
      </c>
      <c r="I247" s="148"/>
      <c r="J247" s="71">
        <v>1799.454102594701</v>
      </c>
      <c r="K247" s="71">
        <v>14.672188747710409</v>
      </c>
      <c r="L247" s="71">
        <v>4.8436923175730344</v>
      </c>
      <c r="M247" s="71">
        <v>221.2216955024688</v>
      </c>
      <c r="N247" s="71">
        <v>221.42393414541959</v>
      </c>
      <c r="O247" s="71">
        <v>129.36613708421214</v>
      </c>
      <c r="P247" s="71">
        <v>98.69698958826315</v>
      </c>
      <c r="Q247" s="71">
        <v>8.7326907279620105</v>
      </c>
      <c r="R247" s="71">
        <v>109.5311527532628</v>
      </c>
      <c r="S247" s="71">
        <v>12.65514629332</v>
      </c>
      <c r="T247" s="72"/>
      <c r="U247" s="71">
        <v>69930052</v>
      </c>
      <c r="V247" s="71">
        <v>5811</v>
      </c>
      <c r="W247" s="71">
        <v>101</v>
      </c>
      <c r="X247" s="71">
        <v>42238</v>
      </c>
      <c r="Y247" s="71">
        <v>56429</v>
      </c>
      <c r="Z247" s="71">
        <v>67129</v>
      </c>
      <c r="AA247" s="71">
        <v>19945</v>
      </c>
      <c r="AB247" s="71">
        <v>124438</v>
      </c>
      <c r="AC247" s="71">
        <v>19095634</v>
      </c>
      <c r="AD247" s="71">
        <v>12.65514629332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2025.585</v>
      </c>
      <c r="BK247" s="71">
        <v>263.49799999999999</v>
      </c>
      <c r="BL247" s="71">
        <v>24.771999999999998</v>
      </c>
      <c r="BM247" s="71">
        <v>0</v>
      </c>
      <c r="BN247" s="72"/>
      <c r="BO247" s="71">
        <v>0</v>
      </c>
      <c r="BP247" s="71">
        <v>0</v>
      </c>
      <c r="BQ247" s="71">
        <v>21</v>
      </c>
      <c r="BR247" s="71">
        <v>2</v>
      </c>
      <c r="BS247" s="71">
        <v>6</v>
      </c>
      <c r="BT247" s="71">
        <v>0</v>
      </c>
      <c r="BU247"/>
      <c r="BV247" s="70">
        <v>2147.0239999999999</v>
      </c>
      <c r="BW247" s="70">
        <v>30.4</v>
      </c>
      <c r="BX247" s="70">
        <v>6.3159999999999998</v>
      </c>
      <c r="BY247" s="70">
        <v>0</v>
      </c>
      <c r="BZ247" s="70">
        <v>130.11500000000001</v>
      </c>
      <c r="CA247" s="70">
        <v>0</v>
      </c>
      <c r="CB247" s="70">
        <v>0</v>
      </c>
      <c r="CC247" s="70">
        <v>0</v>
      </c>
      <c r="CD247" s="70">
        <v>0</v>
      </c>
    </row>
    <row r="248" spans="1:82">
      <c r="A248" s="70" t="s">
        <v>1895</v>
      </c>
      <c r="B248" s="70">
        <v>26</v>
      </c>
      <c r="C248" s="70">
        <v>9</v>
      </c>
      <c r="D248" s="70">
        <v>2</v>
      </c>
      <c r="E248" s="70">
        <v>2012</v>
      </c>
      <c r="F248" s="70" t="s">
        <v>179</v>
      </c>
      <c r="G248" s="70" t="s">
        <v>1886</v>
      </c>
      <c r="H248" s="70" t="s">
        <v>1887</v>
      </c>
      <c r="I248" s="148"/>
      <c r="J248" s="71">
        <v>1973.242186366894</v>
      </c>
      <c r="K248" s="71">
        <v>14.76630996949144</v>
      </c>
      <c r="L248" s="71">
        <v>4.8139984867410952</v>
      </c>
      <c r="M248" s="71">
        <v>248.0564375920124</v>
      </c>
      <c r="N248" s="71">
        <v>254.09829936350471</v>
      </c>
      <c r="O248" s="71">
        <v>129.79357883376767</v>
      </c>
      <c r="P248" s="71">
        <v>97.442063150792904</v>
      </c>
      <c r="Q248" s="71">
        <v>9.4840802152121402</v>
      </c>
      <c r="R248" s="71">
        <v>107.79332556215419</v>
      </c>
      <c r="S248" s="71">
        <v>14.148960516600001</v>
      </c>
      <c r="T248" s="72"/>
      <c r="U248" s="71">
        <v>60195255</v>
      </c>
      <c r="V248" s="71">
        <v>5811</v>
      </c>
      <c r="W248" s="71">
        <v>101</v>
      </c>
      <c r="X248" s="71">
        <v>42238</v>
      </c>
      <c r="Y248" s="71">
        <v>56952</v>
      </c>
      <c r="Z248" s="71">
        <v>67885</v>
      </c>
      <c r="AA248" s="71">
        <v>19580</v>
      </c>
      <c r="AB248" s="71">
        <v>124388</v>
      </c>
      <c r="AC248" s="71">
        <v>18305916.5</v>
      </c>
      <c r="AD248" s="71">
        <v>14.148960516600001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2009.4480000000001</v>
      </c>
      <c r="BK248" s="71">
        <v>276.58699999999999</v>
      </c>
      <c r="BL248" s="71">
        <v>31.061999999999998</v>
      </c>
      <c r="BM248" s="71">
        <v>0</v>
      </c>
      <c r="BN248" s="72"/>
      <c r="BO248" s="71">
        <v>0</v>
      </c>
      <c r="BP248" s="71">
        <v>0</v>
      </c>
      <c r="BQ248" s="71">
        <v>21</v>
      </c>
      <c r="BR248" s="71">
        <v>2</v>
      </c>
      <c r="BS248" s="71">
        <v>6</v>
      </c>
      <c r="BT248" s="71">
        <v>0</v>
      </c>
      <c r="BU248"/>
      <c r="BV248" s="70">
        <v>2158.3890000000001</v>
      </c>
      <c r="BW248" s="70">
        <v>12.8</v>
      </c>
      <c r="BX248" s="70">
        <v>6.4630000000000001</v>
      </c>
      <c r="BY248" s="70">
        <v>0</v>
      </c>
      <c r="BZ248" s="70">
        <v>139.44499999999999</v>
      </c>
      <c r="CA248" s="70">
        <v>0</v>
      </c>
      <c r="CB248" s="70">
        <v>0</v>
      </c>
      <c r="CC248" s="70">
        <v>0</v>
      </c>
      <c r="CD248" s="70">
        <v>0</v>
      </c>
    </row>
    <row r="249" spans="1:82">
      <c r="A249" s="70" t="s">
        <v>1896</v>
      </c>
      <c r="B249" s="70">
        <v>27</v>
      </c>
      <c r="C249" s="70">
        <v>10</v>
      </c>
      <c r="D249" s="70">
        <v>2</v>
      </c>
      <c r="E249" s="70">
        <v>2013</v>
      </c>
      <c r="F249" s="70" t="s">
        <v>180</v>
      </c>
      <c r="G249" s="70" t="s">
        <v>1886</v>
      </c>
      <c r="H249" s="70" t="s">
        <v>1887</v>
      </c>
      <c r="I249" s="148"/>
      <c r="J249" s="71">
        <v>1950.261623836911</v>
      </c>
      <c r="K249" s="71">
        <v>12.30742974132994</v>
      </c>
      <c r="L249" s="71">
        <v>4.9757640067839564</v>
      </c>
      <c r="M249" s="71">
        <v>251.8895821897236</v>
      </c>
      <c r="N249" s="71">
        <v>266.55191698657262</v>
      </c>
      <c r="O249" s="71">
        <v>125.66282435294519</v>
      </c>
      <c r="P249" s="71">
        <v>97.089893146930166</v>
      </c>
      <c r="Q249" s="71">
        <v>9.6061627765172108</v>
      </c>
      <c r="R249" s="71">
        <v>86.283883390713697</v>
      </c>
      <c r="S249" s="71">
        <v>13.191436772879999</v>
      </c>
      <c r="T249" s="72"/>
      <c r="U249" s="71">
        <v>65821531</v>
      </c>
      <c r="V249" s="71">
        <v>5811</v>
      </c>
      <c r="W249" s="71">
        <v>101</v>
      </c>
      <c r="X249" s="71">
        <v>42238</v>
      </c>
      <c r="Y249" s="71">
        <v>57113</v>
      </c>
      <c r="Z249" s="71">
        <v>68659</v>
      </c>
      <c r="AA249" s="71">
        <v>19436</v>
      </c>
      <c r="AB249" s="71">
        <v>124183</v>
      </c>
      <c r="AC249" s="71">
        <v>14303435.5</v>
      </c>
      <c r="AD249" s="71">
        <v>13.191436772879999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2101.634</v>
      </c>
      <c r="BK249" s="71">
        <v>285.48700000000002</v>
      </c>
      <c r="BL249" s="71">
        <v>47.890999999999998</v>
      </c>
      <c r="BM249" s="71">
        <v>0</v>
      </c>
      <c r="BN249" s="72"/>
      <c r="BO249" s="71">
        <v>0</v>
      </c>
      <c r="BP249" s="71">
        <v>0</v>
      </c>
      <c r="BQ249" s="71">
        <v>22</v>
      </c>
      <c r="BR249" s="71">
        <v>2</v>
      </c>
      <c r="BS249" s="71">
        <v>7</v>
      </c>
      <c r="BT249" s="71">
        <v>0</v>
      </c>
      <c r="BU249"/>
      <c r="BV249" s="70">
        <v>2262.0149999999999</v>
      </c>
      <c r="BW249" s="70">
        <v>11.202999999999999</v>
      </c>
      <c r="BX249" s="70">
        <v>18.454999999999998</v>
      </c>
      <c r="BY249" s="70">
        <v>0</v>
      </c>
      <c r="BZ249" s="70">
        <v>143.339</v>
      </c>
      <c r="CA249" s="70">
        <v>0</v>
      </c>
      <c r="CB249" s="70">
        <v>0</v>
      </c>
      <c r="CC249" s="70">
        <v>0</v>
      </c>
      <c r="CD249" s="70">
        <v>0</v>
      </c>
    </row>
    <row r="250" spans="1:82">
      <c r="A250" s="70" t="s">
        <v>1897</v>
      </c>
      <c r="B250" s="70">
        <v>28</v>
      </c>
      <c r="C250" s="70">
        <v>11</v>
      </c>
      <c r="D250" s="70">
        <v>2</v>
      </c>
      <c r="E250" s="70">
        <v>2014</v>
      </c>
      <c r="F250" s="70" t="s">
        <v>181</v>
      </c>
      <c r="G250" s="70" t="s">
        <v>1886</v>
      </c>
      <c r="H250" s="70" t="s">
        <v>1887</v>
      </c>
      <c r="I250" s="148"/>
      <c r="J250" s="71">
        <v>1883.8458286007369</v>
      </c>
      <c r="K250" s="71">
        <v>11.86596343421534</v>
      </c>
      <c r="L250" s="71">
        <v>9.7074470738602958</v>
      </c>
      <c r="M250" s="71">
        <v>236.55185412317419</v>
      </c>
      <c r="N250" s="71">
        <v>244.94619798181239</v>
      </c>
      <c r="O250" s="71">
        <v>120.29105609968978</v>
      </c>
      <c r="P250" s="71">
        <v>96.374368621819414</v>
      </c>
      <c r="Q250" s="71">
        <v>9.1532335559072902</v>
      </c>
      <c r="R250" s="71">
        <v>82.210000995886205</v>
      </c>
      <c r="S250" s="71">
        <v>13.5639952940904</v>
      </c>
      <c r="T250" s="72"/>
      <c r="U250" s="71">
        <v>72984126</v>
      </c>
      <c r="V250" s="71">
        <v>4732</v>
      </c>
      <c r="W250" s="71">
        <v>168</v>
      </c>
      <c r="X250" s="71">
        <v>41363</v>
      </c>
      <c r="Y250" s="71">
        <v>57159</v>
      </c>
      <c r="Z250" s="71">
        <v>69222</v>
      </c>
      <c r="AA250" s="71">
        <v>19193</v>
      </c>
      <c r="AB250" s="71">
        <v>123330</v>
      </c>
      <c r="AC250" s="71">
        <v>13670952.5</v>
      </c>
      <c r="AD250" s="71">
        <v>13.5639952940904</v>
      </c>
      <c r="AE250" s="72"/>
      <c r="AF250" s="71"/>
      <c r="AG250" s="71"/>
      <c r="AH250" s="71"/>
      <c r="AI250" s="71"/>
      <c r="AJ250" s="71"/>
      <c r="AK250" s="71"/>
      <c r="AL250" s="71"/>
      <c r="AM250" s="71"/>
      <c r="AN250" s="71"/>
      <c r="AO250" s="71"/>
      <c r="AP250" s="71"/>
      <c r="AQ250" s="72"/>
      <c r="AR250" s="71">
        <v>2584</v>
      </c>
      <c r="AS250" s="71">
        <v>476</v>
      </c>
      <c r="AT250" s="71">
        <v>0</v>
      </c>
      <c r="AU250" s="71">
        <v>0</v>
      </c>
      <c r="AV250" s="71">
        <v>0</v>
      </c>
      <c r="AW250" s="71">
        <v>0</v>
      </c>
      <c r="AX250" s="71"/>
      <c r="AY250" s="72"/>
      <c r="AZ250" s="71">
        <v>10968.849</v>
      </c>
      <c r="BA250" s="71">
        <v>19507.580000000002</v>
      </c>
      <c r="BB250" s="71">
        <v>0</v>
      </c>
      <c r="BC250" s="71">
        <v>0</v>
      </c>
      <c r="BD250" s="71">
        <v>0</v>
      </c>
      <c r="BE250" s="71">
        <v>0</v>
      </c>
      <c r="BF250" s="71"/>
      <c r="BG250" s="72"/>
      <c r="BH250" s="71">
        <v>0</v>
      </c>
      <c r="BI250" s="71">
        <v>0</v>
      </c>
      <c r="BJ250" s="71">
        <v>2157.9859999999999</v>
      </c>
      <c r="BK250" s="71">
        <v>304.28399999999999</v>
      </c>
      <c r="BL250" s="71">
        <v>61.152000000000001</v>
      </c>
      <c r="BM250" s="71">
        <v>0</v>
      </c>
      <c r="BN250" s="72"/>
      <c r="BO250" s="71">
        <v>0</v>
      </c>
      <c r="BP250" s="71">
        <v>0</v>
      </c>
      <c r="BQ250" s="71">
        <v>23</v>
      </c>
      <c r="BR250" s="71">
        <v>2</v>
      </c>
      <c r="BS250" s="71">
        <v>7</v>
      </c>
      <c r="BT250" s="71">
        <v>0</v>
      </c>
      <c r="BU250"/>
      <c r="BV250" s="70">
        <v>2323.509</v>
      </c>
      <c r="BW250" s="70">
        <v>12.287000000000001</v>
      </c>
      <c r="BX250" s="70">
        <v>25.588000000000001</v>
      </c>
      <c r="BY250" s="70">
        <v>0</v>
      </c>
      <c r="BZ250" s="70">
        <v>162.03800000000001</v>
      </c>
      <c r="CA250" s="70">
        <v>0</v>
      </c>
      <c r="CB250" s="70">
        <v>0</v>
      </c>
      <c r="CC250" s="70">
        <v>0</v>
      </c>
      <c r="CD250" s="70">
        <v>0</v>
      </c>
    </row>
    <row r="251" spans="1:82">
      <c r="A251" s="70" t="s">
        <v>1898</v>
      </c>
      <c r="B251" s="70">
        <v>29</v>
      </c>
      <c r="C251" s="70">
        <v>12</v>
      </c>
      <c r="D251" s="70">
        <v>2</v>
      </c>
      <c r="E251" s="70">
        <v>2015</v>
      </c>
      <c r="F251" s="70" t="s">
        <v>182</v>
      </c>
      <c r="G251" s="70" t="s">
        <v>1886</v>
      </c>
      <c r="H251" s="70" t="s">
        <v>1887</v>
      </c>
      <c r="I251" s="148"/>
      <c r="J251" s="71">
        <v>1908.639422713813</v>
      </c>
      <c r="K251" s="71">
        <v>11.139651980548489</v>
      </c>
      <c r="L251" s="71">
        <v>7.7896265053313227</v>
      </c>
      <c r="M251" s="71">
        <v>222.2610807117166</v>
      </c>
      <c r="N251" s="71">
        <v>213.28548294708699</v>
      </c>
      <c r="O251" s="71">
        <v>119.75716485382544</v>
      </c>
      <c r="P251" s="71">
        <v>95.947980384581584</v>
      </c>
      <c r="Q251" s="71">
        <v>8.8890067909872901</v>
      </c>
      <c r="R251" s="71">
        <v>84.712847307462667</v>
      </c>
      <c r="S251" s="71">
        <v>11.591223636467999</v>
      </c>
      <c r="T251" s="72"/>
      <c r="U251" s="71">
        <v>70393522</v>
      </c>
      <c r="V251" s="71">
        <v>4732</v>
      </c>
      <c r="W251" s="71">
        <v>168</v>
      </c>
      <c r="X251" s="71">
        <v>41363</v>
      </c>
      <c r="Y251" s="71">
        <v>57144</v>
      </c>
      <c r="Z251" s="71">
        <v>69578</v>
      </c>
      <c r="AA251" s="71">
        <v>19093</v>
      </c>
      <c r="AB251" s="71">
        <v>122347</v>
      </c>
      <c r="AC251" s="71">
        <v>14480279</v>
      </c>
      <c r="AD251" s="71">
        <v>11.591223636467999</v>
      </c>
      <c r="AE251" s="72"/>
      <c r="AF251" s="71">
        <v>881554866.6440444</v>
      </c>
      <c r="AG251" s="71">
        <v>8013043.6921076085</v>
      </c>
      <c r="AH251" s="71">
        <v>1629477.6990700699</v>
      </c>
      <c r="AI251" s="71">
        <v>243025972.83998379</v>
      </c>
      <c r="AJ251" s="71">
        <v>285627729.54073721</v>
      </c>
      <c r="AK251" s="71">
        <v>0</v>
      </c>
      <c r="AL251" s="71">
        <v>0</v>
      </c>
      <c r="AM251" s="71">
        <v>16767143.12363781</v>
      </c>
      <c r="AN251" s="71">
        <v>0</v>
      </c>
      <c r="AO251" s="71">
        <v>0</v>
      </c>
      <c r="AP251" s="71">
        <v>1436618233.5395808</v>
      </c>
      <c r="AQ251" s="72"/>
      <c r="AR251" s="71">
        <v>2789</v>
      </c>
      <c r="AS251" s="71">
        <v>616</v>
      </c>
      <c r="AT251" s="71">
        <v>0</v>
      </c>
      <c r="AU251" s="71">
        <v>0</v>
      </c>
      <c r="AV251" s="71">
        <v>0</v>
      </c>
      <c r="AW251" s="71">
        <v>0</v>
      </c>
      <c r="AX251" s="71"/>
      <c r="AY251" s="72"/>
      <c r="AZ251" s="71">
        <v>11965.286</v>
      </c>
      <c r="BA251" s="71">
        <v>25252.58</v>
      </c>
      <c r="BB251" s="71">
        <v>0</v>
      </c>
      <c r="BC251" s="71">
        <v>0</v>
      </c>
      <c r="BD251" s="71">
        <v>0</v>
      </c>
      <c r="BE251" s="71">
        <v>0</v>
      </c>
      <c r="BF251" s="71"/>
      <c r="BG251" s="72"/>
      <c r="BH251" s="71">
        <v>0</v>
      </c>
      <c r="BI251" s="71">
        <v>0</v>
      </c>
      <c r="BJ251" s="71">
        <v>2113.2959999999998</v>
      </c>
      <c r="BK251" s="71">
        <v>276.351</v>
      </c>
      <c r="BL251" s="71">
        <v>53.628</v>
      </c>
      <c r="BM251" s="71">
        <v>0</v>
      </c>
      <c r="BN251" s="72"/>
      <c r="BO251" s="71">
        <v>0</v>
      </c>
      <c r="BP251" s="71">
        <v>0</v>
      </c>
      <c r="BQ251" s="71">
        <v>23</v>
      </c>
      <c r="BR251" s="71">
        <v>2</v>
      </c>
      <c r="BS251" s="71">
        <v>6</v>
      </c>
      <c r="BT251" s="71">
        <v>0</v>
      </c>
      <c r="BU251"/>
      <c r="BV251" s="70">
        <v>2267.1610000000001</v>
      </c>
      <c r="BW251" s="70">
        <v>13.696</v>
      </c>
      <c r="BX251" s="70">
        <v>22.262</v>
      </c>
      <c r="BY251" s="70">
        <v>0</v>
      </c>
      <c r="BZ251" s="70">
        <v>140.15600000000001</v>
      </c>
      <c r="CA251" s="70">
        <v>0</v>
      </c>
      <c r="CB251" s="70">
        <v>0</v>
      </c>
      <c r="CC251" s="70">
        <v>0</v>
      </c>
      <c r="CD251" s="70">
        <v>0</v>
      </c>
    </row>
    <row r="252" spans="1:82">
      <c r="A252" s="70" t="s">
        <v>1899</v>
      </c>
      <c r="B252" s="70">
        <v>30</v>
      </c>
      <c r="C252" s="70">
        <v>13</v>
      </c>
      <c r="D252" s="70">
        <v>2</v>
      </c>
      <c r="E252" s="70">
        <v>2016</v>
      </c>
      <c r="F252" s="70" t="s">
        <v>155</v>
      </c>
      <c r="G252" s="70" t="s">
        <v>1886</v>
      </c>
      <c r="H252" s="70" t="s">
        <v>1887</v>
      </c>
      <c r="I252" s="148"/>
      <c r="J252" s="71">
        <v>1840.5350358553628</v>
      </c>
      <c r="K252" s="71">
        <v>10.340593380146464</v>
      </c>
      <c r="L252" s="71">
        <v>7.7861201558862927</v>
      </c>
      <c r="M252" s="71">
        <v>169.18591591811008</v>
      </c>
      <c r="N252" s="71">
        <v>179.74675119937015</v>
      </c>
      <c r="O252" s="71">
        <v>119.03742199527726</v>
      </c>
      <c r="P252" s="71">
        <v>93.710169942229072</v>
      </c>
      <c r="Q252" s="71">
        <v>8.5914679717493172</v>
      </c>
      <c r="R252" s="71">
        <v>82.856162854979402</v>
      </c>
      <c r="S252" s="71">
        <v>18.098403171655999</v>
      </c>
      <c r="T252" s="72"/>
      <c r="U252" s="71">
        <v>70241576</v>
      </c>
      <c r="V252" s="71">
        <v>4732</v>
      </c>
      <c r="W252" s="71">
        <v>168</v>
      </c>
      <c r="X252" s="71">
        <v>41363</v>
      </c>
      <c r="Y252" s="71">
        <v>57361</v>
      </c>
      <c r="Z252" s="71">
        <v>70010</v>
      </c>
      <c r="AA252" s="71">
        <v>19287</v>
      </c>
      <c r="AB252" s="71">
        <v>121637</v>
      </c>
      <c r="AC252" s="71">
        <v>14151017.022644609</v>
      </c>
      <c r="AD252" s="71">
        <v>18.098403171655999</v>
      </c>
      <c r="AE252" s="72"/>
      <c r="AF252" s="71">
        <v>844789657.66800547</v>
      </c>
      <c r="AG252" s="71">
        <v>7798209.0464232024</v>
      </c>
      <c r="AH252" s="71">
        <v>1322739.6101663499</v>
      </c>
      <c r="AI252" s="71">
        <v>244119007.92956349</v>
      </c>
      <c r="AJ252" s="71">
        <v>299903329.85546899</v>
      </c>
      <c r="AK252" s="71">
        <v>0</v>
      </c>
      <c r="AL252" s="71">
        <v>0</v>
      </c>
      <c r="AM252" s="71">
        <v>16682791.43249343</v>
      </c>
      <c r="AN252" s="71">
        <v>0</v>
      </c>
      <c r="AO252" s="71">
        <v>0</v>
      </c>
      <c r="AP252" s="71">
        <v>1414615735.5421209</v>
      </c>
      <c r="AQ252" s="72"/>
      <c r="AR252" s="71">
        <v>2997</v>
      </c>
      <c r="AS252" s="71">
        <v>696</v>
      </c>
      <c r="AT252" s="71">
        <v>0</v>
      </c>
      <c r="AU252" s="71">
        <v>1</v>
      </c>
      <c r="AV252" s="71">
        <v>0</v>
      </c>
      <c r="AW252" s="71">
        <v>0</v>
      </c>
      <c r="AX252" s="71"/>
      <c r="AY252" s="72"/>
      <c r="AZ252" s="71">
        <v>13039.884</v>
      </c>
      <c r="BA252" s="71">
        <v>29503.38</v>
      </c>
      <c r="BB252" s="71">
        <v>0</v>
      </c>
      <c r="BC252" s="71">
        <v>157</v>
      </c>
      <c r="BD252" s="71">
        <v>0</v>
      </c>
      <c r="BE252" s="71">
        <v>0</v>
      </c>
      <c r="BF252" s="71"/>
      <c r="BG252" s="72"/>
      <c r="BH252" s="71">
        <v>0</v>
      </c>
      <c r="BI252" s="71">
        <v>0</v>
      </c>
      <c r="BJ252" s="71">
        <v>2107.654</v>
      </c>
      <c r="BK252" s="71">
        <v>276.83499999999998</v>
      </c>
      <c r="BL252" s="71">
        <v>51.62</v>
      </c>
      <c r="BM252" s="71">
        <v>0</v>
      </c>
      <c r="BN252" s="72"/>
      <c r="BO252" s="71">
        <v>0</v>
      </c>
      <c r="BP252" s="71">
        <v>0</v>
      </c>
      <c r="BQ252" s="71">
        <v>25</v>
      </c>
      <c r="BR252" s="71">
        <v>2</v>
      </c>
      <c r="BS252" s="71">
        <v>6</v>
      </c>
      <c r="BT252" s="71">
        <v>0</v>
      </c>
      <c r="BU252"/>
      <c r="BV252" s="70">
        <v>2281.634</v>
      </c>
      <c r="BW252" s="70">
        <v>13.835000000000001</v>
      </c>
      <c r="BX252" s="70">
        <v>22.606999999999999</v>
      </c>
      <c r="BY252" s="70">
        <v>0</v>
      </c>
      <c r="BZ252" s="70">
        <v>118.033</v>
      </c>
      <c r="CA252" s="70">
        <v>0</v>
      </c>
      <c r="CB252" s="70">
        <v>0</v>
      </c>
      <c r="CC252" s="70">
        <v>0</v>
      </c>
      <c r="CD252" s="70">
        <v>0</v>
      </c>
    </row>
    <row r="253" spans="1:82">
      <c r="A253" s="70" t="s">
        <v>1900</v>
      </c>
      <c r="B253" s="70">
        <v>31</v>
      </c>
      <c r="C253" s="70">
        <v>14</v>
      </c>
      <c r="D253" s="70">
        <v>2</v>
      </c>
      <c r="E253" s="70">
        <v>2017</v>
      </c>
      <c r="F253" s="70" t="s">
        <v>156</v>
      </c>
      <c r="G253" s="70" t="s">
        <v>1886</v>
      </c>
      <c r="H253" s="70" t="s">
        <v>1887</v>
      </c>
      <c r="I253" s="148"/>
      <c r="J253" s="71">
        <v>1856.6708428329491</v>
      </c>
      <c r="K253" s="71">
        <v>10.394581087529827</v>
      </c>
      <c r="L253" s="71">
        <v>7.1289513205995227</v>
      </c>
      <c r="M253" s="71">
        <v>164.21736240027397</v>
      </c>
      <c r="N253" s="71">
        <v>192.17333997609853</v>
      </c>
      <c r="O253" s="71">
        <v>117.88612963117227</v>
      </c>
      <c r="P253" s="71">
        <v>93.029646492356733</v>
      </c>
      <c r="Q253" s="71">
        <v>8.2588261855910101</v>
      </c>
      <c r="R253" s="71">
        <v>80.504799078203973</v>
      </c>
      <c r="S253" s="71">
        <v>19.577010327513598</v>
      </c>
      <c r="T253" s="72"/>
      <c r="U253" s="71">
        <v>79736038</v>
      </c>
      <c r="V253" s="71">
        <v>4732</v>
      </c>
      <c r="W253" s="71">
        <v>168</v>
      </c>
      <c r="X253" s="71">
        <v>41363</v>
      </c>
      <c r="Y253" s="71">
        <v>57565</v>
      </c>
      <c r="Z253" s="71">
        <v>70483</v>
      </c>
      <c r="AA253" s="71">
        <v>19269</v>
      </c>
      <c r="AB253" s="71">
        <v>120915</v>
      </c>
      <c r="AC253" s="71">
        <v>14022244.499999991</v>
      </c>
      <c r="AD253" s="71">
        <v>19.577010327513602</v>
      </c>
      <c r="AE253" s="72"/>
      <c r="AF253" s="71">
        <v>826334859.58023798</v>
      </c>
      <c r="AG253" s="71">
        <v>7850631.8938646354</v>
      </c>
      <c r="AH253" s="71">
        <v>1544058.1067157469</v>
      </c>
      <c r="AI253" s="71">
        <v>239279108.9593586</v>
      </c>
      <c r="AJ253" s="71">
        <v>316479931.56307328</v>
      </c>
      <c r="AK253" s="71">
        <v>0</v>
      </c>
      <c r="AL253" s="71">
        <v>0</v>
      </c>
      <c r="AM253" s="71">
        <v>16609716.55824201</v>
      </c>
      <c r="AN253" s="71">
        <v>0</v>
      </c>
      <c r="AO253" s="71">
        <v>0</v>
      </c>
      <c r="AP253" s="71">
        <v>1408098306.6614926</v>
      </c>
      <c r="AQ253" s="72"/>
      <c r="AR253" s="71">
        <v>3209</v>
      </c>
      <c r="AS253" s="71">
        <v>754</v>
      </c>
      <c r="AT253" s="71">
        <v>0</v>
      </c>
      <c r="AU253" s="71">
        <v>1</v>
      </c>
      <c r="AV253" s="71">
        <v>0</v>
      </c>
      <c r="AW253" s="71">
        <v>0</v>
      </c>
      <c r="AX253" s="71"/>
      <c r="AY253" s="72"/>
      <c r="AZ253" s="71">
        <v>14206.171</v>
      </c>
      <c r="BA253" s="71">
        <v>34181.98000000001</v>
      </c>
      <c r="BB253" s="71">
        <v>0</v>
      </c>
      <c r="BC253" s="71">
        <v>157</v>
      </c>
      <c r="BD253" s="71">
        <v>0</v>
      </c>
      <c r="BE253" s="71">
        <v>0</v>
      </c>
      <c r="BF253" s="71"/>
      <c r="BG253" s="72"/>
      <c r="BH253" s="71">
        <v>0</v>
      </c>
      <c r="BI253" s="71">
        <v>0</v>
      </c>
      <c r="BJ253" s="71">
        <v>2173.5639999999999</v>
      </c>
      <c r="BK253" s="71">
        <v>269.92500000000001</v>
      </c>
      <c r="BL253" s="71">
        <v>56.363</v>
      </c>
      <c r="BM253" s="71">
        <v>0</v>
      </c>
      <c r="BN253" s="72"/>
      <c r="BO253" s="71">
        <v>0</v>
      </c>
      <c r="BP253" s="71">
        <v>0</v>
      </c>
      <c r="BQ253" s="71">
        <v>25</v>
      </c>
      <c r="BR253" s="71">
        <v>2</v>
      </c>
      <c r="BS253" s="71">
        <v>6</v>
      </c>
      <c r="BT253" s="71">
        <v>0</v>
      </c>
      <c r="BU253"/>
      <c r="BV253" s="70">
        <v>2307.8519999999999</v>
      </c>
      <c r="BW253" s="70">
        <v>59.448999999999998</v>
      </c>
      <c r="BX253" s="70">
        <v>29.113</v>
      </c>
      <c r="BY253" s="70">
        <v>0</v>
      </c>
      <c r="BZ253" s="70">
        <v>103.438</v>
      </c>
      <c r="CA253" s="70">
        <v>0</v>
      </c>
      <c r="CB253" s="70">
        <v>0</v>
      </c>
      <c r="CC253" s="70">
        <v>0</v>
      </c>
      <c r="CD253" s="70">
        <v>0</v>
      </c>
    </row>
    <row r="254" spans="1:82">
      <c r="A254" s="70" t="s">
        <v>1901</v>
      </c>
      <c r="B254" s="70">
        <v>32</v>
      </c>
      <c r="C254" s="70">
        <v>15</v>
      </c>
      <c r="D254" s="70">
        <v>2</v>
      </c>
      <c r="E254" s="70">
        <v>2018</v>
      </c>
      <c r="F254" s="70" t="s">
        <v>183</v>
      </c>
      <c r="G254" s="1064" t="s">
        <v>1886</v>
      </c>
      <c r="H254" s="70" t="s">
        <v>1887</v>
      </c>
      <c r="I254" s="148"/>
      <c r="J254" s="71">
        <v>2014.4128626993645</v>
      </c>
      <c r="K254" s="71">
        <v>9.7845030942709261</v>
      </c>
      <c r="L254" s="71">
        <v>6.442899907663393</v>
      </c>
      <c r="M254" s="71">
        <v>164.01675957409435</v>
      </c>
      <c r="N254" s="71">
        <v>165.51688324483442</v>
      </c>
      <c r="O254" s="71">
        <v>116.12097436988016</v>
      </c>
      <c r="P254" s="71">
        <v>92.103607309943555</v>
      </c>
      <c r="Q254" s="71">
        <v>7.5989182564522197</v>
      </c>
      <c r="R254" s="71">
        <v>80.402725589450299</v>
      </c>
      <c r="S254" s="71">
        <v>17.640157007708797</v>
      </c>
      <c r="T254" s="72"/>
      <c r="U254" s="71">
        <v>89537581</v>
      </c>
      <c r="V254" s="71">
        <v>4732</v>
      </c>
      <c r="W254" s="71">
        <v>168</v>
      </c>
      <c r="X254" s="71">
        <v>41363</v>
      </c>
      <c r="Y254" s="71">
        <v>57621</v>
      </c>
      <c r="Z254" s="71">
        <v>70757</v>
      </c>
      <c r="AA254" s="71">
        <v>19269</v>
      </c>
      <c r="AB254" s="71">
        <v>119893</v>
      </c>
      <c r="AC254" s="71">
        <v>13949580</v>
      </c>
      <c r="AD254" s="71">
        <v>17.640157007708801</v>
      </c>
      <c r="AE254" s="72"/>
      <c r="AF254" s="71">
        <v>976981523.13338554</v>
      </c>
      <c r="AG254" s="71">
        <v>7000703.3114082227</v>
      </c>
      <c r="AH254" s="71">
        <v>1351816.92501985</v>
      </c>
      <c r="AI254" s="71">
        <v>235074915.8494156</v>
      </c>
      <c r="AJ254" s="71">
        <v>267795153.53009909</v>
      </c>
      <c r="AK254" s="71">
        <v>0</v>
      </c>
      <c r="AL254" s="71">
        <v>0</v>
      </c>
      <c r="AM254" s="71">
        <v>16503404.61655172</v>
      </c>
      <c r="AN254" s="71">
        <v>0</v>
      </c>
      <c r="AO254" s="71">
        <v>0</v>
      </c>
      <c r="AP254" s="71">
        <v>1504707517.36588</v>
      </c>
      <c r="AQ254" s="72"/>
      <c r="AR254" s="71">
        <v>3455</v>
      </c>
      <c r="AS254" s="71">
        <v>820</v>
      </c>
      <c r="AT254" s="71">
        <v>0</v>
      </c>
      <c r="AU254" s="71">
        <v>1</v>
      </c>
      <c r="AV254" s="71">
        <v>0</v>
      </c>
      <c r="AW254" s="71">
        <v>1</v>
      </c>
      <c r="AX254" s="71"/>
      <c r="AY254" s="72"/>
      <c r="AZ254" s="71">
        <v>15615.190999999992</v>
      </c>
      <c r="BA254" s="71">
        <v>36909.980000000003</v>
      </c>
      <c r="BB254" s="71">
        <v>0</v>
      </c>
      <c r="BC254" s="71">
        <v>157</v>
      </c>
      <c r="BD254" s="71">
        <v>0</v>
      </c>
      <c r="BE254" s="71">
        <v>500</v>
      </c>
      <c r="BF254" s="71"/>
      <c r="BG254" s="72"/>
      <c r="BH254" s="71">
        <v>0</v>
      </c>
      <c r="BI254" s="71">
        <v>0</v>
      </c>
      <c r="BJ254" s="71">
        <v>2402.768</v>
      </c>
      <c r="BK254" s="71">
        <v>267.70100000000002</v>
      </c>
      <c r="BL254" s="71">
        <v>46.237000000000002</v>
      </c>
      <c r="BM254" s="71">
        <v>0</v>
      </c>
      <c r="BN254" s="72"/>
      <c r="BO254" s="71">
        <v>0</v>
      </c>
      <c r="BP254" s="71">
        <v>0</v>
      </c>
      <c r="BQ254" s="71">
        <v>25</v>
      </c>
      <c r="BR254" s="71">
        <v>2</v>
      </c>
      <c r="BS254" s="71">
        <v>6</v>
      </c>
      <c r="BT254" s="71">
        <v>0</v>
      </c>
      <c r="BU254"/>
      <c r="BV254" s="70">
        <v>2499.732</v>
      </c>
      <c r="BW254" s="70">
        <v>102.273</v>
      </c>
      <c r="BX254" s="70">
        <v>23.501000000000001</v>
      </c>
      <c r="BY254" s="70">
        <v>0</v>
      </c>
      <c r="BZ254" s="70">
        <v>91.2</v>
      </c>
      <c r="CA254" s="70">
        <v>0</v>
      </c>
      <c r="CB254" s="70">
        <v>0</v>
      </c>
      <c r="CC254" s="70">
        <v>0</v>
      </c>
      <c r="CD254" s="70">
        <v>0</v>
      </c>
    </row>
    <row r="255" spans="1:82">
      <c r="A255" s="70" t="s">
        <v>1902</v>
      </c>
      <c r="B255" s="70">
        <v>33</v>
      </c>
      <c r="C255" s="70">
        <v>16</v>
      </c>
      <c r="D255" s="70">
        <v>2</v>
      </c>
      <c r="E255" s="70">
        <v>2019</v>
      </c>
      <c r="F255" s="70" t="s">
        <v>158</v>
      </c>
      <c r="G255" s="1064" t="s">
        <v>1886</v>
      </c>
      <c r="H255" s="70" t="s">
        <v>1887</v>
      </c>
      <c r="I255" s="148"/>
      <c r="J255" s="71">
        <v>1816.1085047524339</v>
      </c>
      <c r="K255" s="71">
        <v>8.203236161463531</v>
      </c>
      <c r="L255" s="71">
        <v>6.3431215566933039</v>
      </c>
      <c r="M255" s="71">
        <v>131.65457350077747</v>
      </c>
      <c r="N255" s="71">
        <v>135.8150299214285</v>
      </c>
      <c r="O255" s="71">
        <v>113.2211063145386</v>
      </c>
      <c r="P255" s="71">
        <v>91.854285581982012</v>
      </c>
      <c r="Q255" s="71">
        <v>7.3416648191466303</v>
      </c>
      <c r="R255" s="71">
        <v>82.740312935984804</v>
      </c>
      <c r="S255" s="71">
        <v>19.594488657303398</v>
      </c>
      <c r="T255" s="72"/>
      <c r="U255" s="71">
        <v>85002404</v>
      </c>
      <c r="V255" s="71">
        <v>4732</v>
      </c>
      <c r="W255" s="71">
        <v>168</v>
      </c>
      <c r="X255" s="71">
        <v>41363</v>
      </c>
      <c r="Y255" s="71">
        <v>57741</v>
      </c>
      <c r="Z255" s="71">
        <v>70884</v>
      </c>
      <c r="AA255" s="71">
        <v>19073</v>
      </c>
      <c r="AB255" s="71">
        <v>118970</v>
      </c>
      <c r="AC255" s="71">
        <v>14590263</v>
      </c>
      <c r="AD255" s="71">
        <v>19.594488657303401</v>
      </c>
      <c r="AE255" s="72"/>
      <c r="AF255" s="71">
        <v>905872766.92199028</v>
      </c>
      <c r="AG255" s="71">
        <v>6757141.7507546246</v>
      </c>
      <c r="AH255" s="71">
        <v>1577807.0452726791</v>
      </c>
      <c r="AI255" s="71">
        <v>235847180.58535701</v>
      </c>
      <c r="AJ255" s="71">
        <v>267387200.92562169</v>
      </c>
      <c r="AK255" s="71">
        <v>0</v>
      </c>
      <c r="AL255" s="71">
        <v>0</v>
      </c>
      <c r="AM255" s="71">
        <v>16202818.394319504</v>
      </c>
      <c r="AN255" s="71">
        <v>0</v>
      </c>
      <c r="AO255" s="71">
        <v>0</v>
      </c>
      <c r="AP255" s="71">
        <v>1433644915.6233158</v>
      </c>
      <c r="AQ255" s="72"/>
      <c r="AR255" s="71">
        <v>3663</v>
      </c>
      <c r="AS255" s="71">
        <v>889</v>
      </c>
      <c r="AT255" s="71">
        <v>0</v>
      </c>
      <c r="AU255" s="71">
        <v>1</v>
      </c>
      <c r="AV255" s="71">
        <v>0</v>
      </c>
      <c r="AW255" s="71">
        <v>1</v>
      </c>
      <c r="AX255" s="71"/>
      <c r="AY255" s="72"/>
      <c r="AZ255" s="71">
        <v>16766.54999999997</v>
      </c>
      <c r="BA255" s="71">
        <v>41858.280000000013</v>
      </c>
      <c r="BB255" s="71">
        <v>0</v>
      </c>
      <c r="BC255" s="71">
        <v>157</v>
      </c>
      <c r="BD255" s="71">
        <v>0</v>
      </c>
      <c r="BE255" s="71">
        <v>500</v>
      </c>
      <c r="BF255" s="71"/>
      <c r="BG255" s="72"/>
      <c r="BH255" s="71">
        <v>0</v>
      </c>
      <c r="BI255" s="71">
        <v>0</v>
      </c>
      <c r="BJ255" s="71">
        <v>2468.9929999999999</v>
      </c>
      <c r="BK255" s="71">
        <v>250.00700000000001</v>
      </c>
      <c r="BL255" s="71">
        <v>28.094000000000001</v>
      </c>
      <c r="BM255" s="71">
        <v>0</v>
      </c>
      <c r="BN255" s="72"/>
      <c r="BO255" s="71">
        <v>0</v>
      </c>
      <c r="BP255" s="71">
        <v>0</v>
      </c>
      <c r="BQ255" s="71">
        <v>25</v>
      </c>
      <c r="BR255" s="71">
        <v>2</v>
      </c>
      <c r="BS255" s="71">
        <v>5</v>
      </c>
      <c r="BT255" s="71">
        <v>0</v>
      </c>
      <c r="BU255"/>
      <c r="BV255" s="70">
        <v>2574.5700000000002</v>
      </c>
      <c r="BW255" s="70">
        <v>70.024000000000001</v>
      </c>
      <c r="BX255" s="70">
        <v>22.265999999999998</v>
      </c>
      <c r="BY255" s="70">
        <v>0</v>
      </c>
      <c r="BZ255" s="70">
        <v>79.093000000000004</v>
      </c>
      <c r="CA255" s="70">
        <v>1.141</v>
      </c>
      <c r="CB255" s="70">
        <v>0</v>
      </c>
      <c r="CC255" s="70">
        <v>0</v>
      </c>
      <c r="CD255" s="70">
        <v>0</v>
      </c>
    </row>
    <row r="256" spans="1:82">
      <c r="A256" s="70" t="s">
        <v>1903</v>
      </c>
      <c r="B256" s="70">
        <v>34</v>
      </c>
      <c r="C256" s="70">
        <v>17</v>
      </c>
      <c r="D256" s="70">
        <v>2</v>
      </c>
      <c r="E256" s="70">
        <v>2020</v>
      </c>
      <c r="F256" s="70" t="s">
        <v>159</v>
      </c>
      <c r="G256" s="70" t="s">
        <v>1886</v>
      </c>
      <c r="H256" s="70" t="s">
        <v>1887</v>
      </c>
      <c r="I256" s="148"/>
      <c r="J256" s="71">
        <v>2118.3422546639099</v>
      </c>
      <c r="K256" s="71">
        <v>9.9283065226222345</v>
      </c>
      <c r="L256" s="71">
        <v>4.3222412063233504</v>
      </c>
      <c r="M256" s="71">
        <v>167.06857647175366</v>
      </c>
      <c r="N256" s="71">
        <v>186.13643698653314</v>
      </c>
      <c r="O256" s="71">
        <v>99.623125536358856</v>
      </c>
      <c r="P256" s="71">
        <v>87.216440578775419</v>
      </c>
      <c r="Q256" s="71">
        <v>6.9482854096691096</v>
      </c>
      <c r="R256" s="71">
        <v>79.499870562708438</v>
      </c>
      <c r="S256" s="71">
        <v>17.197674791023189</v>
      </c>
      <c r="T256" s="72"/>
      <c r="U256" s="71">
        <v>86517289</v>
      </c>
      <c r="V256" s="71">
        <v>4593</v>
      </c>
      <c r="W256" s="71">
        <v>94</v>
      </c>
      <c r="X256" s="71">
        <v>41763</v>
      </c>
      <c r="Y256" s="71">
        <v>57740</v>
      </c>
      <c r="Z256" s="71">
        <v>71188</v>
      </c>
      <c r="AA256" s="71">
        <v>19249</v>
      </c>
      <c r="AB256" s="71">
        <v>117846</v>
      </c>
      <c r="AC256" s="71">
        <v>14092923.499999998</v>
      </c>
      <c r="AD256" s="71">
        <v>17.197674791023189</v>
      </c>
      <c r="AE256" s="72"/>
      <c r="AF256" s="71">
        <v>1016938546.0686949</v>
      </c>
      <c r="AG256" s="71">
        <v>6772718.0367433466</v>
      </c>
      <c r="AH256" s="71">
        <v>1224938.9965790517</v>
      </c>
      <c r="AI256" s="71">
        <v>230965763.88933715</v>
      </c>
      <c r="AJ256" s="71">
        <v>295677240.00492388</v>
      </c>
      <c r="AK256" s="71"/>
      <c r="AL256" s="71"/>
      <c r="AM256" s="71">
        <v>15380212.296368055</v>
      </c>
      <c r="AN256" s="71"/>
      <c r="AO256" s="71"/>
      <c r="AP256" s="71">
        <v>1566959419.2926464</v>
      </c>
      <c r="AQ256" s="72"/>
      <c r="AR256" s="71">
        <v>3839</v>
      </c>
      <c r="AS256" s="71">
        <v>949</v>
      </c>
      <c r="AT256" s="71">
        <v>0</v>
      </c>
      <c r="AU256" s="71">
        <v>1</v>
      </c>
      <c r="AV256" s="71">
        <v>0</v>
      </c>
      <c r="AW256" s="71">
        <v>1</v>
      </c>
      <c r="AX256" s="71"/>
      <c r="AY256" s="72"/>
      <c r="AZ256" s="71">
        <v>17844.084999999948</v>
      </c>
      <c r="BA256" s="71">
        <v>49334.379999999983</v>
      </c>
      <c r="BB256" s="71">
        <v>0</v>
      </c>
      <c r="BC256" s="71">
        <v>157</v>
      </c>
      <c r="BD256" s="71">
        <v>0</v>
      </c>
      <c r="BE256" s="71">
        <v>500</v>
      </c>
      <c r="BF256" s="71"/>
      <c r="BG256" s="72"/>
      <c r="BH256" s="71">
        <v>0</v>
      </c>
      <c r="BI256" s="71">
        <v>0</v>
      </c>
      <c r="BJ256" s="71">
        <v>2413.346</v>
      </c>
      <c r="BK256" s="71">
        <v>267.18799999999999</v>
      </c>
      <c r="BL256" s="71">
        <v>10.802</v>
      </c>
      <c r="BM256" s="71">
        <v>0</v>
      </c>
      <c r="BN256" s="72"/>
      <c r="BO256" s="71">
        <v>0</v>
      </c>
      <c r="BP256" s="71">
        <v>0</v>
      </c>
      <c r="BQ256" s="71">
        <v>24</v>
      </c>
      <c r="BR256" s="71">
        <v>2</v>
      </c>
      <c r="BS256" s="71">
        <v>4</v>
      </c>
      <c r="BT256" s="71">
        <v>0</v>
      </c>
      <c r="BU256"/>
      <c r="BV256" s="70">
        <v>2517.2930000000001</v>
      </c>
      <c r="BW256" s="70">
        <v>78.977999999999994</v>
      </c>
      <c r="BX256" s="70">
        <v>8.2159999999999993</v>
      </c>
      <c r="BY256" s="70">
        <v>0</v>
      </c>
      <c r="BZ256" s="70">
        <v>84.117999999999995</v>
      </c>
      <c r="CA256" s="70">
        <v>2.7309999999999999</v>
      </c>
      <c r="CB256" s="70">
        <v>0</v>
      </c>
      <c r="CC256" s="70">
        <v>0</v>
      </c>
      <c r="CD256" s="70">
        <v>0</v>
      </c>
    </row>
    <row r="257" spans="1:82">
      <c r="A257" s="70" t="s">
        <v>1904</v>
      </c>
      <c r="B257" s="70">
        <v>34</v>
      </c>
      <c r="C257" s="70">
        <v>18</v>
      </c>
      <c r="D257" s="70">
        <v>2</v>
      </c>
      <c r="E257" s="70">
        <v>2021</v>
      </c>
      <c r="F257" s="70" t="s">
        <v>160</v>
      </c>
      <c r="G257" s="70" t="s">
        <v>1886</v>
      </c>
      <c r="H257" s="70" t="s">
        <v>1887</v>
      </c>
      <c r="I257" s="148"/>
      <c r="J257" s="71">
        <v>2058.0640999593234</v>
      </c>
      <c r="K257" s="71">
        <v>10.144657056594662</v>
      </c>
      <c r="L257" s="71">
        <v>4.0056182070287196</v>
      </c>
      <c r="M257" s="71">
        <v>160.71153229991972</v>
      </c>
      <c r="N257" s="71">
        <v>176.86036387928101</v>
      </c>
      <c r="O257" s="71">
        <v>96.726967166680609</v>
      </c>
      <c r="P257" s="71">
        <v>90.204638020303321</v>
      </c>
      <c r="Q257" s="71">
        <v>6.8093380131185803</v>
      </c>
      <c r="R257" s="71">
        <v>79.251669797045977</v>
      </c>
      <c r="S257" s="71">
        <v>18.380722055850001</v>
      </c>
      <c r="T257" s="72"/>
      <c r="U257" s="71">
        <v>105527760</v>
      </c>
      <c r="V257" s="71">
        <v>4593</v>
      </c>
      <c r="W257" s="71">
        <v>94</v>
      </c>
      <c r="X257" s="71">
        <v>41763</v>
      </c>
      <c r="Y257" s="71">
        <v>57614</v>
      </c>
      <c r="Z257" s="71">
        <v>71168</v>
      </c>
      <c r="AA257" s="71">
        <v>19413</v>
      </c>
      <c r="AB257" s="71">
        <v>116624</v>
      </c>
      <c r="AC257" s="71">
        <v>13629104.999999998</v>
      </c>
      <c r="AD257" s="71">
        <v>18.380722055850001</v>
      </c>
      <c r="AE257" s="72"/>
      <c r="AF257" s="71">
        <v>980746984.8253783</v>
      </c>
      <c r="AG257" s="71">
        <v>7239677.3370657479</v>
      </c>
      <c r="AH257" s="71">
        <v>1204263.9053660012</v>
      </c>
      <c r="AI257" s="71">
        <v>249126912.7922169</v>
      </c>
      <c r="AJ257" s="71">
        <v>284444802.83267438</v>
      </c>
      <c r="AK257" s="71">
        <v>0</v>
      </c>
      <c r="AL257" s="71">
        <v>0</v>
      </c>
      <c r="AM257" s="71">
        <v>15308519.651697209</v>
      </c>
      <c r="AN257" s="71">
        <v>0</v>
      </c>
      <c r="AO257" s="71">
        <v>0</v>
      </c>
      <c r="AP257" s="71">
        <v>1538071161.3443985</v>
      </c>
      <c r="AQ257" s="72"/>
      <c r="AR257" s="71">
        <v>4023</v>
      </c>
      <c r="AS257" s="71">
        <v>991</v>
      </c>
      <c r="AT257" s="71">
        <v>0</v>
      </c>
      <c r="AU257" s="71">
        <v>1</v>
      </c>
      <c r="AV257" s="71">
        <v>0</v>
      </c>
      <c r="AW257" s="71">
        <v>1</v>
      </c>
      <c r="AX257" s="71"/>
      <c r="AY257" s="72"/>
      <c r="AZ257" s="71">
        <v>18923.887999999941</v>
      </c>
      <c r="BA257" s="71">
        <v>102168.2799999999</v>
      </c>
      <c r="BB257" s="71">
        <v>0</v>
      </c>
      <c r="BC257" s="71">
        <v>157</v>
      </c>
      <c r="BD257" s="71">
        <v>0</v>
      </c>
      <c r="BE257" s="71">
        <v>500</v>
      </c>
      <c r="BF257" s="71"/>
      <c r="BG257" s="72"/>
      <c r="BH257" s="71">
        <v>0</v>
      </c>
      <c r="BI257" s="71">
        <v>0</v>
      </c>
      <c r="BJ257" s="71">
        <v>2390.366</v>
      </c>
      <c r="BK257" s="71">
        <v>244.83</v>
      </c>
      <c r="BL257" s="71">
        <v>13.34</v>
      </c>
      <c r="BM257" s="71">
        <v>0</v>
      </c>
      <c r="BN257" s="72"/>
      <c r="BO257" s="71">
        <v>0</v>
      </c>
      <c r="BP257" s="71">
        <v>0</v>
      </c>
      <c r="BQ257" s="71">
        <v>25</v>
      </c>
      <c r="BR257" s="71">
        <v>2</v>
      </c>
      <c r="BS257" s="71">
        <v>4</v>
      </c>
      <c r="BT257" s="71">
        <v>0</v>
      </c>
      <c r="BU257"/>
      <c r="BV257" s="70">
        <v>2481.069</v>
      </c>
      <c r="BW257" s="70">
        <v>71.346000000000004</v>
      </c>
      <c r="BX257" s="70">
        <v>7.742</v>
      </c>
      <c r="BY257" s="70">
        <v>0</v>
      </c>
      <c r="BZ257" s="70">
        <v>88.379000000000005</v>
      </c>
      <c r="CA257" s="70">
        <v>0</v>
      </c>
      <c r="CB257" s="70">
        <v>0</v>
      </c>
      <c r="CC257" s="70">
        <v>0</v>
      </c>
      <c r="CD257" s="70">
        <v>0</v>
      </c>
    </row>
    <row r="258" spans="1:82">
      <c r="A258" s="70" t="s">
        <v>1905</v>
      </c>
      <c r="B258" s="70">
        <v>34</v>
      </c>
      <c r="C258" s="70">
        <v>19</v>
      </c>
      <c r="D258" s="70">
        <v>2</v>
      </c>
      <c r="E258" s="70">
        <v>2022</v>
      </c>
      <c r="F258" s="70" t="s">
        <v>161</v>
      </c>
      <c r="G258" s="70" t="s">
        <v>1886</v>
      </c>
      <c r="H258" s="70" t="s">
        <v>1887</v>
      </c>
      <c r="I258" s="148"/>
      <c r="J258" s="71">
        <v>1853.5989517235746</v>
      </c>
      <c r="K258" s="71">
        <v>8.6234407673325695</v>
      </c>
      <c r="L258" s="71">
        <v>3.7203046947361842</v>
      </c>
      <c r="M258" s="71">
        <v>132.53582304385111</v>
      </c>
      <c r="N258" s="71">
        <v>147.275876458309</v>
      </c>
      <c r="O258" s="71">
        <v>101.71331829779824</v>
      </c>
      <c r="P258" s="71">
        <v>89.472618678669704</v>
      </c>
      <c r="Q258" s="71">
        <v>6.7885170188619153</v>
      </c>
      <c r="R258" s="71">
        <v>77.181770065317096</v>
      </c>
      <c r="S258" s="71">
        <v>15.9975847599276</v>
      </c>
      <c r="T258" s="72"/>
      <c r="U258" s="71">
        <v>130101089</v>
      </c>
      <c r="V258" s="71">
        <v>4593</v>
      </c>
      <c r="W258" s="71">
        <v>94</v>
      </c>
      <c r="X258" s="71">
        <v>41763</v>
      </c>
      <c r="Y258" s="71">
        <v>57569</v>
      </c>
      <c r="Z258" s="71">
        <v>71103</v>
      </c>
      <c r="AA258" s="71">
        <v>19549</v>
      </c>
      <c r="AB258" s="71">
        <v>115314</v>
      </c>
      <c r="AC258" s="71">
        <v>13439842.499999998</v>
      </c>
      <c r="AD258" s="71">
        <v>15.9975847599276</v>
      </c>
      <c r="AE258" s="72"/>
      <c r="AF258" s="71">
        <v>1159107471.9014626</v>
      </c>
      <c r="AG258" s="71">
        <v>7153415.095630765</v>
      </c>
      <c r="AH258" s="71">
        <v>1301251.3746960047</v>
      </c>
      <c r="AI258" s="71">
        <v>228100754.64225796</v>
      </c>
      <c r="AJ258" s="71">
        <v>302213965.24708599</v>
      </c>
      <c r="AK258" s="71">
        <v>0</v>
      </c>
      <c r="AL258" s="71">
        <v>0</v>
      </c>
      <c r="AM258" s="71">
        <v>14890184.827262124</v>
      </c>
      <c r="AN258" s="71">
        <v>0</v>
      </c>
      <c r="AO258" s="71">
        <v>0</v>
      </c>
      <c r="AP258" s="71">
        <v>1712767043.0883954</v>
      </c>
      <c r="AQ258" s="72"/>
      <c r="AR258" s="71">
        <v>4293</v>
      </c>
      <c r="AS258" s="71">
        <v>1017</v>
      </c>
      <c r="AT258" s="71">
        <v>0</v>
      </c>
      <c r="AU258" s="71">
        <v>1</v>
      </c>
      <c r="AV258" s="71">
        <v>0</v>
      </c>
      <c r="AW258" s="71">
        <v>1</v>
      </c>
      <c r="AX258" s="71"/>
      <c r="AY258" s="72"/>
      <c r="AZ258" s="71">
        <v>20537.597999999918</v>
      </c>
      <c r="BA258" s="71">
        <v>104015.7799999999</v>
      </c>
      <c r="BB258" s="71">
        <v>0</v>
      </c>
      <c r="BC258" s="71">
        <v>157</v>
      </c>
      <c r="BD258" s="71">
        <v>0</v>
      </c>
      <c r="BE258" s="71">
        <v>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1906</v>
      </c>
      <c r="B259" s="70">
        <v>34</v>
      </c>
      <c r="C259" s="70">
        <v>20</v>
      </c>
      <c r="D259" s="70">
        <v>2</v>
      </c>
      <c r="E259" s="70">
        <v>2023</v>
      </c>
      <c r="F259" s="70" t="s">
        <v>1539</v>
      </c>
      <c r="G259" s="70" t="s">
        <v>1886</v>
      </c>
      <c r="H259" s="70" t="s">
        <v>1887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4567</v>
      </c>
      <c r="AS259" s="71">
        <v>1041</v>
      </c>
      <c r="AT259" s="71">
        <v>0</v>
      </c>
      <c r="AU259" s="71">
        <v>1</v>
      </c>
      <c r="AV259" s="71">
        <v>0</v>
      </c>
      <c r="AW259" s="71">
        <v>1</v>
      </c>
      <c r="AX259" s="71"/>
      <c r="AY259" s="72"/>
      <c r="AZ259" s="71">
        <v>21949.509999999886</v>
      </c>
      <c r="BA259" s="71">
        <v>105892.07999999986</v>
      </c>
      <c r="BB259" s="71">
        <v>0</v>
      </c>
      <c r="BC259" s="71">
        <v>157</v>
      </c>
      <c r="BD259" s="71">
        <v>0</v>
      </c>
      <c r="BE259" s="71">
        <v>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1907</v>
      </c>
      <c r="B260" s="70">
        <v>34</v>
      </c>
      <c r="C260" s="70">
        <v>21</v>
      </c>
      <c r="D260" s="70">
        <v>2</v>
      </c>
      <c r="E260" s="70">
        <v>2024</v>
      </c>
      <c r="F260" s="70" t="s">
        <v>1554</v>
      </c>
      <c r="G260" s="70" t="s">
        <v>1886</v>
      </c>
      <c r="H260" s="70" t="s">
        <v>1887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1908</v>
      </c>
      <c r="B261" s="70">
        <v>103</v>
      </c>
      <c r="C261" s="70">
        <v>1</v>
      </c>
      <c r="D261" s="70">
        <v>7</v>
      </c>
      <c r="E261" s="70">
        <v>1990</v>
      </c>
      <c r="F261" s="70" t="s">
        <v>787</v>
      </c>
      <c r="G261" s="70" t="s">
        <v>1909</v>
      </c>
      <c r="H261" s="70" t="s">
        <v>1910</v>
      </c>
      <c r="I261" s="148"/>
      <c r="J261" s="71">
        <v>447.23518847444319</v>
      </c>
      <c r="K261" s="71">
        <v>13.469803986843241</v>
      </c>
      <c r="L261" s="71">
        <v>62.431763407269017</v>
      </c>
      <c r="M261" s="71">
        <v>76.691596314791525</v>
      </c>
      <c r="N261" s="71">
        <v>97.850366887173749</v>
      </c>
      <c r="O261" s="71">
        <v>95.183289450954121</v>
      </c>
      <c r="P261" s="71">
        <v>131.2996023018419</v>
      </c>
      <c r="Q261" s="71">
        <v>7.4819198600565198</v>
      </c>
      <c r="R261" s="71">
        <v>2.0633734765601952</v>
      </c>
      <c r="S261" s="71">
        <v>6.3369748932642134</v>
      </c>
      <c r="T261" s="72"/>
      <c r="U261" s="71">
        <v>60994030</v>
      </c>
      <c r="V261" s="71">
        <v>4721</v>
      </c>
      <c r="W261" s="71">
        <v>673</v>
      </c>
      <c r="X261" s="71">
        <v>30007</v>
      </c>
      <c r="Y261" s="71">
        <v>33120</v>
      </c>
      <c r="Z261" s="71">
        <v>39150</v>
      </c>
      <c r="AA261" s="71">
        <v>31881</v>
      </c>
      <c r="AB261" s="71">
        <v>121481</v>
      </c>
      <c r="AC261" s="71">
        <v>357380</v>
      </c>
      <c r="AD261" s="71">
        <v>6.3369748932642134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1911</v>
      </c>
      <c r="B262" s="70">
        <v>104</v>
      </c>
      <c r="C262" s="70">
        <v>2</v>
      </c>
      <c r="D262" s="70">
        <v>7</v>
      </c>
      <c r="E262" s="70">
        <v>2005</v>
      </c>
      <c r="F262" s="70" t="s">
        <v>789</v>
      </c>
      <c r="G262" s="70" t="s">
        <v>1909</v>
      </c>
      <c r="H262" s="70" t="s">
        <v>1910</v>
      </c>
      <c r="I262" s="148"/>
      <c r="J262" s="71">
        <v>417.66010033598212</v>
      </c>
      <c r="K262" s="71">
        <v>9.2117399045631103</v>
      </c>
      <c r="L262" s="71">
        <v>16.898681685339149</v>
      </c>
      <c r="M262" s="71">
        <v>135.07913387273609</v>
      </c>
      <c r="N262" s="71">
        <v>137.8513151066947</v>
      </c>
      <c r="O262" s="71">
        <v>148.8089314855898</v>
      </c>
      <c r="P262" s="71">
        <v>128.91481769196531</v>
      </c>
      <c r="Q262" s="71">
        <v>7.25376635897927</v>
      </c>
      <c r="R262" s="71">
        <v>4.5674615399246417</v>
      </c>
      <c r="S262" s="71">
        <v>10.49262148330709</v>
      </c>
      <c r="T262" s="72"/>
      <c r="U262" s="71">
        <v>63432091</v>
      </c>
      <c r="V262" s="71">
        <v>4390</v>
      </c>
      <c r="W262" s="71">
        <v>202</v>
      </c>
      <c r="X262" s="71">
        <v>27586</v>
      </c>
      <c r="Y262" s="71">
        <v>39430</v>
      </c>
      <c r="Z262" s="71">
        <v>70828</v>
      </c>
      <c r="AA262" s="71">
        <v>25636</v>
      </c>
      <c r="AB262" s="71">
        <v>123124</v>
      </c>
      <c r="AC262" s="71">
        <v>807661</v>
      </c>
      <c r="AD262" s="71">
        <v>10.49262148330709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1912</v>
      </c>
      <c r="B263" s="70">
        <v>105</v>
      </c>
      <c r="C263" s="70">
        <v>3</v>
      </c>
      <c r="D263" s="70">
        <v>7</v>
      </c>
      <c r="E263" s="70">
        <v>2006</v>
      </c>
      <c r="F263" s="70" t="s">
        <v>790</v>
      </c>
      <c r="G263" s="70" t="s">
        <v>1909</v>
      </c>
      <c r="H263" s="70" t="s">
        <v>1910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1913</v>
      </c>
      <c r="B264" s="70">
        <v>106</v>
      </c>
      <c r="C264" s="70">
        <v>4</v>
      </c>
      <c r="D264" s="70">
        <v>7</v>
      </c>
      <c r="E264" s="70">
        <v>2007</v>
      </c>
      <c r="F264" s="70" t="s">
        <v>791</v>
      </c>
      <c r="G264" s="70" t="s">
        <v>1909</v>
      </c>
      <c r="H264" s="70" t="s">
        <v>1910</v>
      </c>
      <c r="I264" s="148"/>
      <c r="J264" s="71">
        <v>416.90309391947488</v>
      </c>
      <c r="K264" s="71">
        <v>8.9368393593255657</v>
      </c>
      <c r="L264" s="71">
        <v>46.967225253404223</v>
      </c>
      <c r="M264" s="71">
        <v>144.62404252825539</v>
      </c>
      <c r="N264" s="71">
        <v>140.42799169329891</v>
      </c>
      <c r="O264" s="71">
        <v>145.15211345478971</v>
      </c>
      <c r="P264" s="71">
        <v>126.6820869889002</v>
      </c>
      <c r="Q264" s="71">
        <v>7.6507349351696803</v>
      </c>
      <c r="R264" s="71">
        <v>4.3451514303524617</v>
      </c>
      <c r="S264" s="71">
        <v>11.482658604491389</v>
      </c>
      <c r="T264" s="72"/>
      <c r="U264" s="71">
        <v>67931452</v>
      </c>
      <c r="V264" s="71">
        <v>4081</v>
      </c>
      <c r="W264" s="71">
        <v>530</v>
      </c>
      <c r="X264" s="71">
        <v>34694</v>
      </c>
      <c r="Y264" s="71">
        <v>40761</v>
      </c>
      <c r="Z264" s="71">
        <v>71820</v>
      </c>
      <c r="AA264" s="71">
        <v>24808</v>
      </c>
      <c r="AB264" s="71">
        <v>122995</v>
      </c>
      <c r="AC264" s="71">
        <v>790396</v>
      </c>
      <c r="AD264" s="71">
        <v>11.482658604491389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1914</v>
      </c>
      <c r="B265" s="70">
        <v>107</v>
      </c>
      <c r="C265" s="70">
        <v>5</v>
      </c>
      <c r="D265" s="70">
        <v>7</v>
      </c>
      <c r="E265" s="70">
        <v>2008</v>
      </c>
      <c r="F265" s="70" t="s">
        <v>792</v>
      </c>
      <c r="G265" s="70" t="s">
        <v>1909</v>
      </c>
      <c r="H265" s="70" t="s">
        <v>1910</v>
      </c>
      <c r="I265" s="148"/>
      <c r="J265" s="71">
        <v>361.87879522084569</v>
      </c>
      <c r="K265" s="71">
        <v>6.6986090996802607</v>
      </c>
      <c r="L265" s="71">
        <v>40.301312576848069</v>
      </c>
      <c r="M265" s="71">
        <v>151.7338426290747</v>
      </c>
      <c r="N265" s="71">
        <v>140.92533921059629</v>
      </c>
      <c r="O265" s="71">
        <v>141.5892332320561</v>
      </c>
      <c r="P265" s="71">
        <v>121.3758240214613</v>
      </c>
      <c r="Q265" s="71">
        <v>7.5046572084069201</v>
      </c>
      <c r="R265" s="71">
        <v>3.8945557724227271</v>
      </c>
      <c r="S265" s="71">
        <v>16.099039662623031</v>
      </c>
      <c r="T265" s="72"/>
      <c r="U265" s="71">
        <v>69133592</v>
      </c>
      <c r="V265" s="71">
        <v>4081</v>
      </c>
      <c r="W265" s="71">
        <v>530</v>
      </c>
      <c r="X265" s="71">
        <v>34694</v>
      </c>
      <c r="Y265" s="71">
        <v>41243</v>
      </c>
      <c r="Z265" s="71">
        <v>72516</v>
      </c>
      <c r="AA265" s="71">
        <v>23796</v>
      </c>
      <c r="AB265" s="71">
        <v>122631</v>
      </c>
      <c r="AC265" s="71">
        <v>735628</v>
      </c>
      <c r="AD265" s="71">
        <v>16.099039662623031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1915</v>
      </c>
      <c r="B266" s="70">
        <v>108</v>
      </c>
      <c r="C266" s="70">
        <v>6</v>
      </c>
      <c r="D266" s="70">
        <v>7</v>
      </c>
      <c r="E266" s="70">
        <v>2009</v>
      </c>
      <c r="F266" s="70" t="s">
        <v>176</v>
      </c>
      <c r="G266" s="70" t="s">
        <v>1909</v>
      </c>
      <c r="H266" s="70" t="s">
        <v>1910</v>
      </c>
      <c r="I266" s="148"/>
      <c r="J266" s="71">
        <v>255.70728120289419</v>
      </c>
      <c r="K266" s="71">
        <v>5.8536249728447034</v>
      </c>
      <c r="L266" s="71">
        <v>23.54912289372697</v>
      </c>
      <c r="M266" s="71">
        <v>142.95975257745741</v>
      </c>
      <c r="N266" s="71">
        <v>118.0473987010046</v>
      </c>
      <c r="O266" s="71">
        <v>143.8822666802547</v>
      </c>
      <c r="P266" s="71">
        <v>116.17245873025711</v>
      </c>
      <c r="Q266" s="71">
        <v>7.1220716757084297</v>
      </c>
      <c r="R266" s="71">
        <v>3.8878804930546762</v>
      </c>
      <c r="S266" s="71">
        <v>13.925157615383011</v>
      </c>
      <c r="T266" s="72"/>
      <c r="U266" s="71">
        <v>46009471</v>
      </c>
      <c r="V266" s="71">
        <v>3938</v>
      </c>
      <c r="W266" s="71">
        <v>421</v>
      </c>
      <c r="X266" s="71">
        <v>40365</v>
      </c>
      <c r="Y266" s="71">
        <v>41549</v>
      </c>
      <c r="Z266" s="71">
        <v>72736</v>
      </c>
      <c r="AA266" s="71">
        <v>23382</v>
      </c>
      <c r="AB266" s="71">
        <v>122168</v>
      </c>
      <c r="AC266" s="71">
        <v>716434</v>
      </c>
      <c r="AD266" s="71">
        <v>13.925157615383011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602.55700000000002</v>
      </c>
      <c r="BK266" s="71">
        <v>0</v>
      </c>
      <c r="BL266" s="71">
        <v>21.762999999999998</v>
      </c>
      <c r="BM266" s="71">
        <v>0</v>
      </c>
      <c r="BN266" s="72"/>
      <c r="BO266" s="71">
        <v>0</v>
      </c>
      <c r="BP266" s="71">
        <v>0</v>
      </c>
      <c r="BQ266" s="71">
        <v>23</v>
      </c>
      <c r="BR266" s="71">
        <v>0</v>
      </c>
      <c r="BS266" s="71">
        <v>6</v>
      </c>
      <c r="BT266" s="71">
        <v>0</v>
      </c>
      <c r="BU266"/>
      <c r="BV266" s="70">
        <v>624.32000000000005</v>
      </c>
      <c r="BW266" s="70">
        <v>0</v>
      </c>
      <c r="BX266" s="70">
        <v>0</v>
      </c>
      <c r="BY266" s="70">
        <v>0</v>
      </c>
      <c r="BZ266" s="70">
        <v>0</v>
      </c>
      <c r="CA266" s="70">
        <v>0</v>
      </c>
      <c r="CB266" s="70">
        <v>0</v>
      </c>
      <c r="CC266" s="70">
        <v>0</v>
      </c>
      <c r="CD266" s="70">
        <v>0</v>
      </c>
    </row>
    <row r="267" spans="1:82">
      <c r="A267" s="70" t="s">
        <v>1916</v>
      </c>
      <c r="B267" s="70">
        <v>109</v>
      </c>
      <c r="C267" s="70">
        <v>7</v>
      </c>
      <c r="D267" s="70">
        <v>7</v>
      </c>
      <c r="E267" s="70">
        <v>2010</v>
      </c>
      <c r="F267" s="70" t="s">
        <v>177</v>
      </c>
      <c r="G267" s="70" t="s">
        <v>1909</v>
      </c>
      <c r="H267" s="70" t="s">
        <v>1910</v>
      </c>
      <c r="I267" s="148"/>
      <c r="J267" s="71">
        <v>309.02387460946733</v>
      </c>
      <c r="K267" s="71">
        <v>6.6553449314352697</v>
      </c>
      <c r="L267" s="71">
        <v>22.547258906094481</v>
      </c>
      <c r="M267" s="71">
        <v>154.43997581337169</v>
      </c>
      <c r="N267" s="71">
        <v>135.30100792186701</v>
      </c>
      <c r="O267" s="71">
        <v>144.63247395256349</v>
      </c>
      <c r="P267" s="71">
        <v>117.2880882688026</v>
      </c>
      <c r="Q267" s="71">
        <v>7.4128629977993699</v>
      </c>
      <c r="R267" s="71">
        <v>4.0415953506439726</v>
      </c>
      <c r="S267" s="71">
        <v>13.416959184216211</v>
      </c>
      <c r="T267" s="72"/>
      <c r="U267" s="71">
        <v>56917018</v>
      </c>
      <c r="V267" s="71">
        <v>3938</v>
      </c>
      <c r="W267" s="71">
        <v>421</v>
      </c>
      <c r="X267" s="71">
        <v>40365</v>
      </c>
      <c r="Y267" s="71">
        <v>42165</v>
      </c>
      <c r="Z267" s="71">
        <v>73455</v>
      </c>
      <c r="AA267" s="71">
        <v>23017</v>
      </c>
      <c r="AB267" s="71">
        <v>121844</v>
      </c>
      <c r="AC267" s="71">
        <v>705778</v>
      </c>
      <c r="AD267" s="71">
        <v>13.416959184216211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611.96500000000003</v>
      </c>
      <c r="BK267" s="71">
        <v>0</v>
      </c>
      <c r="BL267" s="71">
        <v>23.035</v>
      </c>
      <c r="BM267" s="71">
        <v>0</v>
      </c>
      <c r="BN267" s="72"/>
      <c r="BO267" s="71">
        <v>0</v>
      </c>
      <c r="BP267" s="71">
        <v>0</v>
      </c>
      <c r="BQ267" s="71">
        <v>23</v>
      </c>
      <c r="BR267" s="71">
        <v>0</v>
      </c>
      <c r="BS267" s="71">
        <v>6</v>
      </c>
      <c r="BT267" s="71">
        <v>0</v>
      </c>
      <c r="BU267"/>
      <c r="BV267" s="70">
        <v>635</v>
      </c>
      <c r="BW267" s="70">
        <v>0</v>
      </c>
      <c r="BX267" s="70">
        <v>0</v>
      </c>
      <c r="BY267" s="70">
        <v>0</v>
      </c>
      <c r="BZ267" s="70">
        <v>0</v>
      </c>
      <c r="CA267" s="70">
        <v>0</v>
      </c>
      <c r="CB267" s="70">
        <v>0</v>
      </c>
      <c r="CC267" s="70">
        <v>0</v>
      </c>
      <c r="CD267" s="70">
        <v>0</v>
      </c>
    </row>
    <row r="268" spans="1:82">
      <c r="A268" s="70" t="s">
        <v>1917</v>
      </c>
      <c r="B268" s="70">
        <v>110</v>
      </c>
      <c r="C268" s="70">
        <v>8</v>
      </c>
      <c r="D268" s="70">
        <v>7</v>
      </c>
      <c r="E268" s="70">
        <v>2011</v>
      </c>
      <c r="F268" s="70" t="s">
        <v>178</v>
      </c>
      <c r="G268" s="70" t="s">
        <v>1909</v>
      </c>
      <c r="H268" s="70" t="s">
        <v>1910</v>
      </c>
      <c r="I268" s="148"/>
      <c r="J268" s="71">
        <v>304.38937645785768</v>
      </c>
      <c r="K268" s="71">
        <v>9.37987417473615</v>
      </c>
      <c r="L268" s="71">
        <v>18.096975293480611</v>
      </c>
      <c r="M268" s="71">
        <v>195.3477243987486</v>
      </c>
      <c r="N268" s="71">
        <v>150.07077583174191</v>
      </c>
      <c r="O268" s="71">
        <v>143.57099335270607</v>
      </c>
      <c r="P268" s="71">
        <v>113.17122847247822</v>
      </c>
      <c r="Q268" s="71">
        <v>8.5105102136116706</v>
      </c>
      <c r="R268" s="71">
        <v>4.1209591732918316</v>
      </c>
      <c r="S268" s="71">
        <v>13.32576220167795</v>
      </c>
      <c r="T268" s="72"/>
      <c r="U268" s="71">
        <v>45718041</v>
      </c>
      <c r="V268" s="71">
        <v>3938</v>
      </c>
      <c r="W268" s="71">
        <v>421</v>
      </c>
      <c r="X268" s="71">
        <v>40365</v>
      </c>
      <c r="Y268" s="71">
        <v>42486</v>
      </c>
      <c r="Z268" s="71">
        <v>74500</v>
      </c>
      <c r="AA268" s="71">
        <v>22870</v>
      </c>
      <c r="AB268" s="71">
        <v>121272</v>
      </c>
      <c r="AC268" s="71">
        <v>718447</v>
      </c>
      <c r="AD268" s="71">
        <v>13.32576220167795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615.34299999999996</v>
      </c>
      <c r="BK268" s="71">
        <v>0</v>
      </c>
      <c r="BL268" s="71">
        <v>15.467000000000001</v>
      </c>
      <c r="BM268" s="71">
        <v>0</v>
      </c>
      <c r="BN268" s="72"/>
      <c r="BO268" s="71">
        <v>0</v>
      </c>
      <c r="BP268" s="71">
        <v>0</v>
      </c>
      <c r="BQ268" s="71">
        <v>22</v>
      </c>
      <c r="BR268" s="71">
        <v>0</v>
      </c>
      <c r="BS268" s="71">
        <v>5</v>
      </c>
      <c r="BT268" s="71">
        <v>0</v>
      </c>
      <c r="BU268"/>
      <c r="BV268" s="70">
        <v>630.80999999999995</v>
      </c>
      <c r="BW268" s="70">
        <v>0</v>
      </c>
      <c r="BX268" s="70">
        <v>0</v>
      </c>
      <c r="BY268" s="70">
        <v>0</v>
      </c>
      <c r="BZ268" s="70">
        <v>0</v>
      </c>
      <c r="CA268" s="70">
        <v>0</v>
      </c>
      <c r="CB268" s="70">
        <v>0</v>
      </c>
      <c r="CC268" s="70">
        <v>0</v>
      </c>
      <c r="CD268" s="70">
        <v>0</v>
      </c>
    </row>
    <row r="269" spans="1:82">
      <c r="A269" s="70" t="s">
        <v>1918</v>
      </c>
      <c r="B269" s="70">
        <v>111</v>
      </c>
      <c r="C269" s="70">
        <v>9</v>
      </c>
      <c r="D269" s="70">
        <v>7</v>
      </c>
      <c r="E269" s="70">
        <v>2012</v>
      </c>
      <c r="F269" s="70" t="s">
        <v>179</v>
      </c>
      <c r="G269" s="70" t="s">
        <v>1909</v>
      </c>
      <c r="H269" s="70" t="s">
        <v>1910</v>
      </c>
      <c r="I269" s="148"/>
      <c r="J269" s="71">
        <v>369.80178996045572</v>
      </c>
      <c r="K269" s="71">
        <v>9.1158113818602065</v>
      </c>
      <c r="L269" s="71">
        <v>17.912377132129311</v>
      </c>
      <c r="M269" s="71">
        <v>200.54206909297659</v>
      </c>
      <c r="N269" s="71">
        <v>179.71756603481339</v>
      </c>
      <c r="O269" s="71">
        <v>143.81400033465911</v>
      </c>
      <c r="P269" s="71">
        <v>112.02851295135336</v>
      </c>
      <c r="Q269" s="71">
        <v>9.4037932384409206</v>
      </c>
      <c r="R269" s="71">
        <v>4.1958328228261754</v>
      </c>
      <c r="S269" s="71">
        <v>11.734156927927691</v>
      </c>
      <c r="T269" s="72"/>
      <c r="U269" s="71">
        <v>45603394</v>
      </c>
      <c r="V269" s="71">
        <v>3938</v>
      </c>
      <c r="W269" s="71">
        <v>421</v>
      </c>
      <c r="X269" s="71">
        <v>40365</v>
      </c>
      <c r="Y269" s="71">
        <v>44275</v>
      </c>
      <c r="Z269" s="71">
        <v>75218</v>
      </c>
      <c r="AA269" s="71">
        <v>22511</v>
      </c>
      <c r="AB269" s="71">
        <v>123335</v>
      </c>
      <c r="AC269" s="71">
        <v>712554</v>
      </c>
      <c r="AD269" s="71">
        <v>11.734156927927691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764.96699999999998</v>
      </c>
      <c r="BK269" s="71">
        <v>0</v>
      </c>
      <c r="BL269" s="71">
        <v>21.594000000000001</v>
      </c>
      <c r="BM269" s="71">
        <v>0</v>
      </c>
      <c r="BN269" s="72"/>
      <c r="BO269" s="71">
        <v>0</v>
      </c>
      <c r="BP269" s="71">
        <v>0</v>
      </c>
      <c r="BQ269" s="71">
        <v>22</v>
      </c>
      <c r="BR269" s="71">
        <v>0</v>
      </c>
      <c r="BS269" s="71">
        <v>6</v>
      </c>
      <c r="BT269" s="71">
        <v>0</v>
      </c>
      <c r="BU269"/>
      <c r="BV269" s="70">
        <v>786.56100000000004</v>
      </c>
      <c r="BW269" s="70">
        <v>0</v>
      </c>
      <c r="BX269" s="70">
        <v>0</v>
      </c>
      <c r="BY269" s="70">
        <v>0</v>
      </c>
      <c r="BZ269" s="70">
        <v>0</v>
      </c>
      <c r="CA269" s="70">
        <v>0</v>
      </c>
      <c r="CB269" s="70">
        <v>0</v>
      </c>
      <c r="CC269" s="70">
        <v>0</v>
      </c>
      <c r="CD269" s="70">
        <v>0</v>
      </c>
    </row>
    <row r="270" spans="1:82">
      <c r="A270" s="70" t="s">
        <v>1919</v>
      </c>
      <c r="B270" s="70">
        <v>112</v>
      </c>
      <c r="C270" s="70">
        <v>10</v>
      </c>
      <c r="D270" s="70">
        <v>7</v>
      </c>
      <c r="E270" s="70">
        <v>2013</v>
      </c>
      <c r="F270" s="70" t="s">
        <v>180</v>
      </c>
      <c r="G270" s="70" t="s">
        <v>1909</v>
      </c>
      <c r="H270" s="70" t="s">
        <v>1910</v>
      </c>
      <c r="I270" s="148"/>
      <c r="J270" s="71">
        <v>381.77643219908538</v>
      </c>
      <c r="K270" s="71">
        <v>7.4264627157081744</v>
      </c>
      <c r="L270" s="71">
        <v>18.53698060627212</v>
      </c>
      <c r="M270" s="71">
        <v>205.31281719873661</v>
      </c>
      <c r="N270" s="71">
        <v>193.50288306888709</v>
      </c>
      <c r="O270" s="71">
        <v>138.97969045923904</v>
      </c>
      <c r="P270" s="71">
        <v>111.06692139477491</v>
      </c>
      <c r="Q270" s="71">
        <v>9.4978659252000099</v>
      </c>
      <c r="R270" s="71">
        <v>3.940434752287187</v>
      </c>
      <c r="S270" s="71">
        <v>12.55681204453704</v>
      </c>
      <c r="T270" s="72"/>
      <c r="U270" s="71">
        <v>49165262</v>
      </c>
      <c r="V270" s="71">
        <v>3938</v>
      </c>
      <c r="W270" s="71">
        <v>421</v>
      </c>
      <c r="X270" s="71">
        <v>40365</v>
      </c>
      <c r="Y270" s="71">
        <v>44360</v>
      </c>
      <c r="Z270" s="71">
        <v>75935</v>
      </c>
      <c r="AA270" s="71">
        <v>22234</v>
      </c>
      <c r="AB270" s="71">
        <v>122783</v>
      </c>
      <c r="AC270" s="71">
        <v>653213</v>
      </c>
      <c r="AD270" s="71">
        <v>12.55681204453704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767.47500000000002</v>
      </c>
      <c r="BK270" s="71">
        <v>0</v>
      </c>
      <c r="BL270" s="71">
        <v>21.57</v>
      </c>
      <c r="BM270" s="71">
        <v>0</v>
      </c>
      <c r="BN270" s="72"/>
      <c r="BO270" s="71">
        <v>0</v>
      </c>
      <c r="BP270" s="71">
        <v>0</v>
      </c>
      <c r="BQ270" s="71">
        <v>21</v>
      </c>
      <c r="BR270" s="71">
        <v>0</v>
      </c>
      <c r="BS270" s="71">
        <v>6</v>
      </c>
      <c r="BT270" s="71">
        <v>0</v>
      </c>
      <c r="BU270"/>
      <c r="BV270" s="70">
        <v>789.04499999999996</v>
      </c>
      <c r="BW270" s="70">
        <v>0</v>
      </c>
      <c r="BX270" s="70">
        <v>0</v>
      </c>
      <c r="BY270" s="70">
        <v>0</v>
      </c>
      <c r="BZ270" s="70">
        <v>0</v>
      </c>
      <c r="CA270" s="70">
        <v>0</v>
      </c>
      <c r="CB270" s="70">
        <v>0</v>
      </c>
      <c r="CC270" s="70">
        <v>0</v>
      </c>
      <c r="CD270" s="70">
        <v>0</v>
      </c>
    </row>
    <row r="271" spans="1:82">
      <c r="A271" s="70" t="s">
        <v>1920</v>
      </c>
      <c r="B271" s="70">
        <v>113</v>
      </c>
      <c r="C271" s="70">
        <v>11</v>
      </c>
      <c r="D271" s="70">
        <v>7</v>
      </c>
      <c r="E271" s="70">
        <v>2014</v>
      </c>
      <c r="F271" s="70" t="s">
        <v>181</v>
      </c>
      <c r="G271" s="70" t="s">
        <v>1909</v>
      </c>
      <c r="H271" s="70" t="s">
        <v>1910</v>
      </c>
      <c r="I271" s="148"/>
      <c r="J271" s="71">
        <v>420.94398302815011</v>
      </c>
      <c r="K271" s="71">
        <v>7.2776857878665639</v>
      </c>
      <c r="L271" s="71">
        <v>24.39950969805442</v>
      </c>
      <c r="M271" s="71">
        <v>192.89328979411371</v>
      </c>
      <c r="N271" s="71">
        <v>192.32761991629121</v>
      </c>
      <c r="O271" s="71">
        <v>133.57447514025534</v>
      </c>
      <c r="P271" s="71">
        <v>110.29851410133304</v>
      </c>
      <c r="Q271" s="71">
        <v>9.0410168273211209</v>
      </c>
      <c r="R271" s="71">
        <v>3.6924271268954389</v>
      </c>
      <c r="S271" s="71">
        <v>14.26461984211579</v>
      </c>
      <c r="T271" s="72"/>
      <c r="U271" s="71">
        <v>54364633</v>
      </c>
      <c r="V271" s="71">
        <v>3257</v>
      </c>
      <c r="W271" s="71">
        <v>615</v>
      </c>
      <c r="X271" s="71">
        <v>39236</v>
      </c>
      <c r="Y271" s="71">
        <v>44498</v>
      </c>
      <c r="Z271" s="71">
        <v>76866</v>
      </c>
      <c r="AA271" s="71">
        <v>21966</v>
      </c>
      <c r="AB271" s="71">
        <v>121818</v>
      </c>
      <c r="AC271" s="71">
        <v>614025</v>
      </c>
      <c r="AD271" s="71">
        <v>14.26461984211579</v>
      </c>
      <c r="AE271" s="72"/>
      <c r="AF271" s="71"/>
      <c r="AG271" s="71"/>
      <c r="AH271" s="71"/>
      <c r="AI271" s="71"/>
      <c r="AJ271" s="71"/>
      <c r="AK271" s="71"/>
      <c r="AL271" s="71"/>
      <c r="AM271" s="71"/>
      <c r="AN271" s="71"/>
      <c r="AO271" s="71"/>
      <c r="AP271" s="71"/>
      <c r="AQ271" s="72"/>
      <c r="AR271" s="71">
        <v>2045</v>
      </c>
      <c r="AS271" s="71">
        <v>343</v>
      </c>
      <c r="AT271" s="71">
        <v>0</v>
      </c>
      <c r="AU271" s="71">
        <v>0</v>
      </c>
      <c r="AV271" s="71">
        <v>0</v>
      </c>
      <c r="AW271" s="71">
        <v>0</v>
      </c>
      <c r="AX271" s="71"/>
      <c r="AY271" s="72"/>
      <c r="AZ271" s="71">
        <v>8818.5999999999985</v>
      </c>
      <c r="BA271" s="71">
        <v>13160</v>
      </c>
      <c r="BB271" s="71">
        <v>0</v>
      </c>
      <c r="BC271" s="71">
        <v>0</v>
      </c>
      <c r="BD271" s="71">
        <v>0</v>
      </c>
      <c r="BE271" s="71">
        <v>0</v>
      </c>
      <c r="BF271" s="71"/>
      <c r="BG271" s="72"/>
      <c r="BH271" s="71">
        <v>0</v>
      </c>
      <c r="BI271" s="71">
        <v>0</v>
      </c>
      <c r="BJ271" s="71">
        <v>689.72339999999997</v>
      </c>
      <c r="BK271" s="71">
        <v>0</v>
      </c>
      <c r="BL271" s="71">
        <v>20.396000000000001</v>
      </c>
      <c r="BM271" s="71">
        <v>0</v>
      </c>
      <c r="BN271" s="72"/>
      <c r="BO271" s="71">
        <v>0</v>
      </c>
      <c r="BP271" s="71">
        <v>0</v>
      </c>
      <c r="BQ271" s="71">
        <v>21</v>
      </c>
      <c r="BR271" s="71">
        <v>0</v>
      </c>
      <c r="BS271" s="71">
        <v>5</v>
      </c>
      <c r="BT271" s="71">
        <v>0</v>
      </c>
      <c r="BU271"/>
      <c r="BV271" s="70">
        <v>710.11940000000004</v>
      </c>
      <c r="BW271" s="70">
        <v>0</v>
      </c>
      <c r="BX271" s="70">
        <v>0</v>
      </c>
      <c r="BY271" s="70">
        <v>0</v>
      </c>
      <c r="BZ271" s="70">
        <v>0</v>
      </c>
      <c r="CA271" s="70">
        <v>0</v>
      </c>
      <c r="CB271" s="70">
        <v>0</v>
      </c>
      <c r="CC271" s="70">
        <v>0</v>
      </c>
      <c r="CD271" s="70">
        <v>0</v>
      </c>
    </row>
    <row r="272" spans="1:82">
      <c r="A272" s="70" t="s">
        <v>1921</v>
      </c>
      <c r="B272" s="70">
        <v>114</v>
      </c>
      <c r="C272" s="70">
        <v>12</v>
      </c>
      <c r="D272" s="70">
        <v>7</v>
      </c>
      <c r="E272" s="70">
        <v>2015</v>
      </c>
      <c r="F272" s="70" t="s">
        <v>182</v>
      </c>
      <c r="G272" s="70" t="s">
        <v>1909</v>
      </c>
      <c r="H272" s="70" t="s">
        <v>1910</v>
      </c>
      <c r="I272" s="148"/>
      <c r="J272" s="71">
        <v>327.91584910855619</v>
      </c>
      <c r="K272" s="71">
        <v>6.9740115986974676</v>
      </c>
      <c r="L272" s="71">
        <v>25.068533485692079</v>
      </c>
      <c r="M272" s="71">
        <v>192.1648249908045</v>
      </c>
      <c r="N272" s="71">
        <v>164.69621958958751</v>
      </c>
      <c r="O272" s="71">
        <v>132.00173168199115</v>
      </c>
      <c r="P272" s="71">
        <v>109.51628012995266</v>
      </c>
      <c r="Q272" s="71">
        <v>8.7907784962075706</v>
      </c>
      <c r="R272" s="71">
        <v>3.9106335726196417</v>
      </c>
      <c r="S272" s="71">
        <v>14.52692104551771</v>
      </c>
      <c r="T272" s="72"/>
      <c r="U272" s="71">
        <v>54574104</v>
      </c>
      <c r="V272" s="71">
        <v>3257</v>
      </c>
      <c r="W272" s="71">
        <v>615</v>
      </c>
      <c r="X272" s="71">
        <v>39236</v>
      </c>
      <c r="Y272" s="71">
        <v>44740</v>
      </c>
      <c r="Z272" s="71">
        <v>76692</v>
      </c>
      <c r="AA272" s="71">
        <v>21793</v>
      </c>
      <c r="AB272" s="71">
        <v>120995</v>
      </c>
      <c r="AC272" s="71">
        <v>668459</v>
      </c>
      <c r="AD272" s="71">
        <v>14.52692104551771</v>
      </c>
      <c r="AE272" s="72"/>
      <c r="AF272" s="71">
        <v>398678494.84948683</v>
      </c>
      <c r="AG272" s="71">
        <v>5398633.1071473313</v>
      </c>
      <c r="AH272" s="71">
        <v>4998148.5054523861</v>
      </c>
      <c r="AI272" s="71">
        <v>264213877.26095501</v>
      </c>
      <c r="AJ272" s="71">
        <v>254262146.10252821</v>
      </c>
      <c r="AK272" s="71">
        <v>0</v>
      </c>
      <c r="AL272" s="71">
        <v>0</v>
      </c>
      <c r="AM272" s="71">
        <v>16581857.195064509</v>
      </c>
      <c r="AN272" s="71">
        <v>0</v>
      </c>
      <c r="AO272" s="71">
        <v>0</v>
      </c>
      <c r="AP272" s="71">
        <v>944133157.02063429</v>
      </c>
      <c r="AQ272" s="72"/>
      <c r="AR272" s="71">
        <v>2324</v>
      </c>
      <c r="AS272" s="71">
        <v>512</v>
      </c>
      <c r="AT272" s="71">
        <v>0</v>
      </c>
      <c r="AU272" s="71">
        <v>2</v>
      </c>
      <c r="AV272" s="71">
        <v>0</v>
      </c>
      <c r="AW272" s="71">
        <v>0</v>
      </c>
      <c r="AX272" s="71"/>
      <c r="AY272" s="72"/>
      <c r="AZ272" s="71">
        <v>10215.799999999999</v>
      </c>
      <c r="BA272" s="71">
        <v>23359.9</v>
      </c>
      <c r="BB272" s="71">
        <v>0</v>
      </c>
      <c r="BC272" s="71">
        <v>25</v>
      </c>
      <c r="BD272" s="71">
        <v>0</v>
      </c>
      <c r="BE272" s="71">
        <v>0</v>
      </c>
      <c r="BF272" s="71"/>
      <c r="BG272" s="72"/>
      <c r="BH272" s="71">
        <v>0</v>
      </c>
      <c r="BI272" s="71">
        <v>0</v>
      </c>
      <c r="BJ272" s="71">
        <v>676.06610000000001</v>
      </c>
      <c r="BK272" s="71">
        <v>0</v>
      </c>
      <c r="BL272" s="71">
        <v>21.100999999999999</v>
      </c>
      <c r="BM272" s="71">
        <v>0</v>
      </c>
      <c r="BN272" s="72"/>
      <c r="BO272" s="71">
        <v>0</v>
      </c>
      <c r="BP272" s="71">
        <v>0</v>
      </c>
      <c r="BQ272" s="71">
        <v>20</v>
      </c>
      <c r="BR272" s="71">
        <v>0</v>
      </c>
      <c r="BS272" s="71">
        <v>5</v>
      </c>
      <c r="BT272" s="71">
        <v>0</v>
      </c>
      <c r="BU272"/>
      <c r="BV272" s="70">
        <v>697.1671</v>
      </c>
      <c r="BW272" s="70">
        <v>0</v>
      </c>
      <c r="BX272" s="70">
        <v>0</v>
      </c>
      <c r="BY272" s="70">
        <v>0</v>
      </c>
      <c r="BZ272" s="70">
        <v>0</v>
      </c>
      <c r="CA272" s="70">
        <v>0</v>
      </c>
      <c r="CB272" s="70">
        <v>0</v>
      </c>
      <c r="CC272" s="70">
        <v>0</v>
      </c>
      <c r="CD272" s="70">
        <v>0</v>
      </c>
    </row>
    <row r="273" spans="1:82">
      <c r="A273" s="70" t="s">
        <v>1922</v>
      </c>
      <c r="B273" s="70">
        <v>115</v>
      </c>
      <c r="C273" s="70">
        <v>13</v>
      </c>
      <c r="D273" s="70">
        <v>7</v>
      </c>
      <c r="E273" s="70">
        <v>2016</v>
      </c>
      <c r="F273" s="70" t="s">
        <v>155</v>
      </c>
      <c r="G273" s="1064" t="s">
        <v>1909</v>
      </c>
      <c r="H273" s="70" t="s">
        <v>1910</v>
      </c>
      <c r="I273" s="148"/>
      <c r="J273" s="71">
        <v>347.50080339934482</v>
      </c>
      <c r="K273" s="71">
        <v>6.8398392686564833</v>
      </c>
      <c r="L273" s="71">
        <v>28.243416736486992</v>
      </c>
      <c r="M273" s="71">
        <v>180.47110904569075</v>
      </c>
      <c r="N273" s="71">
        <v>176.07243533521921</v>
      </c>
      <c r="O273" s="71">
        <v>131.02447848815979</v>
      </c>
      <c r="P273" s="71">
        <v>108.07741070124662</v>
      </c>
      <c r="Q273" s="71">
        <v>8.4845310815824408</v>
      </c>
      <c r="R273" s="71">
        <v>3.7379070952326141</v>
      </c>
      <c r="S273" s="71">
        <v>10.43444691057093</v>
      </c>
      <c r="T273" s="72"/>
      <c r="U273" s="71">
        <v>57654594.999999993</v>
      </c>
      <c r="V273" s="71">
        <v>3257</v>
      </c>
      <c r="W273" s="71">
        <v>615</v>
      </c>
      <c r="X273" s="71">
        <v>39236</v>
      </c>
      <c r="Y273" s="71">
        <v>44960</v>
      </c>
      <c r="Z273" s="71">
        <v>77060</v>
      </c>
      <c r="AA273" s="71">
        <v>22244</v>
      </c>
      <c r="AB273" s="71">
        <v>120123</v>
      </c>
      <c r="AC273" s="71">
        <v>638397.73785181949</v>
      </c>
      <c r="AD273" s="71">
        <v>10.43444691057093</v>
      </c>
      <c r="AE273" s="72"/>
      <c r="AF273" s="71">
        <v>422527575.74414527</v>
      </c>
      <c r="AG273" s="71">
        <v>5029609.7724974658</v>
      </c>
      <c r="AH273" s="71">
        <v>5315925.6610198878</v>
      </c>
      <c r="AI273" s="71">
        <v>276147083.08843273</v>
      </c>
      <c r="AJ273" s="71">
        <v>249272294.99652371</v>
      </c>
      <c r="AK273" s="71">
        <v>0</v>
      </c>
      <c r="AL273" s="71">
        <v>0</v>
      </c>
      <c r="AM273" s="71">
        <v>16475142.88617287</v>
      </c>
      <c r="AN273" s="71">
        <v>0</v>
      </c>
      <c r="AO273" s="71">
        <v>0</v>
      </c>
      <c r="AP273" s="71">
        <v>974767632.14879203</v>
      </c>
      <c r="AQ273" s="72"/>
      <c r="AR273" s="71">
        <v>2519</v>
      </c>
      <c r="AS273" s="71">
        <v>604</v>
      </c>
      <c r="AT273" s="71">
        <v>0</v>
      </c>
      <c r="AU273" s="71">
        <v>3</v>
      </c>
      <c r="AV273" s="71">
        <v>0</v>
      </c>
      <c r="AW273" s="71">
        <v>1</v>
      </c>
      <c r="AX273" s="71"/>
      <c r="AY273" s="72"/>
      <c r="AZ273" s="71">
        <v>11263</v>
      </c>
      <c r="BA273" s="71">
        <v>29954.799999999999</v>
      </c>
      <c r="BB273" s="71">
        <v>0</v>
      </c>
      <c r="BC273" s="71">
        <v>51</v>
      </c>
      <c r="BD273" s="71">
        <v>0</v>
      </c>
      <c r="BE273" s="71">
        <v>25</v>
      </c>
      <c r="BF273" s="71"/>
      <c r="BG273" s="72"/>
      <c r="BH273" s="71">
        <v>0</v>
      </c>
      <c r="BI273" s="71">
        <v>0</v>
      </c>
      <c r="BJ273" s="71">
        <v>559.99599999999998</v>
      </c>
      <c r="BK273" s="71">
        <v>0</v>
      </c>
      <c r="BL273" s="71">
        <v>19.500999999999998</v>
      </c>
      <c r="BM273" s="71">
        <v>0</v>
      </c>
      <c r="BN273" s="72"/>
      <c r="BO273" s="71">
        <v>0</v>
      </c>
      <c r="BP273" s="71">
        <v>0</v>
      </c>
      <c r="BQ273" s="71">
        <v>16</v>
      </c>
      <c r="BR273" s="71">
        <v>0</v>
      </c>
      <c r="BS273" s="71">
        <v>5</v>
      </c>
      <c r="BT273" s="71">
        <v>0</v>
      </c>
      <c r="BU273"/>
      <c r="BV273" s="70">
        <v>579.49699999999996</v>
      </c>
      <c r="BW273" s="70">
        <v>0</v>
      </c>
      <c r="BX273" s="70">
        <v>0</v>
      </c>
      <c r="BY273" s="70">
        <v>0</v>
      </c>
      <c r="BZ273" s="70">
        <v>0</v>
      </c>
      <c r="CA273" s="70">
        <v>0</v>
      </c>
      <c r="CB273" s="70">
        <v>0</v>
      </c>
      <c r="CC273" s="70">
        <v>0</v>
      </c>
      <c r="CD273" s="70">
        <v>0</v>
      </c>
    </row>
    <row r="274" spans="1:82">
      <c r="A274" s="70" t="s">
        <v>1923</v>
      </c>
      <c r="B274" s="70">
        <v>116</v>
      </c>
      <c r="C274" s="70">
        <v>14</v>
      </c>
      <c r="D274" s="70">
        <v>7</v>
      </c>
      <c r="E274" s="70">
        <v>2017</v>
      </c>
      <c r="F274" s="70" t="s">
        <v>156</v>
      </c>
      <c r="G274" s="1064" t="s">
        <v>1909</v>
      </c>
      <c r="H274" s="70" t="s">
        <v>1910</v>
      </c>
      <c r="I274" s="148"/>
      <c r="J274" s="71">
        <v>311.40538021262756</v>
      </c>
      <c r="K274" s="71">
        <v>6.6751295952361041</v>
      </c>
      <c r="L274" s="71">
        <v>22.442191399809957</v>
      </c>
      <c r="M274" s="71">
        <v>145.06346553256483</v>
      </c>
      <c r="N274" s="71">
        <v>163.26919401162107</v>
      </c>
      <c r="O274" s="71">
        <v>129.21429040741518</v>
      </c>
      <c r="P274" s="71">
        <v>106.76514622097548</v>
      </c>
      <c r="Q274" s="71">
        <v>8.1435311551871994</v>
      </c>
      <c r="R274" s="71">
        <v>3.1595487129261479</v>
      </c>
      <c r="S274" s="71">
        <v>14.814795065264533</v>
      </c>
      <c r="T274" s="72"/>
      <c r="U274" s="71">
        <v>59564637</v>
      </c>
      <c r="V274" s="71">
        <v>3257</v>
      </c>
      <c r="W274" s="71">
        <v>615</v>
      </c>
      <c r="X274" s="71">
        <v>39236</v>
      </c>
      <c r="Y274" s="71">
        <v>45290</v>
      </c>
      <c r="Z274" s="71">
        <v>77256</v>
      </c>
      <c r="AA274" s="71">
        <v>22114</v>
      </c>
      <c r="AB274" s="71">
        <v>119227</v>
      </c>
      <c r="AC274" s="71">
        <v>550326.99999999977</v>
      </c>
      <c r="AD274" s="71">
        <v>14.81479506526453</v>
      </c>
      <c r="AE274" s="72"/>
      <c r="AF274" s="71">
        <v>421904835.39154989</v>
      </c>
      <c r="AG274" s="71">
        <v>5204338.6208347296</v>
      </c>
      <c r="AH274" s="71">
        <v>5652744.1425969414</v>
      </c>
      <c r="AI274" s="71">
        <v>252890117.22394431</v>
      </c>
      <c r="AJ274" s="71">
        <v>274017813.72990042</v>
      </c>
      <c r="AK274" s="71">
        <v>0</v>
      </c>
      <c r="AL274" s="71">
        <v>0</v>
      </c>
      <c r="AM274" s="71">
        <v>16377841.26112989</v>
      </c>
      <c r="AN274" s="71">
        <v>0</v>
      </c>
      <c r="AO274" s="71">
        <v>0</v>
      </c>
      <c r="AP274" s="71">
        <v>976047690.36995602</v>
      </c>
      <c r="AQ274" s="72"/>
      <c r="AR274" s="71">
        <v>2688</v>
      </c>
      <c r="AS274" s="71">
        <v>666</v>
      </c>
      <c r="AT274" s="71">
        <v>0</v>
      </c>
      <c r="AU274" s="71">
        <v>3</v>
      </c>
      <c r="AV274" s="71">
        <v>0</v>
      </c>
      <c r="AW274" s="71">
        <v>1</v>
      </c>
      <c r="AX274" s="71"/>
      <c r="AY274" s="72"/>
      <c r="AZ274" s="71">
        <v>12200.1</v>
      </c>
      <c r="BA274" s="71">
        <v>31913.3</v>
      </c>
      <c r="BB274" s="71">
        <v>0</v>
      </c>
      <c r="BC274" s="71">
        <v>51</v>
      </c>
      <c r="BD274" s="71">
        <v>0</v>
      </c>
      <c r="BE274" s="71">
        <v>25</v>
      </c>
      <c r="BF274" s="71"/>
      <c r="BG274" s="72"/>
      <c r="BH274" s="71">
        <v>0</v>
      </c>
      <c r="BI274" s="71">
        <v>0</v>
      </c>
      <c r="BJ274" s="71">
        <v>626.10199999999998</v>
      </c>
      <c r="BK274" s="71">
        <v>0</v>
      </c>
      <c r="BL274" s="71">
        <v>15.089</v>
      </c>
      <c r="BM274" s="71">
        <v>0</v>
      </c>
      <c r="BN274" s="72"/>
      <c r="BO274" s="71">
        <v>0</v>
      </c>
      <c r="BP274" s="71">
        <v>0</v>
      </c>
      <c r="BQ274" s="71">
        <v>16</v>
      </c>
      <c r="BR274" s="71">
        <v>0</v>
      </c>
      <c r="BS274" s="71">
        <v>3</v>
      </c>
      <c r="BT274" s="71">
        <v>0</v>
      </c>
      <c r="BU274"/>
      <c r="BV274" s="70">
        <v>641.19100000000003</v>
      </c>
      <c r="BW274" s="70">
        <v>0</v>
      </c>
      <c r="BX274" s="70">
        <v>0</v>
      </c>
      <c r="BY274" s="70">
        <v>0</v>
      </c>
      <c r="BZ274" s="70">
        <v>0</v>
      </c>
      <c r="CA274" s="70">
        <v>0</v>
      </c>
      <c r="CB274" s="70">
        <v>0</v>
      </c>
      <c r="CC274" s="70">
        <v>0</v>
      </c>
      <c r="CD274" s="70">
        <v>0</v>
      </c>
    </row>
    <row r="275" spans="1:82">
      <c r="A275" s="70" t="s">
        <v>1924</v>
      </c>
      <c r="B275" s="70">
        <v>117</v>
      </c>
      <c r="C275" s="70">
        <v>15</v>
      </c>
      <c r="D275" s="70">
        <v>7</v>
      </c>
      <c r="E275" s="70">
        <v>2018</v>
      </c>
      <c r="F275" s="70" t="s">
        <v>183</v>
      </c>
      <c r="G275" s="70" t="s">
        <v>1909</v>
      </c>
      <c r="H275" s="70" t="s">
        <v>1910</v>
      </c>
      <c r="I275" s="148"/>
      <c r="J275" s="71">
        <v>259.30433658252457</v>
      </c>
      <c r="K275" s="71">
        <v>6.457513787273772</v>
      </c>
      <c r="L275" s="71">
        <v>20.264124392350659</v>
      </c>
      <c r="M275" s="71">
        <v>135.98771033160682</v>
      </c>
      <c r="N275" s="71">
        <v>119.32474158462976</v>
      </c>
      <c r="O275" s="71">
        <v>127.08367924417952</v>
      </c>
      <c r="P275" s="71">
        <v>106.07521165718342</v>
      </c>
      <c r="Q275" s="71">
        <v>7.51050199388684</v>
      </c>
      <c r="R275" s="71">
        <v>3.7528741839214499</v>
      </c>
      <c r="S275" s="71">
        <v>19.223335112433471</v>
      </c>
      <c r="T275" s="72"/>
      <c r="U275" s="71">
        <v>63352439</v>
      </c>
      <c r="V275" s="71">
        <v>3257</v>
      </c>
      <c r="W275" s="71">
        <v>615</v>
      </c>
      <c r="X275" s="71">
        <v>39236</v>
      </c>
      <c r="Y275" s="71">
        <v>45726</v>
      </c>
      <c r="Z275" s="71">
        <v>77437</v>
      </c>
      <c r="AA275" s="71">
        <v>22192</v>
      </c>
      <c r="AB275" s="71">
        <v>118498</v>
      </c>
      <c r="AC275" s="71">
        <v>651110</v>
      </c>
      <c r="AD275" s="71">
        <v>19.223335112433471</v>
      </c>
      <c r="AE275" s="72"/>
      <c r="AF275" s="71">
        <v>392777726.20238572</v>
      </c>
      <c r="AG275" s="71">
        <v>5181466.8410061058</v>
      </c>
      <c r="AH275" s="71">
        <v>5333579.0808318378</v>
      </c>
      <c r="AI275" s="71">
        <v>266133992.54779461</v>
      </c>
      <c r="AJ275" s="71">
        <v>225525732.07404771</v>
      </c>
      <c r="AK275" s="71">
        <v>0</v>
      </c>
      <c r="AL275" s="71">
        <v>0</v>
      </c>
      <c r="AM275" s="71">
        <v>16311381.31710897</v>
      </c>
      <c r="AN275" s="71">
        <v>0</v>
      </c>
      <c r="AO275" s="71">
        <v>0</v>
      </c>
      <c r="AP275" s="71">
        <v>911263878.06317496</v>
      </c>
      <c r="AQ275" s="72"/>
      <c r="AR275" s="71">
        <v>2850</v>
      </c>
      <c r="AS275" s="71">
        <v>733</v>
      </c>
      <c r="AT275" s="71">
        <v>0</v>
      </c>
      <c r="AU275" s="71">
        <v>1</v>
      </c>
      <c r="AV275" s="71">
        <v>0</v>
      </c>
      <c r="AW275" s="71">
        <v>1</v>
      </c>
      <c r="AX275" s="71"/>
      <c r="AY275" s="72"/>
      <c r="AZ275" s="71">
        <v>13070.5</v>
      </c>
      <c r="BA275" s="71">
        <v>34509.599999999999</v>
      </c>
      <c r="BB275" s="71">
        <v>0</v>
      </c>
      <c r="BC275" s="71">
        <v>26</v>
      </c>
      <c r="BD275" s="71">
        <v>0</v>
      </c>
      <c r="BE275" s="71">
        <v>25</v>
      </c>
      <c r="BF275" s="71"/>
      <c r="BG275" s="72"/>
      <c r="BH275" s="71">
        <v>0</v>
      </c>
      <c r="BI275" s="71">
        <v>0</v>
      </c>
      <c r="BJ275" s="71">
        <v>532.94100000000003</v>
      </c>
      <c r="BK275" s="71">
        <v>0</v>
      </c>
      <c r="BL275" s="71">
        <v>13.248000000000001</v>
      </c>
      <c r="BM275" s="71">
        <v>0</v>
      </c>
      <c r="BN275" s="72"/>
      <c r="BO275" s="71">
        <v>0</v>
      </c>
      <c r="BP275" s="71">
        <v>0</v>
      </c>
      <c r="BQ275" s="71">
        <v>13</v>
      </c>
      <c r="BR275" s="71">
        <v>0</v>
      </c>
      <c r="BS275" s="71">
        <v>3</v>
      </c>
      <c r="BT275" s="71">
        <v>0</v>
      </c>
      <c r="BU275"/>
      <c r="BV275" s="70">
        <v>546.18899999999996</v>
      </c>
      <c r="BW275" s="70">
        <v>0</v>
      </c>
      <c r="BX275" s="70">
        <v>0</v>
      </c>
      <c r="BY275" s="70">
        <v>0</v>
      </c>
      <c r="BZ275" s="70">
        <v>0</v>
      </c>
      <c r="CA275" s="70">
        <v>0</v>
      </c>
      <c r="CB275" s="70">
        <v>0</v>
      </c>
      <c r="CC275" s="70">
        <v>0</v>
      </c>
      <c r="CD275" s="70">
        <v>0</v>
      </c>
    </row>
    <row r="276" spans="1:82">
      <c r="A276" s="70" t="s">
        <v>1925</v>
      </c>
      <c r="B276" s="70">
        <v>118</v>
      </c>
      <c r="C276" s="70">
        <v>16</v>
      </c>
      <c r="D276" s="70">
        <v>7</v>
      </c>
      <c r="E276" s="70">
        <v>2019</v>
      </c>
      <c r="F276" s="70" t="s">
        <v>158</v>
      </c>
      <c r="G276" s="70" t="s">
        <v>1909</v>
      </c>
      <c r="H276" s="70" t="s">
        <v>1910</v>
      </c>
      <c r="I276" s="148"/>
      <c r="J276" s="71">
        <v>232.60883348171487</v>
      </c>
      <c r="K276" s="71">
        <v>5.9202293129596137</v>
      </c>
      <c r="L276" s="71">
        <v>20.421977060171589</v>
      </c>
      <c r="M276" s="71">
        <v>122.64596958601925</v>
      </c>
      <c r="N276" s="71">
        <v>112.68379678446817</v>
      </c>
      <c r="O276" s="71">
        <v>123.92443334763101</v>
      </c>
      <c r="P276" s="71">
        <v>103.49921100206446</v>
      </c>
      <c r="Q276" s="71">
        <v>7.2751412024782303</v>
      </c>
      <c r="R276" s="71">
        <v>3.7010793139818015</v>
      </c>
      <c r="S276" s="71">
        <v>19.46972253246787</v>
      </c>
      <c r="T276" s="72"/>
      <c r="U276" s="71">
        <v>58661176</v>
      </c>
      <c r="V276" s="71">
        <v>3257</v>
      </c>
      <c r="W276" s="71">
        <v>615</v>
      </c>
      <c r="X276" s="71">
        <v>39236</v>
      </c>
      <c r="Y276" s="71">
        <v>46308</v>
      </c>
      <c r="Z276" s="71">
        <v>77585</v>
      </c>
      <c r="AA276" s="71">
        <v>21491</v>
      </c>
      <c r="AB276" s="71">
        <v>117892</v>
      </c>
      <c r="AC276" s="71">
        <v>652641</v>
      </c>
      <c r="AD276" s="71">
        <v>19.46972253246787</v>
      </c>
      <c r="AE276" s="72"/>
      <c r="AF276" s="71">
        <v>372849579.91123033</v>
      </c>
      <c r="AG276" s="71">
        <v>5000800.8224791121</v>
      </c>
      <c r="AH276" s="71">
        <v>5712225.2468966739</v>
      </c>
      <c r="AI276" s="71">
        <v>254652700.19405511</v>
      </c>
      <c r="AJ276" s="71">
        <v>219660867.9843927</v>
      </c>
      <c r="AK276" s="71">
        <v>0</v>
      </c>
      <c r="AL276" s="71">
        <v>0</v>
      </c>
      <c r="AM276" s="71">
        <v>16056002.909499159</v>
      </c>
      <c r="AN276" s="71">
        <v>0</v>
      </c>
      <c r="AO276" s="71">
        <v>0</v>
      </c>
      <c r="AP276" s="71">
        <v>873932177.06855321</v>
      </c>
      <c r="AQ276" s="72"/>
      <c r="AR276" s="71">
        <v>3037</v>
      </c>
      <c r="AS276" s="71">
        <v>784</v>
      </c>
      <c r="AT276" s="71">
        <v>0</v>
      </c>
      <c r="AU276" s="71">
        <v>1</v>
      </c>
      <c r="AV276" s="71">
        <v>0</v>
      </c>
      <c r="AW276" s="71">
        <v>1</v>
      </c>
      <c r="AX276" s="71"/>
      <c r="AY276" s="72"/>
      <c r="AZ276" s="71">
        <v>14104.699999999981</v>
      </c>
      <c r="BA276" s="71">
        <v>36017.699999999983</v>
      </c>
      <c r="BB276" s="71">
        <v>0</v>
      </c>
      <c r="BC276" s="71">
        <v>26</v>
      </c>
      <c r="BD276" s="71">
        <v>0</v>
      </c>
      <c r="BE276" s="71">
        <v>25</v>
      </c>
      <c r="BF276" s="71"/>
      <c r="BG276" s="72"/>
      <c r="BH276" s="71">
        <v>0</v>
      </c>
      <c r="BI276" s="71">
        <v>0</v>
      </c>
      <c r="BJ276" s="71">
        <v>424.654</v>
      </c>
      <c r="BK276" s="71">
        <v>0</v>
      </c>
      <c r="BL276" s="71">
        <v>11.352</v>
      </c>
      <c r="BM276" s="71">
        <v>0</v>
      </c>
      <c r="BN276" s="72"/>
      <c r="BO276" s="71">
        <v>0</v>
      </c>
      <c r="BP276" s="71">
        <v>0</v>
      </c>
      <c r="BQ276" s="71">
        <v>14</v>
      </c>
      <c r="BR276" s="71">
        <v>0</v>
      </c>
      <c r="BS276" s="71">
        <v>3</v>
      </c>
      <c r="BT276" s="71">
        <v>0</v>
      </c>
      <c r="BU276"/>
      <c r="BV276" s="70">
        <v>436.00599999999997</v>
      </c>
      <c r="BW276" s="70">
        <v>0</v>
      </c>
      <c r="BX276" s="70">
        <v>0</v>
      </c>
      <c r="BY276" s="70">
        <v>0</v>
      </c>
      <c r="BZ276" s="70">
        <v>0</v>
      </c>
      <c r="CA276" s="70">
        <v>0</v>
      </c>
      <c r="CB276" s="70">
        <v>0</v>
      </c>
      <c r="CC276" s="70">
        <v>0</v>
      </c>
      <c r="CD276" s="70">
        <v>0</v>
      </c>
    </row>
    <row r="277" spans="1:82">
      <c r="A277" s="70" t="s">
        <v>1926</v>
      </c>
      <c r="B277" s="70">
        <v>119</v>
      </c>
      <c r="C277" s="70">
        <v>17</v>
      </c>
      <c r="D277" s="70">
        <v>7</v>
      </c>
      <c r="E277" s="70">
        <v>2020</v>
      </c>
      <c r="F277" s="70" t="s">
        <v>159</v>
      </c>
      <c r="G277" s="70" t="s">
        <v>1909</v>
      </c>
      <c r="H277" s="70" t="s">
        <v>1910</v>
      </c>
      <c r="I277" s="148"/>
      <c r="J277" s="71">
        <v>217.16126510948251</v>
      </c>
      <c r="K277" s="71">
        <v>6.5267680473434302</v>
      </c>
      <c r="L277" s="71">
        <v>13.005495350943951</v>
      </c>
      <c r="M277" s="71">
        <v>127.80549835597957</v>
      </c>
      <c r="N277" s="71">
        <v>107.55190806630586</v>
      </c>
      <c r="O277" s="71">
        <v>108.43957902401213</v>
      </c>
      <c r="P277" s="71">
        <v>97.352197115464094</v>
      </c>
      <c r="Q277" s="71">
        <v>6.8889709219297997</v>
      </c>
      <c r="R277" s="71">
        <v>2.7678605855312703</v>
      </c>
      <c r="S277" s="71">
        <v>22.137150555242989</v>
      </c>
      <c r="T277" s="72"/>
      <c r="U277" s="71">
        <v>49063242</v>
      </c>
      <c r="V277" s="71">
        <v>3079</v>
      </c>
      <c r="W277" s="71">
        <v>597</v>
      </c>
      <c r="X277" s="71">
        <v>38230</v>
      </c>
      <c r="Y277" s="71">
        <v>46466</v>
      </c>
      <c r="Z277" s="71">
        <v>77488</v>
      </c>
      <c r="AA277" s="71">
        <v>21486</v>
      </c>
      <c r="AB277" s="71">
        <v>116840</v>
      </c>
      <c r="AC277" s="71">
        <v>490658</v>
      </c>
      <c r="AD277" s="71">
        <v>22.137150555242989</v>
      </c>
      <c r="AE277" s="72"/>
      <c r="AF277" s="71">
        <v>340329246.79737818</v>
      </c>
      <c r="AG277" s="71">
        <v>5241013.1158724232</v>
      </c>
      <c r="AH277" s="71">
        <v>3880564.4041182501</v>
      </c>
      <c r="AI277" s="71">
        <v>252333690.84008774</v>
      </c>
      <c r="AJ277" s="71">
        <v>216955605.67331201</v>
      </c>
      <c r="AK277" s="71"/>
      <c r="AL277" s="71"/>
      <c r="AM277" s="71">
        <v>15248918.119474938</v>
      </c>
      <c r="AN277" s="71"/>
      <c r="AO277" s="71"/>
      <c r="AP277" s="71">
        <v>833989038.95024347</v>
      </c>
      <c r="AQ277" s="72"/>
      <c r="AR277" s="71">
        <v>3183</v>
      </c>
      <c r="AS277" s="71">
        <v>817</v>
      </c>
      <c r="AT277" s="71">
        <v>0</v>
      </c>
      <c r="AU277" s="71">
        <v>2</v>
      </c>
      <c r="AV277" s="71">
        <v>0</v>
      </c>
      <c r="AW277" s="71">
        <v>1</v>
      </c>
      <c r="AX277" s="71"/>
      <c r="AY277" s="72"/>
      <c r="AZ277" s="71">
        <v>14991.699999999961</v>
      </c>
      <c r="BA277" s="71">
        <v>38231.300000000032</v>
      </c>
      <c r="BB277" s="71">
        <v>0</v>
      </c>
      <c r="BC277" s="71">
        <v>36</v>
      </c>
      <c r="BD277" s="71">
        <v>0</v>
      </c>
      <c r="BE277" s="71">
        <v>25</v>
      </c>
      <c r="BF277" s="71"/>
      <c r="BG277" s="72"/>
      <c r="BH277" s="71">
        <v>0</v>
      </c>
      <c r="BI277" s="71">
        <v>0</v>
      </c>
      <c r="BJ277" s="71">
        <v>321.82600000000002</v>
      </c>
      <c r="BK277" s="71">
        <v>0</v>
      </c>
      <c r="BL277" s="71">
        <v>10.491000000000001</v>
      </c>
      <c r="BM277" s="71">
        <v>0</v>
      </c>
      <c r="BN277" s="72"/>
      <c r="BO277" s="71">
        <v>0</v>
      </c>
      <c r="BP277" s="71">
        <v>0</v>
      </c>
      <c r="BQ277" s="71">
        <v>14</v>
      </c>
      <c r="BR277" s="71">
        <v>0</v>
      </c>
      <c r="BS277" s="71">
        <v>3</v>
      </c>
      <c r="BT277" s="71">
        <v>0</v>
      </c>
      <c r="BU277"/>
      <c r="BV277" s="70">
        <v>332.31700000000001</v>
      </c>
      <c r="BW277" s="70">
        <v>0</v>
      </c>
      <c r="BX277" s="70">
        <v>0</v>
      </c>
      <c r="BY277" s="70">
        <v>0</v>
      </c>
      <c r="BZ277" s="70">
        <v>0</v>
      </c>
      <c r="CA277" s="70">
        <v>0</v>
      </c>
      <c r="CB277" s="70">
        <v>0</v>
      </c>
      <c r="CC277" s="70">
        <v>0</v>
      </c>
      <c r="CD277" s="70">
        <v>0</v>
      </c>
    </row>
    <row r="278" spans="1:82">
      <c r="A278" s="70" t="s">
        <v>1927</v>
      </c>
      <c r="B278" s="70">
        <v>119</v>
      </c>
      <c r="C278" s="70">
        <v>18</v>
      </c>
      <c r="D278" s="70">
        <v>7</v>
      </c>
      <c r="E278" s="70">
        <v>2021</v>
      </c>
      <c r="F278" s="70" t="s">
        <v>160</v>
      </c>
      <c r="G278" s="70" t="s">
        <v>1909</v>
      </c>
      <c r="H278" s="70" t="s">
        <v>1910</v>
      </c>
      <c r="I278" s="148"/>
      <c r="J278" s="71">
        <v>196.33772043048202</v>
      </c>
      <c r="K278" s="71">
        <v>6.6662404398904558</v>
      </c>
      <c r="L278" s="71">
        <v>11.623115391065923</v>
      </c>
      <c r="M278" s="71">
        <v>116.04401328272219</v>
      </c>
      <c r="N278" s="71">
        <v>106.76580237184476</v>
      </c>
      <c r="O278" s="71">
        <v>105.25146607165784</v>
      </c>
      <c r="P278" s="71">
        <v>99.906759494902474</v>
      </c>
      <c r="Q278" s="71">
        <v>6.7641463919929601</v>
      </c>
      <c r="R278" s="71">
        <v>2.583314720399164</v>
      </c>
      <c r="S278" s="71">
        <v>17.72294935260652</v>
      </c>
      <c r="T278" s="72"/>
      <c r="U278" s="71">
        <v>56487840</v>
      </c>
      <c r="V278" s="71">
        <v>3079</v>
      </c>
      <c r="W278" s="71">
        <v>597</v>
      </c>
      <c r="X278" s="71">
        <v>38230</v>
      </c>
      <c r="Y278" s="71">
        <v>46800</v>
      </c>
      <c r="Z278" s="71">
        <v>77440</v>
      </c>
      <c r="AA278" s="71">
        <v>21501</v>
      </c>
      <c r="AB278" s="71">
        <v>115850</v>
      </c>
      <c r="AC278" s="71">
        <v>444258.99999999988</v>
      </c>
      <c r="AD278" s="71">
        <v>17.72294935260652</v>
      </c>
      <c r="AE278" s="72"/>
      <c r="AF278" s="71">
        <v>344719820.10980141</v>
      </c>
      <c r="AG278" s="71">
        <v>5541926.7837235602</v>
      </c>
      <c r="AH278" s="71">
        <v>3255332.8685094393</v>
      </c>
      <c r="AI278" s="71">
        <v>262502112.04829225</v>
      </c>
      <c r="AJ278" s="71">
        <v>235313097.46232221</v>
      </c>
      <c r="AK278" s="71">
        <v>0</v>
      </c>
      <c r="AL278" s="71">
        <v>0</v>
      </c>
      <c r="AM278" s="71">
        <v>15206921.402533969</v>
      </c>
      <c r="AN278" s="71">
        <v>0</v>
      </c>
      <c r="AO278" s="71">
        <v>0</v>
      </c>
      <c r="AP278" s="71">
        <v>866539210.67518294</v>
      </c>
      <c r="AQ278" s="72"/>
      <c r="AR278" s="71">
        <v>3350</v>
      </c>
      <c r="AS278" s="71">
        <v>850</v>
      </c>
      <c r="AT278" s="71">
        <v>0</v>
      </c>
      <c r="AU278" s="71">
        <v>2</v>
      </c>
      <c r="AV278" s="71">
        <v>0</v>
      </c>
      <c r="AW278" s="71">
        <v>1</v>
      </c>
      <c r="AX278" s="71"/>
      <c r="AY278" s="72"/>
      <c r="AZ278" s="71">
        <v>16039.99999999994</v>
      </c>
      <c r="BA278" s="71">
        <v>39667.100000000028</v>
      </c>
      <c r="BB278" s="71">
        <v>0</v>
      </c>
      <c r="BC278" s="71">
        <v>36</v>
      </c>
      <c r="BD278" s="71">
        <v>0</v>
      </c>
      <c r="BE278" s="71">
        <v>25</v>
      </c>
      <c r="BF278" s="71"/>
      <c r="BG278" s="72"/>
      <c r="BH278" s="71">
        <v>0</v>
      </c>
      <c r="BI278" s="71">
        <v>0</v>
      </c>
      <c r="BJ278" s="71">
        <v>355.24900000000002</v>
      </c>
      <c r="BK278" s="71">
        <v>0</v>
      </c>
      <c r="BL278" s="71">
        <v>11.074000000000002</v>
      </c>
      <c r="BM278" s="71">
        <v>0</v>
      </c>
      <c r="BN278" s="72"/>
      <c r="BO278" s="71">
        <v>0</v>
      </c>
      <c r="BP278" s="71">
        <v>0</v>
      </c>
      <c r="BQ278" s="71">
        <v>14</v>
      </c>
      <c r="BR278" s="71">
        <v>0</v>
      </c>
      <c r="BS278" s="71">
        <v>3</v>
      </c>
      <c r="BT278" s="71">
        <v>0</v>
      </c>
      <c r="BU278"/>
      <c r="BV278" s="70">
        <v>366.32299999999998</v>
      </c>
      <c r="BW278" s="70">
        <v>0</v>
      </c>
      <c r="BX278" s="70">
        <v>0</v>
      </c>
      <c r="BY278" s="70">
        <v>0</v>
      </c>
      <c r="BZ278" s="70">
        <v>0</v>
      </c>
      <c r="CA278" s="70">
        <v>0</v>
      </c>
      <c r="CB278" s="70">
        <v>0</v>
      </c>
      <c r="CC278" s="70">
        <v>0</v>
      </c>
      <c r="CD278" s="70">
        <v>0</v>
      </c>
    </row>
    <row r="279" spans="1:82">
      <c r="A279" s="70" t="s">
        <v>1928</v>
      </c>
      <c r="B279" s="70">
        <v>119</v>
      </c>
      <c r="C279" s="70">
        <v>19</v>
      </c>
      <c r="D279" s="70">
        <v>7</v>
      </c>
      <c r="E279" s="70">
        <v>2022</v>
      </c>
      <c r="F279" s="70" t="s">
        <v>161</v>
      </c>
      <c r="G279" s="70" t="s">
        <v>1909</v>
      </c>
      <c r="H279" s="70" t="s">
        <v>1910</v>
      </c>
      <c r="I279" s="148"/>
      <c r="J279" s="71">
        <v>205.28567364164761</v>
      </c>
      <c r="K279" s="71">
        <v>6.3604829301297361</v>
      </c>
      <c r="L279" s="71">
        <v>12.619698642594454</v>
      </c>
      <c r="M279" s="71">
        <v>120.55754482358992</v>
      </c>
      <c r="N279" s="71">
        <v>121.07605990998728</v>
      </c>
      <c r="O279" s="71">
        <v>110.83422905355765</v>
      </c>
      <c r="P279" s="71">
        <v>99.564547891747964</v>
      </c>
      <c r="Q279" s="71">
        <v>6.7705617168972543</v>
      </c>
      <c r="R279" s="71">
        <v>3.2294057988857148</v>
      </c>
      <c r="S279" s="71">
        <v>17.92534939491334</v>
      </c>
      <c r="T279" s="72"/>
      <c r="U279" s="71">
        <v>60729879</v>
      </c>
      <c r="V279" s="71">
        <v>3079</v>
      </c>
      <c r="W279" s="71">
        <v>597</v>
      </c>
      <c r="X279" s="71">
        <v>38230</v>
      </c>
      <c r="Y279" s="71">
        <v>47320</v>
      </c>
      <c r="Z279" s="71">
        <v>77479</v>
      </c>
      <c r="AA279" s="71">
        <v>21754</v>
      </c>
      <c r="AB279" s="71">
        <v>115009</v>
      </c>
      <c r="AC279" s="71">
        <v>562344</v>
      </c>
      <c r="AD279" s="71">
        <v>17.92534939491334</v>
      </c>
      <c r="AE279" s="72"/>
      <c r="AF279" s="71">
        <v>330913852.59924906</v>
      </c>
      <c r="AG279" s="71">
        <v>5433383.6100795753</v>
      </c>
      <c r="AH279" s="71">
        <v>3586330.4671941814</v>
      </c>
      <c r="AI279" s="71">
        <v>236540864.92882654</v>
      </c>
      <c r="AJ279" s="71">
        <v>244146529.9842532</v>
      </c>
      <c r="AK279" s="71">
        <v>0</v>
      </c>
      <c r="AL279" s="71">
        <v>0</v>
      </c>
      <c r="AM279" s="71">
        <v>14850801.002467953</v>
      </c>
      <c r="AN279" s="71">
        <v>0</v>
      </c>
      <c r="AO279" s="71">
        <v>0</v>
      </c>
      <c r="AP279" s="71">
        <v>835471762.59207058</v>
      </c>
      <c r="AQ279" s="72"/>
      <c r="AR279" s="71">
        <v>3578</v>
      </c>
      <c r="AS279" s="71">
        <v>858</v>
      </c>
      <c r="AT279" s="71">
        <v>0</v>
      </c>
      <c r="AU279" s="71">
        <v>2</v>
      </c>
      <c r="AV279" s="71">
        <v>0</v>
      </c>
      <c r="AW279" s="71">
        <v>1</v>
      </c>
      <c r="AX279" s="71"/>
      <c r="AY279" s="72"/>
      <c r="AZ279" s="71">
        <v>17290.999999999931</v>
      </c>
      <c r="BA279" s="71">
        <v>40974.200000000033</v>
      </c>
      <c r="BB279" s="71">
        <v>0</v>
      </c>
      <c r="BC279" s="71">
        <v>36</v>
      </c>
      <c r="BD279" s="71">
        <v>0</v>
      </c>
      <c r="BE279" s="71">
        <v>25</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1929</v>
      </c>
      <c r="B280" s="70">
        <v>119</v>
      </c>
      <c r="C280" s="70">
        <v>20</v>
      </c>
      <c r="D280" s="70">
        <v>7</v>
      </c>
      <c r="E280" s="70">
        <v>2023</v>
      </c>
      <c r="F280" s="70" t="s">
        <v>1539</v>
      </c>
      <c r="G280" s="70" t="s">
        <v>1909</v>
      </c>
      <c r="H280" s="70" t="s">
        <v>1910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3825</v>
      </c>
      <c r="AS280" s="71">
        <v>866</v>
      </c>
      <c r="AT280" s="71">
        <v>0</v>
      </c>
      <c r="AU280" s="71">
        <v>2</v>
      </c>
      <c r="AV280" s="71">
        <v>0</v>
      </c>
      <c r="AW280" s="71">
        <v>1</v>
      </c>
      <c r="AX280" s="71"/>
      <c r="AY280" s="72"/>
      <c r="AZ280" s="71">
        <v>18526.599999999904</v>
      </c>
      <c r="BA280" s="71">
        <v>41202.000000000029</v>
      </c>
      <c r="BB280" s="71">
        <v>0</v>
      </c>
      <c r="BC280" s="71">
        <v>36</v>
      </c>
      <c r="BD280" s="71">
        <v>0</v>
      </c>
      <c r="BE280" s="71">
        <v>25</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1930</v>
      </c>
      <c r="B281" s="70">
        <v>119</v>
      </c>
      <c r="C281" s="70">
        <v>21</v>
      </c>
      <c r="D281" s="70">
        <v>7</v>
      </c>
      <c r="E281" s="70">
        <v>2024</v>
      </c>
      <c r="F281" s="70" t="s">
        <v>1554</v>
      </c>
      <c r="G281" s="70" t="s">
        <v>1909</v>
      </c>
      <c r="H281" s="70" t="s">
        <v>1910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1931</v>
      </c>
      <c r="B282" s="70">
        <v>273</v>
      </c>
      <c r="C282" s="70">
        <v>1</v>
      </c>
      <c r="D282" s="70">
        <v>17</v>
      </c>
      <c r="E282" s="70">
        <v>1990</v>
      </c>
      <c r="F282" s="70" t="s">
        <v>787</v>
      </c>
      <c r="G282" s="70" t="s">
        <v>1932</v>
      </c>
      <c r="H282" s="70" t="s">
        <v>1933</v>
      </c>
      <c r="I282" s="148"/>
      <c r="J282" s="71">
        <v>4243.0738534547954</v>
      </c>
      <c r="K282" s="71">
        <v>34.00765554972223</v>
      </c>
      <c r="L282" s="71">
        <v>4.908723869088111</v>
      </c>
      <c r="M282" s="71">
        <v>115.7401727120656</v>
      </c>
      <c r="N282" s="71">
        <v>143.97548665697991</v>
      </c>
      <c r="O282" s="71">
        <v>91.898675809875215</v>
      </c>
      <c r="P282" s="71">
        <v>102.2235007915065</v>
      </c>
      <c r="Q282" s="71">
        <v>7.2449861362508399</v>
      </c>
      <c r="R282" s="71">
        <v>10.21197239896823</v>
      </c>
      <c r="S282" s="71">
        <v>7.0950061420588364</v>
      </c>
      <c r="T282" s="72"/>
      <c r="U282" s="71">
        <v>76247954</v>
      </c>
      <c r="V282" s="71">
        <v>6302</v>
      </c>
      <c r="W282" s="71">
        <v>45</v>
      </c>
      <c r="X282" s="71">
        <v>35536</v>
      </c>
      <c r="Y282" s="71">
        <v>39128</v>
      </c>
      <c r="Z282" s="71">
        <v>37799</v>
      </c>
      <c r="AA282" s="71">
        <v>24821</v>
      </c>
      <c r="AB282" s="71">
        <v>117634</v>
      </c>
      <c r="AC282" s="71">
        <v>1768732</v>
      </c>
      <c r="AD282" s="71">
        <v>7.0950061420588364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1934</v>
      </c>
      <c r="B283" s="70">
        <v>274</v>
      </c>
      <c r="C283" s="70">
        <v>2</v>
      </c>
      <c r="D283" s="70">
        <v>17</v>
      </c>
      <c r="E283" s="70">
        <v>2005</v>
      </c>
      <c r="F283" s="70" t="s">
        <v>789</v>
      </c>
      <c r="G283" s="70" t="s">
        <v>1932</v>
      </c>
      <c r="H283" s="70" t="s">
        <v>1933</v>
      </c>
      <c r="I283" s="148"/>
      <c r="J283" s="71">
        <v>4293.5919967635273</v>
      </c>
      <c r="K283" s="71">
        <v>20.479875448208279</v>
      </c>
      <c r="L283" s="71">
        <v>3.3986585269665239</v>
      </c>
      <c r="M283" s="71">
        <v>202.51674830842461</v>
      </c>
      <c r="N283" s="71">
        <v>240.34898239449541</v>
      </c>
      <c r="O283" s="71">
        <v>136.12735484292</v>
      </c>
      <c r="P283" s="71">
        <v>92.497236566781453</v>
      </c>
      <c r="Q283" s="71">
        <v>6.9834085585394199</v>
      </c>
      <c r="R283" s="71">
        <v>12.16706208535151</v>
      </c>
      <c r="S283" s="71">
        <v>18.818310370999999</v>
      </c>
      <c r="T283" s="72"/>
      <c r="U283" s="71">
        <v>102781106</v>
      </c>
      <c r="V283" s="71">
        <v>4110</v>
      </c>
      <c r="W283" s="71">
        <v>34</v>
      </c>
      <c r="X283" s="71">
        <v>29019</v>
      </c>
      <c r="Y283" s="71">
        <v>50176</v>
      </c>
      <c r="Z283" s="71">
        <v>64792</v>
      </c>
      <c r="AA283" s="71">
        <v>18394</v>
      </c>
      <c r="AB283" s="71">
        <v>118535</v>
      </c>
      <c r="AC283" s="71">
        <v>2151493</v>
      </c>
      <c r="AD283" s="71">
        <v>18.818310370999999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1935</v>
      </c>
      <c r="B284" s="70">
        <v>275</v>
      </c>
      <c r="C284" s="70">
        <v>3</v>
      </c>
      <c r="D284" s="70">
        <v>17</v>
      </c>
      <c r="E284" s="70">
        <v>2006</v>
      </c>
      <c r="F284" s="70" t="s">
        <v>790</v>
      </c>
      <c r="G284" s="70" t="s">
        <v>1932</v>
      </c>
      <c r="H284" s="70" t="s">
        <v>1933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1936</v>
      </c>
      <c r="B285" s="70">
        <v>276</v>
      </c>
      <c r="C285" s="70">
        <v>4</v>
      </c>
      <c r="D285" s="70">
        <v>17</v>
      </c>
      <c r="E285" s="70">
        <v>2007</v>
      </c>
      <c r="F285" s="70" t="s">
        <v>791</v>
      </c>
      <c r="G285" s="70" t="s">
        <v>1932</v>
      </c>
      <c r="H285" s="70" t="s">
        <v>1933</v>
      </c>
      <c r="I285" s="148"/>
      <c r="J285" s="71">
        <v>4103.1306495020763</v>
      </c>
      <c r="K285" s="71">
        <v>15.575482683838681</v>
      </c>
      <c r="L285" s="71">
        <v>2.318033791572689</v>
      </c>
      <c r="M285" s="71">
        <v>221.49346649118161</v>
      </c>
      <c r="N285" s="71">
        <v>227.2065514154605</v>
      </c>
      <c r="O285" s="71">
        <v>132.70444056745961</v>
      </c>
      <c r="P285" s="71">
        <v>90.696571549897442</v>
      </c>
      <c r="Q285" s="71">
        <v>7.3729957467023999</v>
      </c>
      <c r="R285" s="71">
        <v>12.837277220433579</v>
      </c>
      <c r="S285" s="71">
        <v>15.89029601465</v>
      </c>
      <c r="T285" s="72"/>
      <c r="U285" s="71">
        <v>113611458</v>
      </c>
      <c r="V285" s="71">
        <v>3969</v>
      </c>
      <c r="W285" s="71">
        <v>22</v>
      </c>
      <c r="X285" s="71">
        <v>35743</v>
      </c>
      <c r="Y285" s="71">
        <v>51537</v>
      </c>
      <c r="Z285" s="71">
        <v>65661</v>
      </c>
      <c r="AA285" s="71">
        <v>17761</v>
      </c>
      <c r="AB285" s="71">
        <v>118530</v>
      </c>
      <c r="AC285" s="71">
        <v>2335139</v>
      </c>
      <c r="AD285" s="71">
        <v>15.89029601465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1937</v>
      </c>
      <c r="B286" s="70">
        <v>277</v>
      </c>
      <c r="C286" s="70">
        <v>5</v>
      </c>
      <c r="D286" s="70">
        <v>17</v>
      </c>
      <c r="E286" s="70">
        <v>2008</v>
      </c>
      <c r="F286" s="70" t="s">
        <v>792</v>
      </c>
      <c r="G286" s="70" t="s">
        <v>1932</v>
      </c>
      <c r="H286" s="70" t="s">
        <v>1933</v>
      </c>
      <c r="I286" s="148"/>
      <c r="J286" s="71">
        <v>4115.6327519033593</v>
      </c>
      <c r="K286" s="71">
        <v>12.396494188437361</v>
      </c>
      <c r="L286" s="71">
        <v>1.8801732950227239</v>
      </c>
      <c r="M286" s="71">
        <v>228.51316825592389</v>
      </c>
      <c r="N286" s="71">
        <v>234.92901428238889</v>
      </c>
      <c r="O286" s="71">
        <v>129.23561363556411</v>
      </c>
      <c r="P286" s="71">
        <v>87.624612576260049</v>
      </c>
      <c r="Q286" s="71">
        <v>7.2439577139249902</v>
      </c>
      <c r="R286" s="71">
        <v>12.310219041779639</v>
      </c>
      <c r="S286" s="71">
        <v>17.5561635368</v>
      </c>
      <c r="T286" s="72"/>
      <c r="U286" s="71">
        <v>126626868</v>
      </c>
      <c r="V286" s="71">
        <v>3969</v>
      </c>
      <c r="W286" s="71">
        <v>22</v>
      </c>
      <c r="X286" s="71">
        <v>35743</v>
      </c>
      <c r="Y286" s="71">
        <v>52101</v>
      </c>
      <c r="Z286" s="71">
        <v>66189</v>
      </c>
      <c r="AA286" s="71">
        <v>17179</v>
      </c>
      <c r="AB286" s="71">
        <v>118371</v>
      </c>
      <c r="AC286" s="71">
        <v>2325231</v>
      </c>
      <c r="AD286" s="71">
        <v>17.5561635368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1938</v>
      </c>
      <c r="B287" s="70">
        <v>278</v>
      </c>
      <c r="C287" s="70">
        <v>6</v>
      </c>
      <c r="D287" s="70">
        <v>17</v>
      </c>
      <c r="E287" s="70">
        <v>2009</v>
      </c>
      <c r="F287" s="70" t="s">
        <v>176</v>
      </c>
      <c r="G287" s="70" t="s">
        <v>1932</v>
      </c>
      <c r="H287" s="70" t="s">
        <v>1933</v>
      </c>
      <c r="I287" s="148"/>
      <c r="J287" s="71">
        <v>3600.4315017180402</v>
      </c>
      <c r="K287" s="71">
        <v>12.073819876728621</v>
      </c>
      <c r="L287" s="71">
        <v>5.4988719712672554</v>
      </c>
      <c r="M287" s="71">
        <v>220.13447582186279</v>
      </c>
      <c r="N287" s="71">
        <v>205.30731487350829</v>
      </c>
      <c r="O287" s="71">
        <v>132.3655135372108</v>
      </c>
      <c r="P287" s="71">
        <v>82.978198325807227</v>
      </c>
      <c r="Q287" s="71">
        <v>6.8801959358869196</v>
      </c>
      <c r="R287" s="71">
        <v>7.056347294012431</v>
      </c>
      <c r="S287" s="71">
        <v>21.93171199</v>
      </c>
      <c r="T287" s="72"/>
      <c r="U287" s="71">
        <v>85422767</v>
      </c>
      <c r="V287" s="71">
        <v>3960</v>
      </c>
      <c r="W287" s="71">
        <v>96</v>
      </c>
      <c r="X287" s="71">
        <v>37665</v>
      </c>
      <c r="Y287" s="71">
        <v>52127</v>
      </c>
      <c r="Z287" s="71">
        <v>66914</v>
      </c>
      <c r="AA287" s="71">
        <v>16701</v>
      </c>
      <c r="AB287" s="71">
        <v>118019</v>
      </c>
      <c r="AC287" s="71">
        <v>1300299</v>
      </c>
      <c r="AD287" s="71">
        <v>21.93171199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577.47199999999998</v>
      </c>
      <c r="BK287" s="71">
        <v>107.9</v>
      </c>
      <c r="BL287" s="71">
        <v>55.56</v>
      </c>
      <c r="BM287" s="71">
        <v>0</v>
      </c>
      <c r="BN287" s="72"/>
      <c r="BO287" s="71">
        <v>0</v>
      </c>
      <c r="BP287" s="71">
        <v>0</v>
      </c>
      <c r="BQ287" s="71">
        <v>22</v>
      </c>
      <c r="BR287" s="71">
        <v>2</v>
      </c>
      <c r="BS287" s="71">
        <v>6</v>
      </c>
      <c r="BT287" s="71">
        <v>0</v>
      </c>
      <c r="BU287"/>
      <c r="BV287" s="70">
        <v>688.93200000000002</v>
      </c>
      <c r="BW287" s="70">
        <v>0</v>
      </c>
      <c r="BX287" s="70">
        <v>22</v>
      </c>
      <c r="BY287" s="70">
        <v>0</v>
      </c>
      <c r="BZ287" s="70">
        <v>30</v>
      </c>
      <c r="CA287" s="70">
        <v>0</v>
      </c>
      <c r="CB287" s="70">
        <v>0</v>
      </c>
      <c r="CC287" s="70">
        <v>0</v>
      </c>
      <c r="CD287" s="70">
        <v>0</v>
      </c>
    </row>
    <row r="288" spans="1:82">
      <c r="A288" s="70" t="s">
        <v>1939</v>
      </c>
      <c r="B288" s="70">
        <v>279</v>
      </c>
      <c r="C288" s="70">
        <v>7</v>
      </c>
      <c r="D288" s="70">
        <v>17</v>
      </c>
      <c r="E288" s="70">
        <v>2010</v>
      </c>
      <c r="F288" s="70" t="s">
        <v>177</v>
      </c>
      <c r="G288" s="70" t="s">
        <v>1932</v>
      </c>
      <c r="H288" s="70" t="s">
        <v>1933</v>
      </c>
      <c r="I288" s="148"/>
      <c r="J288" s="71">
        <v>3974.759691553219</v>
      </c>
      <c r="K288" s="71">
        <v>15.01211671632274</v>
      </c>
      <c r="L288" s="71">
        <v>5.0938713221629257</v>
      </c>
      <c r="M288" s="71">
        <v>251.7655536731906</v>
      </c>
      <c r="N288" s="71">
        <v>252.27797318661209</v>
      </c>
      <c r="O288" s="71">
        <v>132.81063236776751</v>
      </c>
      <c r="P288" s="71">
        <v>83.610503206956295</v>
      </c>
      <c r="Q288" s="71">
        <v>7.1692029381642097</v>
      </c>
      <c r="R288" s="71">
        <v>6.6061242277588699</v>
      </c>
      <c r="S288" s="71">
        <v>17.696433427199999</v>
      </c>
      <c r="T288" s="72"/>
      <c r="U288" s="71">
        <v>100347471</v>
      </c>
      <c r="V288" s="71">
        <v>3960</v>
      </c>
      <c r="W288" s="71">
        <v>96</v>
      </c>
      <c r="X288" s="71">
        <v>37665</v>
      </c>
      <c r="Y288" s="71">
        <v>52698</v>
      </c>
      <c r="Z288" s="71">
        <v>67451</v>
      </c>
      <c r="AA288" s="71">
        <v>16408</v>
      </c>
      <c r="AB288" s="71">
        <v>117839</v>
      </c>
      <c r="AC288" s="71">
        <v>1153618</v>
      </c>
      <c r="AD288" s="71">
        <v>17.696433427199999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596.28899999999999</v>
      </c>
      <c r="BK288" s="71">
        <v>105.128</v>
      </c>
      <c r="BL288" s="71">
        <v>46.687000000000005</v>
      </c>
      <c r="BM288" s="71">
        <v>0</v>
      </c>
      <c r="BN288" s="72"/>
      <c r="BO288" s="71">
        <v>0</v>
      </c>
      <c r="BP288" s="71">
        <v>0</v>
      </c>
      <c r="BQ288" s="71">
        <v>22</v>
      </c>
      <c r="BR288" s="71">
        <v>2</v>
      </c>
      <c r="BS288" s="71">
        <v>5</v>
      </c>
      <c r="BT288" s="71">
        <v>0</v>
      </c>
      <c r="BU288"/>
      <c r="BV288" s="70">
        <v>696.95399999999995</v>
      </c>
      <c r="BW288" s="70">
        <v>0</v>
      </c>
      <c r="BX288" s="70">
        <v>21.7</v>
      </c>
      <c r="BY288" s="70">
        <v>0</v>
      </c>
      <c r="BZ288" s="70">
        <v>29.45</v>
      </c>
      <c r="CA288" s="70">
        <v>0</v>
      </c>
      <c r="CB288" s="70">
        <v>0</v>
      </c>
      <c r="CC288" s="70">
        <v>0</v>
      </c>
      <c r="CD288" s="70">
        <v>0</v>
      </c>
    </row>
    <row r="289" spans="1:82">
      <c r="A289" s="70" t="s">
        <v>1940</v>
      </c>
      <c r="B289" s="70">
        <v>280</v>
      </c>
      <c r="C289" s="70">
        <v>8</v>
      </c>
      <c r="D289" s="70">
        <v>17</v>
      </c>
      <c r="E289" s="70">
        <v>2011</v>
      </c>
      <c r="F289" s="70" t="s">
        <v>178</v>
      </c>
      <c r="G289" s="70" t="s">
        <v>1932</v>
      </c>
      <c r="H289" s="70" t="s">
        <v>1933</v>
      </c>
      <c r="I289" s="148"/>
      <c r="J289" s="71">
        <v>3214.830308477292</v>
      </c>
      <c r="K289" s="71">
        <v>19.945622259789889</v>
      </c>
      <c r="L289" s="71">
        <v>4.9798842089488113</v>
      </c>
      <c r="M289" s="71">
        <v>230.7323777678991</v>
      </c>
      <c r="N289" s="71">
        <v>241.41603319743481</v>
      </c>
      <c r="O289" s="71">
        <v>131.79239051550152</v>
      </c>
      <c r="P289" s="71">
        <v>80.353056752781015</v>
      </c>
      <c r="Q289" s="71">
        <v>8.2455217037611099</v>
      </c>
      <c r="R289" s="71">
        <v>6.7114928581862072</v>
      </c>
      <c r="S289" s="71">
        <v>17.411830521700001</v>
      </c>
      <c r="T289" s="72"/>
      <c r="U289" s="71">
        <v>85470050</v>
      </c>
      <c r="V289" s="71">
        <v>3960</v>
      </c>
      <c r="W289" s="71">
        <v>96</v>
      </c>
      <c r="X289" s="71">
        <v>37665</v>
      </c>
      <c r="Y289" s="71">
        <v>53074</v>
      </c>
      <c r="Z289" s="71">
        <v>68388</v>
      </c>
      <c r="AA289" s="71">
        <v>16238</v>
      </c>
      <c r="AB289" s="71">
        <v>117496</v>
      </c>
      <c r="AC289" s="71">
        <v>1170080</v>
      </c>
      <c r="AD289" s="71">
        <v>17.411830521700001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607.43899999999996</v>
      </c>
      <c r="BK289" s="71">
        <v>97.831000000000003</v>
      </c>
      <c r="BL289" s="71">
        <v>46.524999999999999</v>
      </c>
      <c r="BM289" s="71">
        <v>0</v>
      </c>
      <c r="BN289" s="72"/>
      <c r="BO289" s="71">
        <v>0</v>
      </c>
      <c r="BP289" s="71">
        <v>0</v>
      </c>
      <c r="BQ289" s="71">
        <v>22</v>
      </c>
      <c r="BR289" s="71">
        <v>2</v>
      </c>
      <c r="BS289" s="71">
        <v>5</v>
      </c>
      <c r="BT289" s="71">
        <v>0</v>
      </c>
      <c r="BU289"/>
      <c r="BV289" s="70">
        <v>704.02499999999998</v>
      </c>
      <c r="BW289" s="70">
        <v>0</v>
      </c>
      <c r="BX289" s="70">
        <v>20.8</v>
      </c>
      <c r="BY289" s="70">
        <v>0</v>
      </c>
      <c r="BZ289" s="70">
        <v>26.97</v>
      </c>
      <c r="CA289" s="70">
        <v>0</v>
      </c>
      <c r="CB289" s="70">
        <v>0</v>
      </c>
      <c r="CC289" s="70">
        <v>0</v>
      </c>
      <c r="CD289" s="70">
        <v>0</v>
      </c>
    </row>
    <row r="290" spans="1:82">
      <c r="A290" s="70" t="s">
        <v>1941</v>
      </c>
      <c r="B290" s="70">
        <v>281</v>
      </c>
      <c r="C290" s="70">
        <v>9</v>
      </c>
      <c r="D290" s="70">
        <v>17</v>
      </c>
      <c r="E290" s="70">
        <v>2012</v>
      </c>
      <c r="F290" s="70" t="s">
        <v>179</v>
      </c>
      <c r="G290" s="70" t="s">
        <v>1932</v>
      </c>
      <c r="H290" s="70" t="s">
        <v>1933</v>
      </c>
      <c r="I290" s="148"/>
      <c r="J290" s="71">
        <v>2968.6840778234259</v>
      </c>
      <c r="K290" s="71">
        <v>19.27027540548886</v>
      </c>
      <c r="L290" s="71">
        <v>4.8728028423944858</v>
      </c>
      <c r="M290" s="71">
        <v>232.0799930864535</v>
      </c>
      <c r="N290" s="71">
        <v>260.20787951351372</v>
      </c>
      <c r="O290" s="71">
        <v>132.0095434484592</v>
      </c>
      <c r="P290" s="71">
        <v>79.889552592424849</v>
      </c>
      <c r="Q290" s="71">
        <v>8.9891678066442608</v>
      </c>
      <c r="R290" s="71">
        <v>7.4233879265081626</v>
      </c>
      <c r="S290" s="71">
        <v>13.649633912800001</v>
      </c>
      <c r="T290" s="72"/>
      <c r="U290" s="71">
        <v>79354287</v>
      </c>
      <c r="V290" s="71">
        <v>3960</v>
      </c>
      <c r="W290" s="71">
        <v>96</v>
      </c>
      <c r="X290" s="71">
        <v>37665</v>
      </c>
      <c r="Y290" s="71">
        <v>53710</v>
      </c>
      <c r="Z290" s="71">
        <v>69044</v>
      </c>
      <c r="AA290" s="71">
        <v>16053</v>
      </c>
      <c r="AB290" s="71">
        <v>117897</v>
      </c>
      <c r="AC290" s="71">
        <v>1260671</v>
      </c>
      <c r="AD290" s="71">
        <v>13.649633912800001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616.072</v>
      </c>
      <c r="BK290" s="71">
        <v>99.775999999999996</v>
      </c>
      <c r="BL290" s="71">
        <v>48.843000000000004</v>
      </c>
      <c r="BM290" s="71">
        <v>0</v>
      </c>
      <c r="BN290" s="72"/>
      <c r="BO290" s="71">
        <v>0</v>
      </c>
      <c r="BP290" s="71">
        <v>0</v>
      </c>
      <c r="BQ290" s="71">
        <v>22</v>
      </c>
      <c r="BR290" s="71">
        <v>2</v>
      </c>
      <c r="BS290" s="71">
        <v>6</v>
      </c>
      <c r="BT290" s="71">
        <v>0</v>
      </c>
      <c r="BU290"/>
      <c r="BV290" s="70">
        <v>713.84</v>
      </c>
      <c r="BW290" s="70">
        <v>0</v>
      </c>
      <c r="BX290" s="70">
        <v>21.074999999999999</v>
      </c>
      <c r="BY290" s="70">
        <v>0</v>
      </c>
      <c r="BZ290" s="70">
        <v>29.776</v>
      </c>
      <c r="CA290" s="70">
        <v>0</v>
      </c>
      <c r="CB290" s="70">
        <v>0</v>
      </c>
      <c r="CC290" s="70">
        <v>0</v>
      </c>
      <c r="CD290" s="70">
        <v>0</v>
      </c>
    </row>
    <row r="291" spans="1:82">
      <c r="A291" s="70" t="s">
        <v>1942</v>
      </c>
      <c r="B291" s="70">
        <v>282</v>
      </c>
      <c r="C291" s="70">
        <v>10</v>
      </c>
      <c r="D291" s="70">
        <v>17</v>
      </c>
      <c r="E291" s="70">
        <v>2013</v>
      </c>
      <c r="F291" s="70" t="s">
        <v>180</v>
      </c>
      <c r="G291" s="70" t="s">
        <v>1932</v>
      </c>
      <c r="H291" s="70" t="s">
        <v>1933</v>
      </c>
      <c r="I291" s="148"/>
      <c r="J291" s="71">
        <v>3336.2527124655148</v>
      </c>
      <c r="K291" s="71">
        <v>12.731983573011529</v>
      </c>
      <c r="L291" s="71">
        <v>4.8178182446532647</v>
      </c>
      <c r="M291" s="71">
        <v>224.40165142945321</v>
      </c>
      <c r="N291" s="71">
        <v>270.10124381234323</v>
      </c>
      <c r="O291" s="71">
        <v>128.54729122808527</v>
      </c>
      <c r="P291" s="71">
        <v>79.785952528440461</v>
      </c>
      <c r="Q291" s="71">
        <v>9.14350315671137</v>
      </c>
      <c r="R291" s="71">
        <v>8.5261179347857254</v>
      </c>
      <c r="S291" s="71">
        <v>19.390216672480001</v>
      </c>
      <c r="T291" s="72"/>
      <c r="U291" s="71">
        <v>99760453</v>
      </c>
      <c r="V291" s="71">
        <v>3960</v>
      </c>
      <c r="W291" s="71">
        <v>96</v>
      </c>
      <c r="X291" s="71">
        <v>37665</v>
      </c>
      <c r="Y291" s="71">
        <v>54176</v>
      </c>
      <c r="Z291" s="71">
        <v>70235</v>
      </c>
      <c r="AA291" s="71">
        <v>15972</v>
      </c>
      <c r="AB291" s="71">
        <v>118202</v>
      </c>
      <c r="AC291" s="71">
        <v>1413390</v>
      </c>
      <c r="AD291" s="71">
        <v>19.390216672480001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652.678</v>
      </c>
      <c r="BK291" s="71">
        <v>72.893000000000001</v>
      </c>
      <c r="BL291" s="71">
        <v>51.361000000000004</v>
      </c>
      <c r="BM291" s="71">
        <v>0</v>
      </c>
      <c r="BN291" s="72"/>
      <c r="BO291" s="71">
        <v>0</v>
      </c>
      <c r="BP291" s="71">
        <v>0</v>
      </c>
      <c r="BQ291" s="71">
        <v>21</v>
      </c>
      <c r="BR291" s="71">
        <v>2</v>
      </c>
      <c r="BS291" s="71">
        <v>6</v>
      </c>
      <c r="BT291" s="71">
        <v>0</v>
      </c>
      <c r="BU291"/>
      <c r="BV291" s="70">
        <v>741.96400000000006</v>
      </c>
      <c r="BW291" s="70">
        <v>0</v>
      </c>
      <c r="BX291" s="70">
        <v>21.018999999999998</v>
      </c>
      <c r="BY291" s="70">
        <v>0</v>
      </c>
      <c r="BZ291" s="70">
        <v>13.949</v>
      </c>
      <c r="CA291" s="70">
        <v>0</v>
      </c>
      <c r="CB291" s="70">
        <v>0</v>
      </c>
      <c r="CC291" s="70">
        <v>0</v>
      </c>
      <c r="CD291" s="70">
        <v>0</v>
      </c>
    </row>
    <row r="292" spans="1:82">
      <c r="A292" s="70" t="s">
        <v>1943</v>
      </c>
      <c r="B292" s="70">
        <v>283</v>
      </c>
      <c r="C292" s="70">
        <v>11</v>
      </c>
      <c r="D292" s="70">
        <v>17</v>
      </c>
      <c r="E292" s="70">
        <v>2014</v>
      </c>
      <c r="F292" s="70" t="s">
        <v>181</v>
      </c>
      <c r="G292" s="1064" t="s">
        <v>1932</v>
      </c>
      <c r="H292" s="70" t="s">
        <v>1933</v>
      </c>
      <c r="I292" s="148"/>
      <c r="J292" s="71">
        <v>3784.0568023661449</v>
      </c>
      <c r="K292" s="71">
        <v>10.61858283447304</v>
      </c>
      <c r="L292" s="71">
        <v>5.7736273741073632</v>
      </c>
      <c r="M292" s="71">
        <v>225.46555088690519</v>
      </c>
      <c r="N292" s="71">
        <v>260.49846115681021</v>
      </c>
      <c r="O292" s="71">
        <v>123.13924079454679</v>
      </c>
      <c r="P292" s="71">
        <v>79.809004057479171</v>
      </c>
      <c r="Q292" s="71">
        <v>8.76581865959791</v>
      </c>
      <c r="R292" s="71">
        <v>8.7365162059370327</v>
      </c>
      <c r="S292" s="71">
        <v>9.7788124034999999</v>
      </c>
      <c r="T292" s="72"/>
      <c r="U292" s="71">
        <v>109969077</v>
      </c>
      <c r="V292" s="71">
        <v>3321</v>
      </c>
      <c r="W292" s="71">
        <v>138</v>
      </c>
      <c r="X292" s="71">
        <v>38177</v>
      </c>
      <c r="Y292" s="71">
        <v>54697</v>
      </c>
      <c r="Z292" s="71">
        <v>70861</v>
      </c>
      <c r="AA292" s="71">
        <v>15894</v>
      </c>
      <c r="AB292" s="71">
        <v>118110</v>
      </c>
      <c r="AC292" s="71">
        <v>1452822</v>
      </c>
      <c r="AD292" s="71">
        <v>9.7788124034999999</v>
      </c>
      <c r="AE292" s="72"/>
      <c r="AF292" s="71"/>
      <c r="AG292" s="71"/>
      <c r="AH292" s="71"/>
      <c r="AI292" s="71"/>
      <c r="AJ292" s="71"/>
      <c r="AK292" s="71"/>
      <c r="AL292" s="71"/>
      <c r="AM292" s="71"/>
      <c r="AN292" s="71"/>
      <c r="AO292" s="71"/>
      <c r="AP292" s="71"/>
      <c r="AQ292" s="72"/>
      <c r="AR292" s="71">
        <v>3121</v>
      </c>
      <c r="AS292" s="71">
        <v>435</v>
      </c>
      <c r="AT292" s="71">
        <v>0</v>
      </c>
      <c r="AU292" s="71">
        <v>0</v>
      </c>
      <c r="AV292" s="71">
        <v>0</v>
      </c>
      <c r="AW292" s="71">
        <v>1</v>
      </c>
      <c r="AX292" s="71"/>
      <c r="AY292" s="72"/>
      <c r="AZ292" s="71">
        <v>13387.246999999999</v>
      </c>
      <c r="BA292" s="71">
        <v>23841.187999999998</v>
      </c>
      <c r="BB292" s="71">
        <v>0</v>
      </c>
      <c r="BC292" s="71">
        <v>0</v>
      </c>
      <c r="BD292" s="71">
        <v>0</v>
      </c>
      <c r="BE292" s="71">
        <v>1800</v>
      </c>
      <c r="BF292" s="71"/>
      <c r="BG292" s="72"/>
      <c r="BH292" s="71">
        <v>0</v>
      </c>
      <c r="BI292" s="71">
        <v>0</v>
      </c>
      <c r="BJ292" s="71">
        <v>643.11800000000005</v>
      </c>
      <c r="BK292" s="71">
        <v>69.709999999999994</v>
      </c>
      <c r="BL292" s="71">
        <v>40.180999999999997</v>
      </c>
      <c r="BM292" s="71">
        <v>0</v>
      </c>
      <c r="BN292" s="72"/>
      <c r="BO292" s="71">
        <v>0</v>
      </c>
      <c r="BP292" s="71">
        <v>0</v>
      </c>
      <c r="BQ292" s="71">
        <v>20</v>
      </c>
      <c r="BR292" s="71">
        <v>2</v>
      </c>
      <c r="BS292" s="71">
        <v>6</v>
      </c>
      <c r="BT292" s="71">
        <v>0</v>
      </c>
      <c r="BU292"/>
      <c r="BV292" s="70">
        <v>737.70899999999995</v>
      </c>
      <c r="BW292" s="70">
        <v>0</v>
      </c>
      <c r="BX292" s="70">
        <v>15.3</v>
      </c>
      <c r="BY292" s="70">
        <v>0</v>
      </c>
      <c r="BZ292" s="70">
        <v>0</v>
      </c>
      <c r="CA292" s="70">
        <v>0</v>
      </c>
      <c r="CB292" s="70">
        <v>0</v>
      </c>
      <c r="CC292" s="70">
        <v>0</v>
      </c>
      <c r="CD292" s="70">
        <v>0</v>
      </c>
    </row>
    <row r="293" spans="1:82">
      <c r="A293" s="70" t="s">
        <v>1944</v>
      </c>
      <c r="B293" s="70">
        <v>284</v>
      </c>
      <c r="C293" s="70">
        <v>12</v>
      </c>
      <c r="D293" s="70">
        <v>17</v>
      </c>
      <c r="E293" s="70">
        <v>2015</v>
      </c>
      <c r="F293" s="70" t="s">
        <v>182</v>
      </c>
      <c r="G293" s="1064" t="s">
        <v>1932</v>
      </c>
      <c r="H293" s="70" t="s">
        <v>1933</v>
      </c>
      <c r="I293" s="148"/>
      <c r="J293" s="71">
        <v>3943.2854588237619</v>
      </c>
      <c r="K293" s="71">
        <v>10.022656404845749</v>
      </c>
      <c r="L293" s="71">
        <v>5.7855590918409812</v>
      </c>
      <c r="M293" s="71">
        <v>227.76972353903059</v>
      </c>
      <c r="N293" s="71">
        <v>232.72753168042021</v>
      </c>
      <c r="O293" s="71">
        <v>122.98956526193554</v>
      </c>
      <c r="P293" s="71">
        <v>79.007706887675667</v>
      </c>
      <c r="Q293" s="71">
        <v>8.5523278575485104</v>
      </c>
      <c r="R293" s="71">
        <v>9.1836434523237447</v>
      </c>
      <c r="S293" s="71">
        <v>9.0689554313400009</v>
      </c>
      <c r="T293" s="72"/>
      <c r="U293" s="71">
        <v>112388161</v>
      </c>
      <c r="V293" s="71">
        <v>3321</v>
      </c>
      <c r="W293" s="71">
        <v>138</v>
      </c>
      <c r="X293" s="71">
        <v>38177</v>
      </c>
      <c r="Y293" s="71">
        <v>54913</v>
      </c>
      <c r="Z293" s="71">
        <v>71456</v>
      </c>
      <c r="AA293" s="71">
        <v>15722</v>
      </c>
      <c r="AB293" s="71">
        <v>117713</v>
      </c>
      <c r="AC293" s="71">
        <v>1569794</v>
      </c>
      <c r="AD293" s="71">
        <v>9.0689554313400009</v>
      </c>
      <c r="AE293" s="72"/>
      <c r="AF293" s="71">
        <v>1151913082.034996</v>
      </c>
      <c r="AG293" s="71">
        <v>6612329.5361712594</v>
      </c>
      <c r="AH293" s="71">
        <v>857207.38820478122</v>
      </c>
      <c r="AI293" s="71">
        <v>235369848.5223617</v>
      </c>
      <c r="AJ293" s="71">
        <v>298201558.50699103</v>
      </c>
      <c r="AK293" s="71">
        <v>0</v>
      </c>
      <c r="AL293" s="71">
        <v>0</v>
      </c>
      <c r="AM293" s="71">
        <v>16132072.8625367</v>
      </c>
      <c r="AN293" s="71">
        <v>0</v>
      </c>
      <c r="AO293" s="71">
        <v>0</v>
      </c>
      <c r="AP293" s="71">
        <v>1709086098.8512614</v>
      </c>
      <c r="AQ293" s="72"/>
      <c r="AR293" s="71">
        <v>3417</v>
      </c>
      <c r="AS293" s="71">
        <v>707</v>
      </c>
      <c r="AT293" s="71">
        <v>0</v>
      </c>
      <c r="AU293" s="71">
        <v>0</v>
      </c>
      <c r="AV293" s="71">
        <v>0</v>
      </c>
      <c r="AW293" s="71">
        <v>1</v>
      </c>
      <c r="AX293" s="71"/>
      <c r="AY293" s="72"/>
      <c r="AZ293" s="71">
        <v>14826.346</v>
      </c>
      <c r="BA293" s="71">
        <v>39989.987999999998</v>
      </c>
      <c r="BB293" s="71">
        <v>0</v>
      </c>
      <c r="BC293" s="71">
        <v>0</v>
      </c>
      <c r="BD293" s="71">
        <v>0</v>
      </c>
      <c r="BE293" s="71">
        <v>1800</v>
      </c>
      <c r="BF293" s="71"/>
      <c r="BG293" s="72"/>
      <c r="BH293" s="71">
        <v>0</v>
      </c>
      <c r="BI293" s="71">
        <v>0</v>
      </c>
      <c r="BJ293" s="71">
        <v>637.18799999999999</v>
      </c>
      <c r="BK293" s="71">
        <v>98.325000000000003</v>
      </c>
      <c r="BL293" s="71">
        <v>37.546999999999997</v>
      </c>
      <c r="BM293" s="71">
        <v>0</v>
      </c>
      <c r="BN293" s="72"/>
      <c r="BO293" s="71">
        <v>0</v>
      </c>
      <c r="BP293" s="71">
        <v>0</v>
      </c>
      <c r="BQ293" s="71">
        <v>20</v>
      </c>
      <c r="BR293" s="71">
        <v>2</v>
      </c>
      <c r="BS293" s="71">
        <v>5</v>
      </c>
      <c r="BT293" s="71">
        <v>0</v>
      </c>
      <c r="BU293"/>
      <c r="BV293" s="70">
        <v>756.06</v>
      </c>
      <c r="BW293" s="70">
        <v>0</v>
      </c>
      <c r="BX293" s="70">
        <v>17</v>
      </c>
      <c r="BY293" s="70">
        <v>0</v>
      </c>
      <c r="BZ293" s="70">
        <v>0</v>
      </c>
      <c r="CA293" s="70">
        <v>0</v>
      </c>
      <c r="CB293" s="70">
        <v>0</v>
      </c>
      <c r="CC293" s="70">
        <v>0</v>
      </c>
      <c r="CD293" s="70">
        <v>0</v>
      </c>
    </row>
    <row r="294" spans="1:82">
      <c r="A294" s="70" t="s">
        <v>1945</v>
      </c>
      <c r="B294" s="70">
        <v>285</v>
      </c>
      <c r="C294" s="70">
        <v>13</v>
      </c>
      <c r="D294" s="70">
        <v>17</v>
      </c>
      <c r="E294" s="70">
        <v>2016</v>
      </c>
      <c r="F294" s="70" t="s">
        <v>155</v>
      </c>
      <c r="G294" s="70" t="s">
        <v>1932</v>
      </c>
      <c r="H294" s="70" t="s">
        <v>1933</v>
      </c>
      <c r="I294" s="148"/>
      <c r="J294" s="71">
        <v>3855.2770422377366</v>
      </c>
      <c r="K294" s="71">
        <v>9.5073603528180595</v>
      </c>
      <c r="L294" s="71">
        <v>6.4438739836431882</v>
      </c>
      <c r="M294" s="71">
        <v>200.53569244559006</v>
      </c>
      <c r="N294" s="71">
        <v>222.46580490573876</v>
      </c>
      <c r="O294" s="71">
        <v>122.61993660953306</v>
      </c>
      <c r="P294" s="71">
        <v>76.782382723961533</v>
      </c>
      <c r="Q294" s="71">
        <v>8.2760959673932373</v>
      </c>
      <c r="R294" s="71">
        <v>9.6351849550212325</v>
      </c>
      <c r="S294" s="71">
        <v>12.036683195249999</v>
      </c>
      <c r="T294" s="72"/>
      <c r="U294" s="71">
        <v>98807240</v>
      </c>
      <c r="V294" s="71">
        <v>3321</v>
      </c>
      <c r="W294" s="71">
        <v>138</v>
      </c>
      <c r="X294" s="71">
        <v>38177</v>
      </c>
      <c r="Y294" s="71">
        <v>55155</v>
      </c>
      <c r="Z294" s="71">
        <v>72117</v>
      </c>
      <c r="AA294" s="71">
        <v>15803</v>
      </c>
      <c r="AB294" s="71">
        <v>117172</v>
      </c>
      <c r="AC294" s="71">
        <v>1645594.746566769</v>
      </c>
      <c r="AD294" s="71">
        <v>12.036683195249999</v>
      </c>
      <c r="AE294" s="72"/>
      <c r="AF294" s="71">
        <v>1148298284.249995</v>
      </c>
      <c r="AG294" s="71">
        <v>6147511.1304948218</v>
      </c>
      <c r="AH294" s="71">
        <v>821042.05429162853</v>
      </c>
      <c r="AI294" s="71">
        <v>234867545.6440919</v>
      </c>
      <c r="AJ294" s="71">
        <v>279175391.03702152</v>
      </c>
      <c r="AK294" s="71">
        <v>0</v>
      </c>
      <c r="AL294" s="71">
        <v>0</v>
      </c>
      <c r="AM294" s="71">
        <v>16070406.518806949</v>
      </c>
      <c r="AN294" s="71">
        <v>0</v>
      </c>
      <c r="AO294" s="71">
        <v>0</v>
      </c>
      <c r="AP294" s="71">
        <v>1685380180.6347017</v>
      </c>
      <c r="AQ294" s="72"/>
      <c r="AR294" s="71">
        <v>3710</v>
      </c>
      <c r="AS294" s="71">
        <v>853</v>
      </c>
      <c r="AT294" s="71">
        <v>0</v>
      </c>
      <c r="AU294" s="71">
        <v>0</v>
      </c>
      <c r="AV294" s="71">
        <v>0</v>
      </c>
      <c r="AW294" s="71">
        <v>1</v>
      </c>
      <c r="AX294" s="71"/>
      <c r="AY294" s="72"/>
      <c r="AZ294" s="71">
        <v>16348.896000000001</v>
      </c>
      <c r="BA294" s="71">
        <v>54904.788</v>
      </c>
      <c r="BB294" s="71">
        <v>0</v>
      </c>
      <c r="BC294" s="71">
        <v>0</v>
      </c>
      <c r="BD294" s="71">
        <v>0</v>
      </c>
      <c r="BE294" s="71">
        <v>1800</v>
      </c>
      <c r="BF294" s="71"/>
      <c r="BG294" s="72"/>
      <c r="BH294" s="71">
        <v>0</v>
      </c>
      <c r="BI294" s="71">
        <v>0</v>
      </c>
      <c r="BJ294" s="71">
        <v>623.57100000000003</v>
      </c>
      <c r="BK294" s="71">
        <v>96.391000000000005</v>
      </c>
      <c r="BL294" s="71">
        <v>37.366</v>
      </c>
      <c r="BM294" s="71">
        <v>0</v>
      </c>
      <c r="BN294" s="72"/>
      <c r="BO294" s="71">
        <v>0</v>
      </c>
      <c r="BP294" s="71">
        <v>0</v>
      </c>
      <c r="BQ294" s="71">
        <v>20</v>
      </c>
      <c r="BR294" s="71">
        <v>2</v>
      </c>
      <c r="BS294" s="71">
        <v>5</v>
      </c>
      <c r="BT294" s="71">
        <v>0</v>
      </c>
      <c r="BU294"/>
      <c r="BV294" s="70">
        <v>740.82799999999997</v>
      </c>
      <c r="BW294" s="70">
        <v>0</v>
      </c>
      <c r="BX294" s="70">
        <v>16.5</v>
      </c>
      <c r="BY294" s="70">
        <v>0</v>
      </c>
      <c r="BZ294" s="70">
        <v>0</v>
      </c>
      <c r="CA294" s="70">
        <v>0</v>
      </c>
      <c r="CB294" s="70">
        <v>0</v>
      </c>
      <c r="CC294" s="70">
        <v>0</v>
      </c>
      <c r="CD294" s="70">
        <v>0</v>
      </c>
    </row>
    <row r="295" spans="1:82">
      <c r="A295" s="70" t="s">
        <v>1946</v>
      </c>
      <c r="B295" s="70">
        <v>286</v>
      </c>
      <c r="C295" s="70">
        <v>14</v>
      </c>
      <c r="D295" s="70">
        <v>17</v>
      </c>
      <c r="E295" s="70">
        <v>2017</v>
      </c>
      <c r="F295" s="70" t="s">
        <v>156</v>
      </c>
      <c r="G295" s="70" t="s">
        <v>1932</v>
      </c>
      <c r="H295" s="70" t="s">
        <v>1933</v>
      </c>
      <c r="I295" s="148"/>
      <c r="J295" s="71">
        <v>3402.4314270984282</v>
      </c>
      <c r="K295" s="71">
        <v>10.749647294448632</v>
      </c>
      <c r="L295" s="71">
        <v>5.914077228436029</v>
      </c>
      <c r="M295" s="71">
        <v>194.69260563752883</v>
      </c>
      <c r="N295" s="71">
        <v>225.35184855519569</v>
      </c>
      <c r="O295" s="71">
        <v>121.39513322021074</v>
      </c>
      <c r="P295" s="71">
        <v>76.315305522065643</v>
      </c>
      <c r="Q295" s="71">
        <v>7.9685395272875601</v>
      </c>
      <c r="R295" s="71">
        <v>8.6145235427947107</v>
      </c>
      <c r="S295" s="71">
        <v>8.9851691380000016</v>
      </c>
      <c r="T295" s="72"/>
      <c r="U295" s="71">
        <v>93922269</v>
      </c>
      <c r="V295" s="71">
        <v>3321</v>
      </c>
      <c r="W295" s="71">
        <v>138</v>
      </c>
      <c r="X295" s="71">
        <v>38177</v>
      </c>
      <c r="Y295" s="71">
        <v>55309</v>
      </c>
      <c r="Z295" s="71">
        <v>72581</v>
      </c>
      <c r="AA295" s="71">
        <v>15807</v>
      </c>
      <c r="AB295" s="71">
        <v>116665</v>
      </c>
      <c r="AC295" s="71">
        <v>1500469</v>
      </c>
      <c r="AD295" s="71">
        <v>8.9851691380000016</v>
      </c>
      <c r="AE295" s="72"/>
      <c r="AF295" s="71">
        <v>1012327376.737789</v>
      </c>
      <c r="AG295" s="71">
        <v>7699124.8132997192</v>
      </c>
      <c r="AH295" s="71">
        <v>992169.33611796878</v>
      </c>
      <c r="AI295" s="71">
        <v>241038433.74535111</v>
      </c>
      <c r="AJ295" s="71">
        <v>291070744.13451988</v>
      </c>
      <c r="AK295" s="71">
        <v>0</v>
      </c>
      <c r="AL295" s="71">
        <v>0</v>
      </c>
      <c r="AM295" s="71">
        <v>16025907.308996441</v>
      </c>
      <c r="AN295" s="71">
        <v>0</v>
      </c>
      <c r="AO295" s="71">
        <v>0</v>
      </c>
      <c r="AP295" s="71">
        <v>1569153756.0760741</v>
      </c>
      <c r="AQ295" s="72"/>
      <c r="AR295" s="71">
        <v>3964</v>
      </c>
      <c r="AS295" s="71">
        <v>1014</v>
      </c>
      <c r="AT295" s="71">
        <v>0</v>
      </c>
      <c r="AU295" s="71">
        <v>0</v>
      </c>
      <c r="AV295" s="71">
        <v>0</v>
      </c>
      <c r="AW295" s="71">
        <v>1</v>
      </c>
      <c r="AX295" s="71"/>
      <c r="AY295" s="72"/>
      <c r="AZ295" s="71">
        <v>17585.760999999999</v>
      </c>
      <c r="BA295" s="71">
        <v>60622.488000000027</v>
      </c>
      <c r="BB295" s="71">
        <v>0</v>
      </c>
      <c r="BC295" s="71">
        <v>0</v>
      </c>
      <c r="BD295" s="71">
        <v>0</v>
      </c>
      <c r="BE295" s="71">
        <v>1800</v>
      </c>
      <c r="BF295" s="71"/>
      <c r="BG295" s="72"/>
      <c r="BH295" s="71">
        <v>0</v>
      </c>
      <c r="BI295" s="71">
        <v>0</v>
      </c>
      <c r="BJ295" s="71">
        <v>651.42100000000005</v>
      </c>
      <c r="BK295" s="71">
        <v>98.46</v>
      </c>
      <c r="BL295" s="71">
        <v>37.783999999999999</v>
      </c>
      <c r="BM295" s="71">
        <v>0</v>
      </c>
      <c r="BN295" s="72"/>
      <c r="BO295" s="71">
        <v>0</v>
      </c>
      <c r="BP295" s="71">
        <v>0</v>
      </c>
      <c r="BQ295" s="71">
        <v>21</v>
      </c>
      <c r="BR295" s="71">
        <v>2</v>
      </c>
      <c r="BS295" s="71">
        <v>5</v>
      </c>
      <c r="BT295" s="71">
        <v>0</v>
      </c>
      <c r="BU295"/>
      <c r="BV295" s="70">
        <v>771.26499999999999</v>
      </c>
      <c r="BW295" s="70">
        <v>0</v>
      </c>
      <c r="BX295" s="70">
        <v>16.399999999999999</v>
      </c>
      <c r="BY295" s="70">
        <v>0</v>
      </c>
      <c r="BZ295" s="70">
        <v>0</v>
      </c>
      <c r="CA295" s="70">
        <v>0</v>
      </c>
      <c r="CB295" s="70">
        <v>0</v>
      </c>
      <c r="CC295" s="70">
        <v>0</v>
      </c>
      <c r="CD295" s="70">
        <v>0</v>
      </c>
    </row>
    <row r="296" spans="1:82">
      <c r="A296" s="70" t="s">
        <v>1947</v>
      </c>
      <c r="B296" s="70">
        <v>287</v>
      </c>
      <c r="C296" s="70">
        <v>15</v>
      </c>
      <c r="D296" s="70">
        <v>17</v>
      </c>
      <c r="E296" s="70">
        <v>2018</v>
      </c>
      <c r="F296" s="70" t="s">
        <v>183</v>
      </c>
      <c r="G296" s="70" t="s">
        <v>1932</v>
      </c>
      <c r="H296" s="70" t="s">
        <v>1933</v>
      </c>
      <c r="I296" s="148"/>
      <c r="J296" s="71">
        <v>3584.5518533036352</v>
      </c>
      <c r="K296" s="71">
        <v>8.9787703580492479</v>
      </c>
      <c r="L296" s="71">
        <v>5.38453452633577</v>
      </c>
      <c r="M296" s="71">
        <v>172.99967210546936</v>
      </c>
      <c r="N296" s="71">
        <v>208.48802304089446</v>
      </c>
      <c r="O296" s="71">
        <v>119.34249976931872</v>
      </c>
      <c r="P296" s="71">
        <v>76.258287976689985</v>
      </c>
      <c r="Q296" s="71">
        <v>7.3797473346234899</v>
      </c>
      <c r="R296" s="71">
        <v>8.0072228736835438</v>
      </c>
      <c r="S296" s="71">
        <v>10.303392768799997</v>
      </c>
      <c r="T296" s="72"/>
      <c r="U296" s="71">
        <v>110857487</v>
      </c>
      <c r="V296" s="71">
        <v>3321</v>
      </c>
      <c r="W296" s="71">
        <v>138</v>
      </c>
      <c r="X296" s="71">
        <v>38177</v>
      </c>
      <c r="Y296" s="71">
        <v>55845</v>
      </c>
      <c r="Z296" s="71">
        <v>72720</v>
      </c>
      <c r="AA296" s="71">
        <v>15954</v>
      </c>
      <c r="AB296" s="71">
        <v>116435</v>
      </c>
      <c r="AC296" s="71">
        <v>1389224</v>
      </c>
      <c r="AD296" s="71">
        <v>10.3033927688</v>
      </c>
      <c r="AE296" s="72"/>
      <c r="AF296" s="71">
        <v>1115131813.641818</v>
      </c>
      <c r="AG296" s="71">
        <v>5799030.5144516481</v>
      </c>
      <c r="AH296" s="71">
        <v>922687.47214401979</v>
      </c>
      <c r="AI296" s="71">
        <v>218923864.27424401</v>
      </c>
      <c r="AJ296" s="71">
        <v>289137510.42039698</v>
      </c>
      <c r="AK296" s="71">
        <v>0</v>
      </c>
      <c r="AL296" s="71">
        <v>0</v>
      </c>
      <c r="AM296" s="71">
        <v>16027407.075710829</v>
      </c>
      <c r="AN296" s="71">
        <v>0</v>
      </c>
      <c r="AO296" s="71">
        <v>0</v>
      </c>
      <c r="AP296" s="71">
        <v>1645942313.3987656</v>
      </c>
      <c r="AQ296" s="72"/>
      <c r="AR296" s="71">
        <v>4301</v>
      </c>
      <c r="AS296" s="71">
        <v>1122</v>
      </c>
      <c r="AT296" s="71">
        <v>0</v>
      </c>
      <c r="AU296" s="71">
        <v>0</v>
      </c>
      <c r="AV296" s="71">
        <v>0</v>
      </c>
      <c r="AW296" s="71">
        <v>1</v>
      </c>
      <c r="AX296" s="71"/>
      <c r="AY296" s="72"/>
      <c r="AZ296" s="71">
        <v>19321.50599999999</v>
      </c>
      <c r="BA296" s="71">
        <v>63877.387999999999</v>
      </c>
      <c r="BB296" s="71">
        <v>0</v>
      </c>
      <c r="BC296" s="71">
        <v>0</v>
      </c>
      <c r="BD296" s="71">
        <v>0</v>
      </c>
      <c r="BE296" s="71">
        <v>1800</v>
      </c>
      <c r="BF296" s="71"/>
      <c r="BG296" s="72"/>
      <c r="BH296" s="71">
        <v>0</v>
      </c>
      <c r="BI296" s="71">
        <v>0</v>
      </c>
      <c r="BJ296" s="71">
        <v>668.38599999999997</v>
      </c>
      <c r="BK296" s="71">
        <v>97.831999999999994</v>
      </c>
      <c r="BL296" s="71">
        <v>37.587000000000003</v>
      </c>
      <c r="BM296" s="71">
        <v>0</v>
      </c>
      <c r="BN296" s="72"/>
      <c r="BO296" s="71">
        <v>0</v>
      </c>
      <c r="BP296" s="71">
        <v>0</v>
      </c>
      <c r="BQ296" s="71">
        <v>23</v>
      </c>
      <c r="BR296" s="71">
        <v>2</v>
      </c>
      <c r="BS296" s="71">
        <v>5</v>
      </c>
      <c r="BT296" s="71">
        <v>0</v>
      </c>
      <c r="BU296"/>
      <c r="BV296" s="70">
        <v>787.505</v>
      </c>
      <c r="BW296" s="70">
        <v>0</v>
      </c>
      <c r="BX296" s="70">
        <v>16.3</v>
      </c>
      <c r="BY296" s="70">
        <v>0</v>
      </c>
      <c r="BZ296" s="70">
        <v>0</v>
      </c>
      <c r="CA296" s="70">
        <v>0</v>
      </c>
      <c r="CB296" s="70">
        <v>0</v>
      </c>
      <c r="CC296" s="70">
        <v>0</v>
      </c>
      <c r="CD296" s="70">
        <v>0</v>
      </c>
    </row>
    <row r="297" spans="1:82">
      <c r="A297" s="70" t="s">
        <v>1948</v>
      </c>
      <c r="B297" s="70">
        <v>288</v>
      </c>
      <c r="C297" s="70">
        <v>16</v>
      </c>
      <c r="D297" s="70">
        <v>17</v>
      </c>
      <c r="E297" s="70">
        <v>2019</v>
      </c>
      <c r="F297" s="70" t="s">
        <v>158</v>
      </c>
      <c r="G297" s="70" t="s">
        <v>1932</v>
      </c>
      <c r="H297" s="70" t="s">
        <v>1933</v>
      </c>
      <c r="I297" s="148"/>
      <c r="J297" s="71">
        <v>3311.0473965104825</v>
      </c>
      <c r="K297" s="71">
        <v>9.0736246774097502</v>
      </c>
      <c r="L297" s="71">
        <v>5.387987841963092</v>
      </c>
      <c r="M297" s="71">
        <v>156.01576956229511</v>
      </c>
      <c r="N297" s="71">
        <v>167.66405846193263</v>
      </c>
      <c r="O297" s="71">
        <v>116.39329068817263</v>
      </c>
      <c r="P297" s="71">
        <v>75.836493213415324</v>
      </c>
      <c r="Q297" s="71">
        <v>7.1514739225120998</v>
      </c>
      <c r="R297" s="71">
        <v>38.337700685425084</v>
      </c>
      <c r="S297" s="71">
        <v>11.372897565120001</v>
      </c>
      <c r="T297" s="72"/>
      <c r="U297" s="71">
        <v>111808609</v>
      </c>
      <c r="V297" s="71">
        <v>3321</v>
      </c>
      <c r="W297" s="71">
        <v>138</v>
      </c>
      <c r="X297" s="71">
        <v>38177</v>
      </c>
      <c r="Y297" s="71">
        <v>56071</v>
      </c>
      <c r="Z297" s="71">
        <v>72870</v>
      </c>
      <c r="AA297" s="71">
        <v>15747</v>
      </c>
      <c r="AB297" s="71">
        <v>115888</v>
      </c>
      <c r="AC297" s="71">
        <v>6760394.25</v>
      </c>
      <c r="AD297" s="71">
        <v>11.372897565120001</v>
      </c>
      <c r="AE297" s="72"/>
      <c r="AF297" s="71">
        <v>1098375000.9684031</v>
      </c>
      <c r="AG297" s="71">
        <v>7072431.5379143804</v>
      </c>
      <c r="AH297" s="71">
        <v>1002567.393349683</v>
      </c>
      <c r="AI297" s="71">
        <v>219013720.71318579</v>
      </c>
      <c r="AJ297" s="71">
        <v>259172867.58697519</v>
      </c>
      <c r="AK297" s="71">
        <v>0</v>
      </c>
      <c r="AL297" s="71">
        <v>0</v>
      </c>
      <c r="AM297" s="71">
        <v>15783073.195603082</v>
      </c>
      <c r="AN297" s="71">
        <v>0</v>
      </c>
      <c r="AO297" s="71">
        <v>0</v>
      </c>
      <c r="AP297" s="71">
        <v>1600419661.3954313</v>
      </c>
      <c r="AQ297" s="72"/>
      <c r="AR297" s="71">
        <v>4689</v>
      </c>
      <c r="AS297" s="71">
        <v>1220</v>
      </c>
      <c r="AT297" s="71">
        <v>0</v>
      </c>
      <c r="AU297" s="71">
        <v>0</v>
      </c>
      <c r="AV297" s="71">
        <v>0</v>
      </c>
      <c r="AW297" s="71">
        <v>2</v>
      </c>
      <c r="AX297" s="71"/>
      <c r="AY297" s="72"/>
      <c r="AZ297" s="71">
        <v>21271.62499999996</v>
      </c>
      <c r="BA297" s="71">
        <v>67583.288000000015</v>
      </c>
      <c r="BB297" s="71">
        <v>0</v>
      </c>
      <c r="BC297" s="71">
        <v>0</v>
      </c>
      <c r="BD297" s="71">
        <v>0</v>
      </c>
      <c r="BE297" s="71">
        <v>70815.520000000004</v>
      </c>
      <c r="BF297" s="71"/>
      <c r="BG297" s="72"/>
      <c r="BH297" s="71">
        <v>0</v>
      </c>
      <c r="BI297" s="71">
        <v>0</v>
      </c>
      <c r="BJ297" s="71">
        <v>562.03300000000002</v>
      </c>
      <c r="BK297" s="71">
        <v>118.81699999999999</v>
      </c>
      <c r="BL297" s="71">
        <v>36.85</v>
      </c>
      <c r="BM297" s="71">
        <v>0</v>
      </c>
      <c r="BN297" s="72"/>
      <c r="BO297" s="71">
        <v>0</v>
      </c>
      <c r="BP297" s="71">
        <v>0</v>
      </c>
      <c r="BQ297" s="71">
        <v>24</v>
      </c>
      <c r="BR297" s="71">
        <v>3</v>
      </c>
      <c r="BS297" s="71">
        <v>5</v>
      </c>
      <c r="BT297" s="71">
        <v>0</v>
      </c>
      <c r="BU297"/>
      <c r="BV297" s="70">
        <v>701.2</v>
      </c>
      <c r="BW297" s="70">
        <v>0</v>
      </c>
      <c r="BX297" s="70">
        <v>16.5</v>
      </c>
      <c r="BY297" s="70">
        <v>0</v>
      </c>
      <c r="BZ297" s="70">
        <v>0</v>
      </c>
      <c r="CA297" s="70">
        <v>0</v>
      </c>
      <c r="CB297" s="70">
        <v>0</v>
      </c>
      <c r="CC297" s="70">
        <v>0</v>
      </c>
      <c r="CD297" s="70">
        <v>0</v>
      </c>
    </row>
    <row r="298" spans="1:82">
      <c r="A298" s="70" t="s">
        <v>1949</v>
      </c>
      <c r="B298" s="70">
        <v>289</v>
      </c>
      <c r="C298" s="70">
        <v>17</v>
      </c>
      <c r="D298" s="70">
        <v>17</v>
      </c>
      <c r="E298" s="70">
        <v>2020</v>
      </c>
      <c r="F298" s="70" t="s">
        <v>159</v>
      </c>
      <c r="G298" s="70" t="s">
        <v>1932</v>
      </c>
      <c r="H298" s="70" t="s">
        <v>1933</v>
      </c>
      <c r="I298" s="148"/>
      <c r="J298" s="71">
        <v>2571.7736696536899</v>
      </c>
      <c r="K298" s="71">
        <v>9.8811276076360937</v>
      </c>
      <c r="L298" s="71">
        <v>6.8212573575834874</v>
      </c>
      <c r="M298" s="71">
        <v>140.96482413779012</v>
      </c>
      <c r="N298" s="71">
        <v>182.63316950461808</v>
      </c>
      <c r="O298" s="71">
        <v>102.54794899496129</v>
      </c>
      <c r="P298" s="71">
        <v>71.720558882094437</v>
      </c>
      <c r="Q298" s="71">
        <v>6.8043622838523499</v>
      </c>
      <c r="R298" s="71">
        <v>11.241516464616067</v>
      </c>
      <c r="S298" s="71">
        <v>8.6931458616499988</v>
      </c>
      <c r="T298" s="72"/>
      <c r="U298" s="71">
        <v>81703887</v>
      </c>
      <c r="V298" s="71">
        <v>3299</v>
      </c>
      <c r="W298" s="71">
        <v>184</v>
      </c>
      <c r="X298" s="71">
        <v>37547</v>
      </c>
      <c r="Y298" s="71">
        <v>56298</v>
      </c>
      <c r="Z298" s="71">
        <v>73278</v>
      </c>
      <c r="AA298" s="71">
        <v>15829</v>
      </c>
      <c r="AB298" s="71">
        <v>115405</v>
      </c>
      <c r="AC298" s="71">
        <v>1992781</v>
      </c>
      <c r="AD298" s="71">
        <v>8.6931458616499988</v>
      </c>
      <c r="AE298" s="72"/>
      <c r="AF298" s="71">
        <v>875691202.62329626</v>
      </c>
      <c r="AG298" s="71">
        <v>7613753.671559263</v>
      </c>
      <c r="AH298" s="71">
        <v>1318554.2091653161</v>
      </c>
      <c r="AI298" s="71">
        <v>204516406.05661276</v>
      </c>
      <c r="AJ298" s="71">
        <v>295761309.25327212</v>
      </c>
      <c r="AK298" s="71"/>
      <c r="AL298" s="71"/>
      <c r="AM298" s="71">
        <v>15061634.67629241</v>
      </c>
      <c r="AN298" s="71"/>
      <c r="AO298" s="71"/>
      <c r="AP298" s="71">
        <v>1399962860.4901981</v>
      </c>
      <c r="AQ298" s="72"/>
      <c r="AR298" s="71">
        <v>4990</v>
      </c>
      <c r="AS298" s="71">
        <v>1283</v>
      </c>
      <c r="AT298" s="71">
        <v>0</v>
      </c>
      <c r="AU298" s="71">
        <v>0</v>
      </c>
      <c r="AV298" s="71">
        <v>0</v>
      </c>
      <c r="AW298" s="71">
        <v>2</v>
      </c>
      <c r="AX298" s="71"/>
      <c r="AY298" s="72"/>
      <c r="AZ298" s="71">
        <v>22797.666999999939</v>
      </c>
      <c r="BA298" s="71">
        <v>70858.38799999989</v>
      </c>
      <c r="BB298" s="71">
        <v>0</v>
      </c>
      <c r="BC298" s="71">
        <v>0</v>
      </c>
      <c r="BD298" s="71">
        <v>0</v>
      </c>
      <c r="BE298" s="71">
        <v>70815.520000000004</v>
      </c>
      <c r="BF298" s="71"/>
      <c r="BG298" s="72"/>
      <c r="BH298" s="71">
        <v>0</v>
      </c>
      <c r="BI298" s="71">
        <v>0</v>
      </c>
      <c r="BJ298" s="71">
        <v>479.17099999999999</v>
      </c>
      <c r="BK298" s="71">
        <v>126.755</v>
      </c>
      <c r="BL298" s="71">
        <v>18.081</v>
      </c>
      <c r="BM298" s="71">
        <v>0</v>
      </c>
      <c r="BN298" s="72"/>
      <c r="BO298" s="71">
        <v>0</v>
      </c>
      <c r="BP298" s="71">
        <v>0</v>
      </c>
      <c r="BQ298" s="71">
        <v>25</v>
      </c>
      <c r="BR298" s="71">
        <v>3</v>
      </c>
      <c r="BS298" s="71">
        <v>4</v>
      </c>
      <c r="BT298" s="71">
        <v>0</v>
      </c>
      <c r="BU298"/>
      <c r="BV298" s="70">
        <v>624.00699999999995</v>
      </c>
      <c r="BW298" s="70">
        <v>0</v>
      </c>
      <c r="BX298" s="70">
        <v>0</v>
      </c>
      <c r="BY298" s="70">
        <v>0</v>
      </c>
      <c r="BZ298" s="70">
        <v>0</v>
      </c>
      <c r="CA298" s="70">
        <v>0</v>
      </c>
      <c r="CB298" s="70">
        <v>0</v>
      </c>
      <c r="CC298" s="70">
        <v>0</v>
      </c>
      <c r="CD298" s="70">
        <v>0</v>
      </c>
    </row>
    <row r="299" spans="1:82">
      <c r="A299" s="70" t="s">
        <v>1950</v>
      </c>
      <c r="B299" s="70">
        <v>289</v>
      </c>
      <c r="C299" s="70">
        <v>18</v>
      </c>
      <c r="D299" s="70">
        <v>17</v>
      </c>
      <c r="E299" s="70">
        <v>2021</v>
      </c>
      <c r="F299" s="70" t="s">
        <v>160</v>
      </c>
      <c r="G299" s="70" t="s">
        <v>1932</v>
      </c>
      <c r="H299" s="70" t="s">
        <v>1933</v>
      </c>
      <c r="I299" s="148"/>
      <c r="J299" s="71">
        <v>2408.7586737850811</v>
      </c>
      <c r="K299" s="71">
        <v>11.463664070697707</v>
      </c>
      <c r="L299" s="71">
        <v>6.1577937377547949</v>
      </c>
      <c r="M299" s="71">
        <v>152.48086124287562</v>
      </c>
      <c r="N299" s="71">
        <v>200.07218136507626</v>
      </c>
      <c r="O299" s="71">
        <v>99.594743424573139</v>
      </c>
      <c r="P299" s="71">
        <v>73.565127962573641</v>
      </c>
      <c r="Q299" s="71">
        <v>6.6810615381664098</v>
      </c>
      <c r="R299" s="71">
        <v>9.9753294883835739</v>
      </c>
      <c r="S299" s="71">
        <v>7.7812799919999991</v>
      </c>
      <c r="T299" s="72"/>
      <c r="U299" s="71">
        <v>80677358</v>
      </c>
      <c r="V299" s="71">
        <v>3299</v>
      </c>
      <c r="W299" s="71">
        <v>184</v>
      </c>
      <c r="X299" s="71">
        <v>37547</v>
      </c>
      <c r="Y299" s="71">
        <v>56008</v>
      </c>
      <c r="Z299" s="71">
        <v>73278</v>
      </c>
      <c r="AA299" s="71">
        <v>15832</v>
      </c>
      <c r="AB299" s="71">
        <v>114427</v>
      </c>
      <c r="AC299" s="71">
        <v>1715481.9999999995</v>
      </c>
      <c r="AD299" s="71">
        <v>7.7812799919999991</v>
      </c>
      <c r="AE299" s="72"/>
      <c r="AF299" s="71">
        <v>766919551.81245124</v>
      </c>
      <c r="AG299" s="71">
        <v>8542760.3692269698</v>
      </c>
      <c r="AH299" s="71">
        <v>1094661.7607321853</v>
      </c>
      <c r="AI299" s="71">
        <v>224998844.37381288</v>
      </c>
      <c r="AJ299" s="71">
        <v>304781465.40840429</v>
      </c>
      <c r="AK299" s="71">
        <v>0</v>
      </c>
      <c r="AL299" s="71">
        <v>0</v>
      </c>
      <c r="AM299" s="71">
        <v>15020132.890183466</v>
      </c>
      <c r="AN299" s="71">
        <v>0</v>
      </c>
      <c r="AO299" s="71">
        <v>0</v>
      </c>
      <c r="AP299" s="71">
        <v>1321357416.6148109</v>
      </c>
      <c r="AQ299" s="72"/>
      <c r="AR299" s="71">
        <v>5273</v>
      </c>
      <c r="AS299" s="71">
        <v>1325</v>
      </c>
      <c r="AT299" s="71">
        <v>0</v>
      </c>
      <c r="AU299" s="71">
        <v>0</v>
      </c>
      <c r="AV299" s="71">
        <v>0</v>
      </c>
      <c r="AW299" s="71">
        <v>2</v>
      </c>
      <c r="AX299" s="71"/>
      <c r="AY299" s="72"/>
      <c r="AZ299" s="71">
        <v>24361.370999999941</v>
      </c>
      <c r="BA299" s="71">
        <v>73938.587999999887</v>
      </c>
      <c r="BB299" s="71">
        <v>0</v>
      </c>
      <c r="BC299" s="71">
        <v>0</v>
      </c>
      <c r="BD299" s="71">
        <v>0</v>
      </c>
      <c r="BE299" s="71">
        <v>70815.520000000004</v>
      </c>
      <c r="BF299" s="71"/>
      <c r="BG299" s="72"/>
      <c r="BH299" s="71">
        <v>0</v>
      </c>
      <c r="BI299" s="71">
        <v>0</v>
      </c>
      <c r="BJ299" s="71">
        <v>506.48399999999998</v>
      </c>
      <c r="BK299" s="71">
        <v>321.78399999999999</v>
      </c>
      <c r="BL299" s="71">
        <v>31.217999999999996</v>
      </c>
      <c r="BM299" s="71">
        <v>0</v>
      </c>
      <c r="BN299" s="72"/>
      <c r="BO299" s="71">
        <v>0</v>
      </c>
      <c r="BP299" s="71">
        <v>0</v>
      </c>
      <c r="BQ299" s="71">
        <v>25</v>
      </c>
      <c r="BR299" s="71">
        <v>3</v>
      </c>
      <c r="BS299" s="71">
        <v>5</v>
      </c>
      <c r="BT299" s="71">
        <v>0</v>
      </c>
      <c r="BU299"/>
      <c r="BV299" s="70">
        <v>641.10799999999995</v>
      </c>
      <c r="BW299" s="70">
        <v>0</v>
      </c>
      <c r="BX299" s="70">
        <v>16.02</v>
      </c>
      <c r="BY299" s="70">
        <v>0</v>
      </c>
      <c r="BZ299" s="70">
        <v>202.358</v>
      </c>
      <c r="CA299" s="70">
        <v>0</v>
      </c>
      <c r="CB299" s="70">
        <v>0</v>
      </c>
      <c r="CC299" s="70">
        <v>0</v>
      </c>
      <c r="CD299" s="70">
        <v>0</v>
      </c>
    </row>
    <row r="300" spans="1:82">
      <c r="A300" s="70" t="s">
        <v>1951</v>
      </c>
      <c r="B300" s="70">
        <v>289</v>
      </c>
      <c r="C300" s="70">
        <v>19</v>
      </c>
      <c r="D300" s="70">
        <v>17</v>
      </c>
      <c r="E300" s="70">
        <v>2022</v>
      </c>
      <c r="F300" s="70" t="s">
        <v>161</v>
      </c>
      <c r="G300" s="70" t="s">
        <v>1932</v>
      </c>
      <c r="H300" s="70" t="s">
        <v>1933</v>
      </c>
      <c r="I300" s="148"/>
      <c r="J300" s="71">
        <v>2398.6332241489458</v>
      </c>
      <c r="K300" s="71">
        <v>8.3746997026196475</v>
      </c>
      <c r="L300" s="71">
        <v>4.8867110248359635</v>
      </c>
      <c r="M300" s="71">
        <v>152.18038813961766</v>
      </c>
      <c r="N300" s="71">
        <v>217.91756348789923</v>
      </c>
      <c r="O300" s="71">
        <v>105.12793780438508</v>
      </c>
      <c r="P300" s="71">
        <v>72.877001750496589</v>
      </c>
      <c r="Q300" s="71">
        <v>6.7068645473045887</v>
      </c>
      <c r="R300" s="71">
        <v>11.9571123760117</v>
      </c>
      <c r="S300" s="71">
        <v>8.6725505089399988</v>
      </c>
      <c r="T300" s="72"/>
      <c r="U300" s="71">
        <v>94196322</v>
      </c>
      <c r="V300" s="71">
        <v>3299</v>
      </c>
      <c r="W300" s="71">
        <v>184</v>
      </c>
      <c r="X300" s="71">
        <v>37547</v>
      </c>
      <c r="Y300" s="71">
        <v>56408</v>
      </c>
      <c r="Z300" s="71">
        <v>73490</v>
      </c>
      <c r="AA300" s="71">
        <v>15923</v>
      </c>
      <c r="AB300" s="71">
        <v>113927</v>
      </c>
      <c r="AC300" s="71">
        <v>2082119.9999999995</v>
      </c>
      <c r="AD300" s="71">
        <v>8.6725505089399988</v>
      </c>
      <c r="AE300" s="72"/>
      <c r="AF300" s="71">
        <v>736525680.99096489</v>
      </c>
      <c r="AG300" s="71">
        <v>6336537.5307694338</v>
      </c>
      <c r="AH300" s="71">
        <v>1003382.1626997945</v>
      </c>
      <c r="AI300" s="71">
        <v>211649537.09743202</v>
      </c>
      <c r="AJ300" s="71">
        <v>342836868.51434034</v>
      </c>
      <c r="AK300" s="71">
        <v>0</v>
      </c>
      <c r="AL300" s="71">
        <v>0</v>
      </c>
      <c r="AM300" s="71">
        <v>14711085.269919455</v>
      </c>
      <c r="AN300" s="71">
        <v>0</v>
      </c>
      <c r="AO300" s="71">
        <v>0</v>
      </c>
      <c r="AP300" s="71">
        <v>1313063091.5661259</v>
      </c>
      <c r="AQ300" s="72"/>
      <c r="AR300" s="71">
        <v>5640</v>
      </c>
      <c r="AS300" s="71">
        <v>1362</v>
      </c>
      <c r="AT300" s="71">
        <v>0</v>
      </c>
      <c r="AU300" s="71">
        <v>0</v>
      </c>
      <c r="AV300" s="71">
        <v>0</v>
      </c>
      <c r="AW300" s="71">
        <v>2</v>
      </c>
      <c r="AX300" s="71"/>
      <c r="AY300" s="72"/>
      <c r="AZ300" s="71">
        <v>26428.266999999989</v>
      </c>
      <c r="BA300" s="71">
        <v>85590.987999999867</v>
      </c>
      <c r="BB300" s="71">
        <v>0</v>
      </c>
      <c r="BC300" s="71">
        <v>0</v>
      </c>
      <c r="BD300" s="71">
        <v>0</v>
      </c>
      <c r="BE300" s="71">
        <v>70815.520000000004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1952</v>
      </c>
      <c r="B301" s="70">
        <v>289</v>
      </c>
      <c r="C301" s="70">
        <v>20</v>
      </c>
      <c r="D301" s="70">
        <v>17</v>
      </c>
      <c r="E301" s="70">
        <v>2023</v>
      </c>
      <c r="F301" s="70" t="s">
        <v>1539</v>
      </c>
      <c r="G301" s="70" t="s">
        <v>1932</v>
      </c>
      <c r="H301" s="70" t="s">
        <v>1933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5959</v>
      </c>
      <c r="AS301" s="71">
        <v>1371</v>
      </c>
      <c r="AT301" s="71">
        <v>0</v>
      </c>
      <c r="AU301" s="71">
        <v>0</v>
      </c>
      <c r="AV301" s="71">
        <v>0</v>
      </c>
      <c r="AW301" s="71">
        <v>2</v>
      </c>
      <c r="AX301" s="71"/>
      <c r="AY301" s="72"/>
      <c r="AZ301" s="71">
        <v>28128.646000000048</v>
      </c>
      <c r="BA301" s="71">
        <v>88230.287999999855</v>
      </c>
      <c r="BB301" s="71">
        <v>0</v>
      </c>
      <c r="BC301" s="71">
        <v>0</v>
      </c>
      <c r="BD301" s="71">
        <v>0</v>
      </c>
      <c r="BE301" s="71">
        <v>71911.396000000008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1953</v>
      </c>
      <c r="B302" s="70">
        <v>289</v>
      </c>
      <c r="C302" s="70">
        <v>21</v>
      </c>
      <c r="D302" s="70">
        <v>17</v>
      </c>
      <c r="E302" s="70">
        <v>2024</v>
      </c>
      <c r="F302" s="70" t="s">
        <v>1554</v>
      </c>
      <c r="G302" s="70" t="s">
        <v>1932</v>
      </c>
      <c r="H302" s="70" t="s">
        <v>1933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1954</v>
      </c>
      <c r="B303" s="70">
        <v>307</v>
      </c>
      <c r="C303" s="70">
        <v>1</v>
      </c>
      <c r="D303" s="70">
        <v>19</v>
      </c>
      <c r="E303" s="70">
        <v>1990</v>
      </c>
      <c r="F303" s="70" t="s">
        <v>787</v>
      </c>
      <c r="G303" s="70" t="s">
        <v>1955</v>
      </c>
      <c r="H303" s="70" t="s">
        <v>1956</v>
      </c>
      <c r="I303" s="148"/>
      <c r="J303" s="71">
        <v>1380.823848283904</v>
      </c>
      <c r="K303" s="71">
        <v>17.63393643267576</v>
      </c>
      <c r="L303" s="71">
        <v>4.9504314187783844</v>
      </c>
      <c r="M303" s="71">
        <v>71.878899407348996</v>
      </c>
      <c r="N303" s="71">
        <v>98.848763840635272</v>
      </c>
      <c r="O303" s="71">
        <v>89.117330136008249</v>
      </c>
      <c r="P303" s="71">
        <v>78.649619057064541</v>
      </c>
      <c r="Q303" s="71">
        <v>5.9962031407000502</v>
      </c>
      <c r="R303" s="71">
        <v>36.331722902079512</v>
      </c>
      <c r="S303" s="71">
        <v>6.5111557990781987</v>
      </c>
      <c r="T303" s="72"/>
      <c r="U303" s="71">
        <v>117517555</v>
      </c>
      <c r="V303" s="71">
        <v>6599</v>
      </c>
      <c r="W303" s="71">
        <v>57</v>
      </c>
      <c r="X303" s="71">
        <v>27332</v>
      </c>
      <c r="Y303" s="71">
        <v>31664</v>
      </c>
      <c r="Z303" s="71">
        <v>36655</v>
      </c>
      <c r="AA303" s="71">
        <v>19097</v>
      </c>
      <c r="AB303" s="71">
        <v>97358</v>
      </c>
      <c r="AC303" s="71">
        <v>6292719.7999999998</v>
      </c>
      <c r="AD303" s="71">
        <v>6.5111557990781987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1957</v>
      </c>
      <c r="B304" s="70">
        <v>308</v>
      </c>
      <c r="C304" s="70">
        <v>2</v>
      </c>
      <c r="D304" s="70">
        <v>19</v>
      </c>
      <c r="E304" s="70">
        <v>2005</v>
      </c>
      <c r="F304" s="70" t="s">
        <v>789</v>
      </c>
      <c r="G304" s="70" t="s">
        <v>1955</v>
      </c>
      <c r="H304" s="70" t="s">
        <v>1956</v>
      </c>
      <c r="I304" s="148"/>
      <c r="J304" s="71">
        <v>1248.009689359988</v>
      </c>
      <c r="K304" s="71">
        <v>12.748752106775999</v>
      </c>
      <c r="L304" s="71">
        <v>7.1866658561078749</v>
      </c>
      <c r="M304" s="71">
        <v>133.13643316627599</v>
      </c>
      <c r="N304" s="71">
        <v>150.28875996299951</v>
      </c>
      <c r="O304" s="71">
        <v>124.0760752500846</v>
      </c>
      <c r="P304" s="71">
        <v>81.197829664228564</v>
      </c>
      <c r="Q304" s="71">
        <v>6.10776506585312</v>
      </c>
      <c r="R304" s="71">
        <v>45.725677074548663</v>
      </c>
      <c r="S304" s="71">
        <v>10.529918366</v>
      </c>
      <c r="T304" s="72"/>
      <c r="U304" s="71">
        <v>126854048</v>
      </c>
      <c r="V304" s="71">
        <v>5563</v>
      </c>
      <c r="W304" s="71">
        <v>95</v>
      </c>
      <c r="X304" s="71">
        <v>26869</v>
      </c>
      <c r="Y304" s="71">
        <v>40879</v>
      </c>
      <c r="Z304" s="71">
        <v>59056</v>
      </c>
      <c r="AA304" s="71">
        <v>16147</v>
      </c>
      <c r="AB304" s="71">
        <v>103672</v>
      </c>
      <c r="AC304" s="71">
        <v>8085639.2000000002</v>
      </c>
      <c r="AD304" s="71">
        <v>10.529918366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1958</v>
      </c>
      <c r="B305" s="70">
        <v>309</v>
      </c>
      <c r="C305" s="70">
        <v>3</v>
      </c>
      <c r="D305" s="70">
        <v>19</v>
      </c>
      <c r="E305" s="70">
        <v>2006</v>
      </c>
      <c r="F305" s="70" t="s">
        <v>790</v>
      </c>
      <c r="G305" s="70" t="s">
        <v>1955</v>
      </c>
      <c r="H305" s="70" t="s">
        <v>1956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1959</v>
      </c>
      <c r="B306" s="70">
        <v>310</v>
      </c>
      <c r="C306" s="70">
        <v>4</v>
      </c>
      <c r="D306" s="70">
        <v>19</v>
      </c>
      <c r="E306" s="70">
        <v>2007</v>
      </c>
      <c r="F306" s="70" t="s">
        <v>791</v>
      </c>
      <c r="G306" s="70" t="s">
        <v>1955</v>
      </c>
      <c r="H306" s="70" t="s">
        <v>1956</v>
      </c>
      <c r="I306" s="148"/>
      <c r="J306" s="71">
        <v>1221.092682206433</v>
      </c>
      <c r="K306" s="71">
        <v>13.872758698232319</v>
      </c>
      <c r="L306" s="71">
        <v>7.4075951212875566</v>
      </c>
      <c r="M306" s="71">
        <v>144.0705828838145</v>
      </c>
      <c r="N306" s="71">
        <v>150.33216248586129</v>
      </c>
      <c r="O306" s="71">
        <v>123.3631280028809</v>
      </c>
      <c r="P306" s="71">
        <v>79.24779538780804</v>
      </c>
      <c r="Q306" s="71">
        <v>6.5602431741349996</v>
      </c>
      <c r="R306" s="71">
        <v>48.950927188719909</v>
      </c>
      <c r="S306" s="71">
        <v>20.779714349199999</v>
      </c>
      <c r="T306" s="72"/>
      <c r="U306" s="71">
        <v>148121959</v>
      </c>
      <c r="V306" s="71">
        <v>6065</v>
      </c>
      <c r="W306" s="71">
        <v>84</v>
      </c>
      <c r="X306" s="71">
        <v>31824</v>
      </c>
      <c r="Y306" s="71">
        <v>42527</v>
      </c>
      <c r="Z306" s="71">
        <v>61039</v>
      </c>
      <c r="AA306" s="71">
        <v>15519</v>
      </c>
      <c r="AB306" s="71">
        <v>105464</v>
      </c>
      <c r="AC306" s="71">
        <v>8904319.5999999996</v>
      </c>
      <c r="AD306" s="71">
        <v>20.779714349199999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1960</v>
      </c>
      <c r="B307" s="70">
        <v>311</v>
      </c>
      <c r="C307" s="70">
        <v>5</v>
      </c>
      <c r="D307" s="70">
        <v>19</v>
      </c>
      <c r="E307" s="70">
        <v>2008</v>
      </c>
      <c r="F307" s="70" t="s">
        <v>792</v>
      </c>
      <c r="G307" s="70" t="s">
        <v>1955</v>
      </c>
      <c r="H307" s="70" t="s">
        <v>1956</v>
      </c>
      <c r="I307" s="148"/>
      <c r="J307" s="71">
        <v>1315.6288121060361</v>
      </c>
      <c r="K307" s="71">
        <v>10.359955311235369</v>
      </c>
      <c r="L307" s="71">
        <v>6.6009936117543271</v>
      </c>
      <c r="M307" s="71">
        <v>143.65725242133621</v>
      </c>
      <c r="N307" s="71">
        <v>151.09454638411111</v>
      </c>
      <c r="O307" s="71">
        <v>120.1934748096822</v>
      </c>
      <c r="P307" s="71">
        <v>79.585938065509367</v>
      </c>
      <c r="Q307" s="71">
        <v>6.50151492823138</v>
      </c>
      <c r="R307" s="71">
        <v>46.804528248393012</v>
      </c>
      <c r="S307" s="71">
        <v>12.594623223599999</v>
      </c>
      <c r="T307" s="72"/>
      <c r="U307" s="71">
        <v>170075075</v>
      </c>
      <c r="V307" s="71">
        <v>6065</v>
      </c>
      <c r="W307" s="71">
        <v>84</v>
      </c>
      <c r="X307" s="71">
        <v>31824</v>
      </c>
      <c r="Y307" s="71">
        <v>43216</v>
      </c>
      <c r="Z307" s="71">
        <v>61558</v>
      </c>
      <c r="AA307" s="71">
        <v>15603</v>
      </c>
      <c r="AB307" s="71">
        <v>106239</v>
      </c>
      <c r="AC307" s="71">
        <v>8840731.4000000004</v>
      </c>
      <c r="AD307" s="71">
        <v>12.594623223599999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1961</v>
      </c>
      <c r="B308" s="70">
        <v>312</v>
      </c>
      <c r="C308" s="70">
        <v>6</v>
      </c>
      <c r="D308" s="70">
        <v>19</v>
      </c>
      <c r="E308" s="70">
        <v>2009</v>
      </c>
      <c r="F308" s="70" t="s">
        <v>176</v>
      </c>
      <c r="G308" s="70" t="s">
        <v>1955</v>
      </c>
      <c r="H308" s="70" t="s">
        <v>1956</v>
      </c>
      <c r="I308" s="148"/>
      <c r="J308" s="71">
        <v>1082.6451082731439</v>
      </c>
      <c r="K308" s="71">
        <v>11.157700222967801</v>
      </c>
      <c r="L308" s="71">
        <v>3.7463813231823031</v>
      </c>
      <c r="M308" s="71">
        <v>153.98230180494161</v>
      </c>
      <c r="N308" s="71">
        <v>148.2017742828877</v>
      </c>
      <c r="O308" s="71">
        <v>123.8990581177281</v>
      </c>
      <c r="P308" s="71">
        <v>75.744125110887438</v>
      </c>
      <c r="Q308" s="71">
        <v>6.2279650905933401</v>
      </c>
      <c r="R308" s="71">
        <v>41.057156313622457</v>
      </c>
      <c r="S308" s="71">
        <v>16.211441349600001</v>
      </c>
      <c r="T308" s="72"/>
      <c r="U308" s="71">
        <v>110027529</v>
      </c>
      <c r="V308" s="71">
        <v>6863</v>
      </c>
      <c r="W308" s="71">
        <v>81</v>
      </c>
      <c r="X308" s="71">
        <v>36087</v>
      </c>
      <c r="Y308" s="71">
        <v>43791</v>
      </c>
      <c r="Z308" s="71">
        <v>62634</v>
      </c>
      <c r="AA308" s="71">
        <v>15245</v>
      </c>
      <c r="AB308" s="71">
        <v>106831</v>
      </c>
      <c r="AC308" s="71">
        <v>7565752.7999999998</v>
      </c>
      <c r="AD308" s="71">
        <v>16.211441349600001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18098.514599999999</v>
      </c>
      <c r="BK308" s="71">
        <v>89.22</v>
      </c>
      <c r="BL308" s="71">
        <v>34.808</v>
      </c>
      <c r="BM308" s="71">
        <v>0</v>
      </c>
      <c r="BN308" s="72"/>
      <c r="BO308" s="71">
        <v>0</v>
      </c>
      <c r="BP308" s="71">
        <v>0</v>
      </c>
      <c r="BQ308" s="71">
        <v>27</v>
      </c>
      <c r="BR308" s="71">
        <v>2</v>
      </c>
      <c r="BS308" s="71">
        <v>3</v>
      </c>
      <c r="BT308" s="71">
        <v>0</v>
      </c>
      <c r="BU308"/>
      <c r="BV308" s="70">
        <v>17123.068599999999</v>
      </c>
      <c r="BW308" s="70">
        <v>94.397999999999996</v>
      </c>
      <c r="BX308" s="70">
        <v>850.73599999999999</v>
      </c>
      <c r="BY308" s="70">
        <v>15.321999999999999</v>
      </c>
      <c r="BZ308" s="70">
        <v>139.018</v>
      </c>
      <c r="CA308" s="70">
        <v>0</v>
      </c>
      <c r="CB308" s="70">
        <v>0</v>
      </c>
      <c r="CC308" s="70">
        <v>0</v>
      </c>
      <c r="CD308" s="70">
        <v>0</v>
      </c>
    </row>
    <row r="309" spans="1:82">
      <c r="A309" s="70" t="s">
        <v>1962</v>
      </c>
      <c r="B309" s="70">
        <v>313</v>
      </c>
      <c r="C309" s="70">
        <v>7</v>
      </c>
      <c r="D309" s="70">
        <v>19</v>
      </c>
      <c r="E309" s="70">
        <v>2010</v>
      </c>
      <c r="F309" s="70" t="s">
        <v>177</v>
      </c>
      <c r="G309" s="70" t="s">
        <v>1955</v>
      </c>
      <c r="H309" s="70" t="s">
        <v>1956</v>
      </c>
      <c r="I309" s="148"/>
      <c r="J309" s="71">
        <v>1376.697294297287</v>
      </c>
      <c r="K309" s="71">
        <v>11.904076096699139</v>
      </c>
      <c r="L309" s="71">
        <v>3.5340782857902981</v>
      </c>
      <c r="M309" s="71">
        <v>158.0814514563717</v>
      </c>
      <c r="N309" s="71">
        <v>165.54636922392751</v>
      </c>
      <c r="O309" s="71">
        <v>125.57654742730431</v>
      </c>
      <c r="P309" s="71">
        <v>76.598798403642562</v>
      </c>
      <c r="Q309" s="71">
        <v>6.5664104610443204</v>
      </c>
      <c r="R309" s="71">
        <v>42.835082346222499</v>
      </c>
      <c r="S309" s="71">
        <v>14.76845269325</v>
      </c>
      <c r="T309" s="72"/>
      <c r="U309" s="71">
        <v>141746761</v>
      </c>
      <c r="V309" s="71">
        <v>6863</v>
      </c>
      <c r="W309" s="71">
        <v>81</v>
      </c>
      <c r="X309" s="71">
        <v>36087</v>
      </c>
      <c r="Y309" s="71">
        <v>44557</v>
      </c>
      <c r="Z309" s="71">
        <v>63777</v>
      </c>
      <c r="AA309" s="71">
        <v>15032</v>
      </c>
      <c r="AB309" s="71">
        <v>107931</v>
      </c>
      <c r="AC309" s="71">
        <v>7480229</v>
      </c>
      <c r="AD309" s="71">
        <v>14.76845269325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19823.871999999999</v>
      </c>
      <c r="BK309" s="71">
        <v>88.99</v>
      </c>
      <c r="BL309" s="71">
        <v>33.655000000000001</v>
      </c>
      <c r="BM309" s="71">
        <v>0</v>
      </c>
      <c r="BN309" s="72"/>
      <c r="BO309" s="71">
        <v>0</v>
      </c>
      <c r="BP309" s="71">
        <v>0</v>
      </c>
      <c r="BQ309" s="71">
        <v>27</v>
      </c>
      <c r="BR309" s="71">
        <v>2</v>
      </c>
      <c r="BS309" s="71">
        <v>3</v>
      </c>
      <c r="BT309" s="71">
        <v>0</v>
      </c>
      <c r="BU309"/>
      <c r="BV309" s="70">
        <v>18757.227999999999</v>
      </c>
      <c r="BW309" s="70">
        <v>129.428</v>
      </c>
      <c r="BX309" s="70">
        <v>892.024</v>
      </c>
      <c r="BY309" s="70">
        <v>17.661999999999999</v>
      </c>
      <c r="BZ309" s="70">
        <v>150.17500000000001</v>
      </c>
      <c r="CA309" s="70">
        <v>0</v>
      </c>
      <c r="CB309" s="70">
        <v>0</v>
      </c>
      <c r="CC309" s="70">
        <v>0</v>
      </c>
      <c r="CD309" s="70">
        <v>0</v>
      </c>
    </row>
    <row r="310" spans="1:82">
      <c r="A310" s="70" t="s">
        <v>1963</v>
      </c>
      <c r="B310" s="70">
        <v>314</v>
      </c>
      <c r="C310" s="70">
        <v>8</v>
      </c>
      <c r="D310" s="70">
        <v>19</v>
      </c>
      <c r="E310" s="70">
        <v>2011</v>
      </c>
      <c r="F310" s="70" t="s">
        <v>178</v>
      </c>
      <c r="G310" s="70" t="s">
        <v>1955</v>
      </c>
      <c r="H310" s="70" t="s">
        <v>1956</v>
      </c>
      <c r="I310" s="148"/>
      <c r="J310" s="71">
        <v>1497.544484678574</v>
      </c>
      <c r="K310" s="71">
        <v>16.165277752250141</v>
      </c>
      <c r="L310" s="71">
        <v>3.6697648965808192</v>
      </c>
      <c r="M310" s="71">
        <v>171.205845716997</v>
      </c>
      <c r="N310" s="71">
        <v>169.61903759538089</v>
      </c>
      <c r="O310" s="71">
        <v>125.1688535470015</v>
      </c>
      <c r="P310" s="71">
        <v>75.315526775300327</v>
      </c>
      <c r="Q310" s="71">
        <v>7.6640347353760996</v>
      </c>
      <c r="R310" s="71">
        <v>42.376756408462612</v>
      </c>
      <c r="S310" s="71">
        <v>14.03884543128</v>
      </c>
      <c r="T310" s="72"/>
      <c r="U310" s="71">
        <v>151814854</v>
      </c>
      <c r="V310" s="71">
        <v>6863</v>
      </c>
      <c r="W310" s="71">
        <v>81</v>
      </c>
      <c r="X310" s="71">
        <v>36087</v>
      </c>
      <c r="Y310" s="71">
        <v>45325</v>
      </c>
      <c r="Z310" s="71">
        <v>64951</v>
      </c>
      <c r="AA310" s="71">
        <v>15220</v>
      </c>
      <c r="AB310" s="71">
        <v>109210</v>
      </c>
      <c r="AC310" s="71">
        <v>7387953.2000000002</v>
      </c>
      <c r="AD310" s="71">
        <v>14.03884543128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19366.830999999998</v>
      </c>
      <c r="BK310" s="71">
        <v>104.68</v>
      </c>
      <c r="BL310" s="71">
        <v>34.216999999999999</v>
      </c>
      <c r="BM310" s="71">
        <v>0</v>
      </c>
      <c r="BN310" s="72"/>
      <c r="BO310" s="71">
        <v>0</v>
      </c>
      <c r="BP310" s="71">
        <v>0</v>
      </c>
      <c r="BQ310" s="71">
        <v>27</v>
      </c>
      <c r="BR310" s="71">
        <v>2</v>
      </c>
      <c r="BS310" s="71">
        <v>3</v>
      </c>
      <c r="BT310" s="71">
        <v>0</v>
      </c>
      <c r="BU310"/>
      <c r="BV310" s="70">
        <v>18304.236000000001</v>
      </c>
      <c r="BW310" s="70">
        <v>137.27500000000001</v>
      </c>
      <c r="BX310" s="70">
        <v>901.41399999999999</v>
      </c>
      <c r="BY310" s="70">
        <v>16.120999999999999</v>
      </c>
      <c r="BZ310" s="70">
        <v>146.68199999999999</v>
      </c>
      <c r="CA310" s="70">
        <v>0</v>
      </c>
      <c r="CB310" s="70">
        <v>0</v>
      </c>
      <c r="CC310" s="70">
        <v>0</v>
      </c>
      <c r="CD310" s="70">
        <v>0</v>
      </c>
    </row>
    <row r="311" spans="1:82">
      <c r="A311" s="70" t="s">
        <v>1964</v>
      </c>
      <c r="B311" s="70">
        <v>315</v>
      </c>
      <c r="C311" s="70">
        <v>9</v>
      </c>
      <c r="D311" s="70">
        <v>19</v>
      </c>
      <c r="E311" s="70">
        <v>2012</v>
      </c>
      <c r="F311" s="70" t="s">
        <v>179</v>
      </c>
      <c r="G311" s="1064" t="s">
        <v>1955</v>
      </c>
      <c r="H311" s="70" t="s">
        <v>1956</v>
      </c>
      <c r="I311" s="148"/>
      <c r="J311" s="71">
        <v>1332.3988002440999</v>
      </c>
      <c r="K311" s="71">
        <v>14.45658288185871</v>
      </c>
      <c r="L311" s="71">
        <v>3.5747806067378649</v>
      </c>
      <c r="M311" s="71">
        <v>180.87225611459891</v>
      </c>
      <c r="N311" s="71">
        <v>176.3451897700821</v>
      </c>
      <c r="O311" s="71">
        <v>126.34631032618448</v>
      </c>
      <c r="P311" s="71">
        <v>75.808730744434541</v>
      </c>
      <c r="Q311" s="71">
        <v>8.4909005766348393</v>
      </c>
      <c r="R311" s="71">
        <v>46.950450337183483</v>
      </c>
      <c r="S311" s="71">
        <v>16.40393508236</v>
      </c>
      <c r="T311" s="72"/>
      <c r="U311" s="71">
        <v>145441211</v>
      </c>
      <c r="V311" s="71">
        <v>6863</v>
      </c>
      <c r="W311" s="71">
        <v>81</v>
      </c>
      <c r="X311" s="71">
        <v>36087</v>
      </c>
      <c r="Y311" s="71">
        <v>46615</v>
      </c>
      <c r="Z311" s="71">
        <v>66082</v>
      </c>
      <c r="AA311" s="71">
        <v>15233</v>
      </c>
      <c r="AB311" s="71">
        <v>111362</v>
      </c>
      <c r="AC311" s="71">
        <v>7973323.2000000002</v>
      </c>
      <c r="AD311" s="71">
        <v>16.40393508236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19104.77</v>
      </c>
      <c r="BK311" s="71">
        <v>82.897999999999996</v>
      </c>
      <c r="BL311" s="71">
        <v>34.430999999999997</v>
      </c>
      <c r="BM311" s="71">
        <v>0</v>
      </c>
      <c r="BN311" s="72"/>
      <c r="BO311" s="71">
        <v>0</v>
      </c>
      <c r="BP311" s="71">
        <v>0</v>
      </c>
      <c r="BQ311" s="71">
        <v>28</v>
      </c>
      <c r="BR311" s="71">
        <v>2</v>
      </c>
      <c r="BS311" s="71">
        <v>3</v>
      </c>
      <c r="BT311" s="71">
        <v>0</v>
      </c>
      <c r="BU311"/>
      <c r="BV311" s="70">
        <v>18057.108</v>
      </c>
      <c r="BW311" s="70">
        <v>130.87899999999999</v>
      </c>
      <c r="BX311" s="70">
        <v>866.601</v>
      </c>
      <c r="BY311" s="70">
        <v>16.099</v>
      </c>
      <c r="BZ311" s="70">
        <v>151.41200000000001</v>
      </c>
      <c r="CA311" s="70">
        <v>0</v>
      </c>
      <c r="CB311" s="70">
        <v>0</v>
      </c>
      <c r="CC311" s="70">
        <v>0</v>
      </c>
      <c r="CD311" s="70">
        <v>0</v>
      </c>
    </row>
    <row r="312" spans="1:82">
      <c r="A312" s="70" t="s">
        <v>1965</v>
      </c>
      <c r="B312" s="70">
        <v>316</v>
      </c>
      <c r="C312" s="70">
        <v>10</v>
      </c>
      <c r="D312" s="70">
        <v>19</v>
      </c>
      <c r="E312" s="70">
        <v>2013</v>
      </c>
      <c r="F312" s="70" t="s">
        <v>180</v>
      </c>
      <c r="G312" s="1064" t="s">
        <v>1955</v>
      </c>
      <c r="H312" s="70" t="s">
        <v>1956</v>
      </c>
      <c r="I312" s="148"/>
      <c r="J312" s="71">
        <v>1283.4329321092409</v>
      </c>
      <c r="K312" s="71">
        <v>12.28492941378564</v>
      </c>
      <c r="L312" s="71">
        <v>3.298515662525157</v>
      </c>
      <c r="M312" s="71">
        <v>180.07019360378479</v>
      </c>
      <c r="N312" s="71">
        <v>161.62589036943211</v>
      </c>
      <c r="O312" s="71">
        <v>124.16385330552154</v>
      </c>
      <c r="P312" s="71">
        <v>76.578928891872792</v>
      </c>
      <c r="Q312" s="71">
        <v>8.6877281224535405</v>
      </c>
      <c r="R312" s="71">
        <v>46.856144073987529</v>
      </c>
      <c r="S312" s="71">
        <v>18.533361033599999</v>
      </c>
      <c r="T312" s="72"/>
      <c r="U312" s="71">
        <v>144509024</v>
      </c>
      <c r="V312" s="71">
        <v>6863</v>
      </c>
      <c r="W312" s="71">
        <v>81</v>
      </c>
      <c r="X312" s="71">
        <v>36087</v>
      </c>
      <c r="Y312" s="71">
        <v>47280</v>
      </c>
      <c r="Z312" s="71">
        <v>67840</v>
      </c>
      <c r="AA312" s="71">
        <v>15330</v>
      </c>
      <c r="AB312" s="71">
        <v>112310</v>
      </c>
      <c r="AC312" s="71">
        <v>7767427.7999999998</v>
      </c>
      <c r="AD312" s="71">
        <v>18.533361033599999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19951.666000000001</v>
      </c>
      <c r="BK312" s="71">
        <v>83.653999999999996</v>
      </c>
      <c r="BL312" s="71">
        <v>30.297999999999998</v>
      </c>
      <c r="BM312" s="71">
        <v>0</v>
      </c>
      <c r="BN312" s="72"/>
      <c r="BO312" s="71">
        <v>0</v>
      </c>
      <c r="BP312" s="71">
        <v>0</v>
      </c>
      <c r="BQ312" s="71">
        <v>27</v>
      </c>
      <c r="BR312" s="71">
        <v>1</v>
      </c>
      <c r="BS312" s="71">
        <v>2</v>
      </c>
      <c r="BT312" s="71">
        <v>0</v>
      </c>
      <c r="BU312"/>
      <c r="BV312" s="70">
        <v>18884.27</v>
      </c>
      <c r="BW312" s="70">
        <v>124.71299999999999</v>
      </c>
      <c r="BX312" s="70">
        <v>943.596</v>
      </c>
      <c r="BY312" s="70">
        <v>17.196000000000002</v>
      </c>
      <c r="BZ312" s="70">
        <v>95.843000000000004</v>
      </c>
      <c r="CA312" s="70">
        <v>0</v>
      </c>
      <c r="CB312" s="70">
        <v>0</v>
      </c>
      <c r="CC312" s="70">
        <v>0</v>
      </c>
      <c r="CD312" s="70">
        <v>0</v>
      </c>
    </row>
    <row r="313" spans="1:82">
      <c r="A313" s="70" t="s">
        <v>1966</v>
      </c>
      <c r="B313" s="70">
        <v>317</v>
      </c>
      <c r="C313" s="70">
        <v>11</v>
      </c>
      <c r="D313" s="70">
        <v>19</v>
      </c>
      <c r="E313" s="70">
        <v>2014</v>
      </c>
      <c r="F313" s="70" t="s">
        <v>181</v>
      </c>
      <c r="G313" s="70" t="s">
        <v>1955</v>
      </c>
      <c r="H313" s="70" t="s">
        <v>1956</v>
      </c>
      <c r="I313" s="148"/>
      <c r="J313" s="71">
        <v>1198.8872168930061</v>
      </c>
      <c r="K313" s="71">
        <v>13.143152720340559</v>
      </c>
      <c r="L313" s="71">
        <v>6.4823164800869897</v>
      </c>
      <c r="M313" s="71">
        <v>165.22457174835921</v>
      </c>
      <c r="N313" s="71">
        <v>156.48828437959179</v>
      </c>
      <c r="O313" s="71">
        <v>119.25013930150836</v>
      </c>
      <c r="P313" s="71">
        <v>78.151965468139295</v>
      </c>
      <c r="Q313" s="71">
        <v>8.3638571503236498</v>
      </c>
      <c r="R313" s="71">
        <v>47.397795638123959</v>
      </c>
      <c r="S313" s="71">
        <v>14.848672835249999</v>
      </c>
      <c r="T313" s="72"/>
      <c r="U313" s="71">
        <v>147404065</v>
      </c>
      <c r="V313" s="71">
        <v>6360</v>
      </c>
      <c r="W313" s="71">
        <v>136</v>
      </c>
      <c r="X313" s="71">
        <v>35472</v>
      </c>
      <c r="Y313" s="71">
        <v>47739</v>
      </c>
      <c r="Z313" s="71">
        <v>68623</v>
      </c>
      <c r="AA313" s="71">
        <v>15564</v>
      </c>
      <c r="AB313" s="71">
        <v>112694</v>
      </c>
      <c r="AC313" s="71">
        <v>7881924.4000000004</v>
      </c>
      <c r="AD313" s="71">
        <v>14.848672835249999</v>
      </c>
      <c r="AE313" s="72"/>
      <c r="AF313" s="71"/>
      <c r="AG313" s="71"/>
      <c r="AH313" s="71"/>
      <c r="AI313" s="71"/>
      <c r="AJ313" s="71"/>
      <c r="AK313" s="71"/>
      <c r="AL313" s="71"/>
      <c r="AM313" s="71"/>
      <c r="AN313" s="71"/>
      <c r="AO313" s="71"/>
      <c r="AP313" s="71"/>
      <c r="AQ313" s="72"/>
      <c r="AR313" s="71">
        <v>2726</v>
      </c>
      <c r="AS313" s="71">
        <v>240</v>
      </c>
      <c r="AT313" s="71">
        <v>0</v>
      </c>
      <c r="AU313" s="71">
        <v>0</v>
      </c>
      <c r="AV313" s="71">
        <v>0</v>
      </c>
      <c r="AW313" s="71">
        <v>0</v>
      </c>
      <c r="AX313" s="71"/>
      <c r="AY313" s="72"/>
      <c r="AZ313" s="71">
        <v>10778.5</v>
      </c>
      <c r="BA313" s="71">
        <v>4414.3999999999996</v>
      </c>
      <c r="BB313" s="71">
        <v>0</v>
      </c>
      <c r="BC313" s="71">
        <v>0</v>
      </c>
      <c r="BD313" s="71">
        <v>0</v>
      </c>
      <c r="BE313" s="71">
        <v>0</v>
      </c>
      <c r="BF313" s="71"/>
      <c r="BG313" s="72"/>
      <c r="BH313" s="71">
        <v>0</v>
      </c>
      <c r="BI313" s="71">
        <v>0</v>
      </c>
      <c r="BJ313" s="71">
        <v>18877.635999999999</v>
      </c>
      <c r="BK313" s="71">
        <v>80.427999999999997</v>
      </c>
      <c r="BL313" s="71">
        <v>32.328000000000003</v>
      </c>
      <c r="BM313" s="71">
        <v>0</v>
      </c>
      <c r="BN313" s="72"/>
      <c r="BO313" s="71">
        <v>0</v>
      </c>
      <c r="BP313" s="71">
        <v>0</v>
      </c>
      <c r="BQ313" s="71">
        <v>28</v>
      </c>
      <c r="BR313" s="71">
        <v>1</v>
      </c>
      <c r="BS313" s="71">
        <v>3</v>
      </c>
      <c r="BT313" s="71">
        <v>0</v>
      </c>
      <c r="BU313"/>
      <c r="BV313" s="70">
        <v>17881.789000000001</v>
      </c>
      <c r="BW313" s="70">
        <v>184.04599999999999</v>
      </c>
      <c r="BX313" s="70">
        <v>850.84500000000003</v>
      </c>
      <c r="BY313" s="70">
        <v>15.163</v>
      </c>
      <c r="BZ313" s="70">
        <v>58.548999999999999</v>
      </c>
      <c r="CA313" s="70">
        <v>0</v>
      </c>
      <c r="CB313" s="70">
        <v>0</v>
      </c>
      <c r="CC313" s="70">
        <v>0</v>
      </c>
      <c r="CD313" s="70">
        <v>0</v>
      </c>
    </row>
    <row r="314" spans="1:82">
      <c r="A314" s="70" t="s">
        <v>1967</v>
      </c>
      <c r="B314" s="70">
        <v>318</v>
      </c>
      <c r="C314" s="70">
        <v>12</v>
      </c>
      <c r="D314" s="70">
        <v>19</v>
      </c>
      <c r="E314" s="70">
        <v>2015</v>
      </c>
      <c r="F314" s="70" t="s">
        <v>182</v>
      </c>
      <c r="G314" s="70" t="s">
        <v>1955</v>
      </c>
      <c r="H314" s="70" t="s">
        <v>1956</v>
      </c>
      <c r="I314" s="148"/>
      <c r="J314" s="71">
        <v>1090.5634563732251</v>
      </c>
      <c r="K314" s="71">
        <v>12.744142634175009</v>
      </c>
      <c r="L314" s="71">
        <v>7.6179245869971313</v>
      </c>
      <c r="M314" s="71">
        <v>157.49954941202191</v>
      </c>
      <c r="N314" s="71">
        <v>143.18524942042771</v>
      </c>
      <c r="O314" s="71">
        <v>118.67109208624424</v>
      </c>
      <c r="P314" s="71">
        <v>78.892125075029924</v>
      </c>
      <c r="Q314" s="71">
        <v>8.2487791773786192</v>
      </c>
      <c r="R314" s="71">
        <v>46.208244359190971</v>
      </c>
      <c r="S314" s="71">
        <v>14.745288262500001</v>
      </c>
      <c r="T314" s="72"/>
      <c r="U314" s="71">
        <v>153692088</v>
      </c>
      <c r="V314" s="71">
        <v>6360</v>
      </c>
      <c r="W314" s="71">
        <v>136</v>
      </c>
      <c r="X314" s="71">
        <v>35472</v>
      </c>
      <c r="Y314" s="71">
        <v>48574</v>
      </c>
      <c r="Z314" s="71">
        <v>68947</v>
      </c>
      <c r="AA314" s="71">
        <v>15699</v>
      </c>
      <c r="AB314" s="71">
        <v>113535</v>
      </c>
      <c r="AC314" s="71">
        <v>7898545.4000000004</v>
      </c>
      <c r="AD314" s="71">
        <v>14.745288262500001</v>
      </c>
      <c r="AE314" s="72"/>
      <c r="AF314" s="71">
        <v>810984710.21258223</v>
      </c>
      <c r="AG314" s="71">
        <v>10573725.55078052</v>
      </c>
      <c r="AH314" s="71">
        <v>1543397.406391379</v>
      </c>
      <c r="AI314" s="71">
        <v>213196908.81683579</v>
      </c>
      <c r="AJ314" s="71">
        <v>212582897.27711999</v>
      </c>
      <c r="AK314" s="71">
        <v>0</v>
      </c>
      <c r="AL314" s="71">
        <v>0</v>
      </c>
      <c r="AM314" s="71">
        <v>15559495.48858753</v>
      </c>
      <c r="AN314" s="71">
        <v>0</v>
      </c>
      <c r="AO314" s="71">
        <v>0</v>
      </c>
      <c r="AP314" s="71">
        <v>1264441134.7522976</v>
      </c>
      <c r="AQ314" s="72"/>
      <c r="AR314" s="71">
        <v>2945</v>
      </c>
      <c r="AS314" s="71">
        <v>330</v>
      </c>
      <c r="AT314" s="71">
        <v>0</v>
      </c>
      <c r="AU314" s="71">
        <v>0</v>
      </c>
      <c r="AV314" s="71">
        <v>0</v>
      </c>
      <c r="AW314" s="71">
        <v>0</v>
      </c>
      <c r="AX314" s="71"/>
      <c r="AY314" s="72"/>
      <c r="AZ314" s="71">
        <v>11815.5</v>
      </c>
      <c r="BA314" s="71">
        <v>7044.4000000000005</v>
      </c>
      <c r="BB314" s="71">
        <v>0</v>
      </c>
      <c r="BC314" s="71">
        <v>0</v>
      </c>
      <c r="BD314" s="71">
        <v>0</v>
      </c>
      <c r="BE314" s="71">
        <v>0</v>
      </c>
      <c r="BF314" s="71"/>
      <c r="BG314" s="72"/>
      <c r="BH314" s="71">
        <v>0</v>
      </c>
      <c r="BI314" s="71">
        <v>0</v>
      </c>
      <c r="BJ314" s="71">
        <v>17585.165000000001</v>
      </c>
      <c r="BK314" s="71">
        <v>90.376000000000005</v>
      </c>
      <c r="BL314" s="71">
        <v>36.453000000000003</v>
      </c>
      <c r="BM314" s="71">
        <v>0</v>
      </c>
      <c r="BN314" s="72"/>
      <c r="BO314" s="71">
        <v>0</v>
      </c>
      <c r="BP314" s="71">
        <v>0</v>
      </c>
      <c r="BQ314" s="71">
        <v>27</v>
      </c>
      <c r="BR314" s="71">
        <v>1</v>
      </c>
      <c r="BS314" s="71">
        <v>4</v>
      </c>
      <c r="BT314" s="71">
        <v>0</v>
      </c>
      <c r="BU314"/>
      <c r="BV314" s="70">
        <v>16664.878000000001</v>
      </c>
      <c r="BW314" s="70">
        <v>158.458</v>
      </c>
      <c r="BX314" s="70">
        <v>813.98299999999995</v>
      </c>
      <c r="BY314" s="70">
        <v>16.498000000000001</v>
      </c>
      <c r="BZ314" s="70">
        <v>58.177</v>
      </c>
      <c r="CA314" s="70">
        <v>0</v>
      </c>
      <c r="CB314" s="70">
        <v>0</v>
      </c>
      <c r="CC314" s="70">
        <v>0</v>
      </c>
      <c r="CD314" s="70">
        <v>0</v>
      </c>
    </row>
    <row r="315" spans="1:82">
      <c r="A315" s="70" t="s">
        <v>1968</v>
      </c>
      <c r="B315" s="70">
        <v>319</v>
      </c>
      <c r="C315" s="70">
        <v>13</v>
      </c>
      <c r="D315" s="70">
        <v>19</v>
      </c>
      <c r="E315" s="70">
        <v>2016</v>
      </c>
      <c r="F315" s="70" t="s">
        <v>155</v>
      </c>
      <c r="G315" s="70" t="s">
        <v>1955</v>
      </c>
      <c r="H315" s="70" t="s">
        <v>1956</v>
      </c>
      <c r="I315" s="148"/>
      <c r="J315" s="71">
        <v>979.76842088957289</v>
      </c>
      <c r="K315" s="71">
        <v>12.82556285603475</v>
      </c>
      <c r="L315" s="71">
        <v>8.0657911737404611</v>
      </c>
      <c r="M315" s="71">
        <v>136.63786656990257</v>
      </c>
      <c r="N315" s="71">
        <v>143.17685523009524</v>
      </c>
      <c r="O315" s="71">
        <v>118.46442369200048</v>
      </c>
      <c r="P315" s="71">
        <v>79.415810012222451</v>
      </c>
      <c r="Q315" s="71">
        <v>8.0711924545965967</v>
      </c>
      <c r="R315" s="71">
        <v>44.7302482295838</v>
      </c>
      <c r="S315" s="71">
        <v>10.4083388904</v>
      </c>
      <c r="T315" s="72"/>
      <c r="U315" s="71">
        <v>127998908</v>
      </c>
      <c r="V315" s="71">
        <v>6360</v>
      </c>
      <c r="W315" s="71">
        <v>136</v>
      </c>
      <c r="X315" s="71">
        <v>35472</v>
      </c>
      <c r="Y315" s="71">
        <v>49304</v>
      </c>
      <c r="Z315" s="71">
        <v>69673</v>
      </c>
      <c r="AA315" s="71">
        <v>16345</v>
      </c>
      <c r="AB315" s="71">
        <v>114271</v>
      </c>
      <c r="AC315" s="71">
        <v>7639486.0963069489</v>
      </c>
      <c r="AD315" s="71">
        <v>10.4083388904</v>
      </c>
      <c r="AE315" s="72"/>
      <c r="AF315" s="71">
        <v>689845872.24533319</v>
      </c>
      <c r="AG315" s="71">
        <v>10041240.53735807</v>
      </c>
      <c r="AH315" s="71">
        <v>1241303.619522304</v>
      </c>
      <c r="AI315" s="71">
        <v>211374565.84360489</v>
      </c>
      <c r="AJ315" s="71">
        <v>205266722.57548651</v>
      </c>
      <c r="AK315" s="71">
        <v>0</v>
      </c>
      <c r="AL315" s="71">
        <v>0</v>
      </c>
      <c r="AM315" s="71">
        <v>15672527.765256111</v>
      </c>
      <c r="AN315" s="71">
        <v>0</v>
      </c>
      <c r="AO315" s="71">
        <v>0</v>
      </c>
      <c r="AP315" s="71">
        <v>1133442232.5865612</v>
      </c>
      <c r="AQ315" s="72"/>
      <c r="AR315" s="71">
        <v>3176</v>
      </c>
      <c r="AS315" s="71">
        <v>374</v>
      </c>
      <c r="AT315" s="71">
        <v>0</v>
      </c>
      <c r="AU315" s="71">
        <v>0</v>
      </c>
      <c r="AV315" s="71">
        <v>0</v>
      </c>
      <c r="AW315" s="71">
        <v>0</v>
      </c>
      <c r="AX315" s="71"/>
      <c r="AY315" s="72"/>
      <c r="AZ315" s="71">
        <v>12941.1</v>
      </c>
      <c r="BA315" s="71">
        <v>7754.5</v>
      </c>
      <c r="BB315" s="71">
        <v>0</v>
      </c>
      <c r="BC315" s="71">
        <v>0</v>
      </c>
      <c r="BD315" s="71">
        <v>0</v>
      </c>
      <c r="BE315" s="71">
        <v>0</v>
      </c>
      <c r="BF315" s="71"/>
      <c r="BG315" s="72"/>
      <c r="BH315" s="71">
        <v>0</v>
      </c>
      <c r="BI315" s="71">
        <v>0</v>
      </c>
      <c r="BJ315" s="71">
        <v>18895.262999999999</v>
      </c>
      <c r="BK315" s="71">
        <v>77.236999999999995</v>
      </c>
      <c r="BL315" s="71">
        <v>37.748999999999995</v>
      </c>
      <c r="BM315" s="71">
        <v>0</v>
      </c>
      <c r="BN315" s="72"/>
      <c r="BO315" s="71">
        <v>0</v>
      </c>
      <c r="BP315" s="71">
        <v>0</v>
      </c>
      <c r="BQ315" s="71">
        <v>27</v>
      </c>
      <c r="BR315" s="71">
        <v>1</v>
      </c>
      <c r="BS315" s="71">
        <v>5</v>
      </c>
      <c r="BT315" s="71">
        <v>0</v>
      </c>
      <c r="BU315"/>
      <c r="BV315" s="70">
        <v>17870.202000000001</v>
      </c>
      <c r="BW315" s="70">
        <v>215.90700000000001</v>
      </c>
      <c r="BX315" s="70">
        <v>854.06899999999996</v>
      </c>
      <c r="BY315" s="70">
        <v>19.501999999999999</v>
      </c>
      <c r="BZ315" s="70">
        <v>50.569000000000003</v>
      </c>
      <c r="CA315" s="70">
        <v>0</v>
      </c>
      <c r="CB315" s="70">
        <v>0</v>
      </c>
      <c r="CC315" s="70">
        <v>0</v>
      </c>
      <c r="CD315" s="70">
        <v>0</v>
      </c>
    </row>
    <row r="316" spans="1:82">
      <c r="A316" s="70" t="s">
        <v>1969</v>
      </c>
      <c r="B316" s="70">
        <v>320</v>
      </c>
      <c r="C316" s="70">
        <v>14</v>
      </c>
      <c r="D316" s="70">
        <v>19</v>
      </c>
      <c r="E316" s="70">
        <v>2017</v>
      </c>
      <c r="F316" s="70" t="s">
        <v>156</v>
      </c>
      <c r="G316" s="70" t="s">
        <v>1955</v>
      </c>
      <c r="H316" s="70" t="s">
        <v>1956</v>
      </c>
      <c r="I316" s="148"/>
      <c r="J316" s="71">
        <v>1003.6252795717629</v>
      </c>
      <c r="K316" s="71">
        <v>13.094352725543196</v>
      </c>
      <c r="L316" s="71">
        <v>7.5033159213682561</v>
      </c>
      <c r="M316" s="71">
        <v>135.41206385889166</v>
      </c>
      <c r="N316" s="71">
        <v>147.8821402484447</v>
      </c>
      <c r="O316" s="71">
        <v>117.95135896385695</v>
      </c>
      <c r="P316" s="71">
        <v>79.704521975313568</v>
      </c>
      <c r="Q316" s="71">
        <v>7.8144485387857801</v>
      </c>
      <c r="R316" s="71">
        <v>44.34942728488916</v>
      </c>
      <c r="S316" s="71">
        <v>12.804713893599999</v>
      </c>
      <c r="T316" s="72"/>
      <c r="U316" s="71">
        <v>139699015</v>
      </c>
      <c r="V316" s="71">
        <v>6360</v>
      </c>
      <c r="W316" s="71">
        <v>136</v>
      </c>
      <c r="X316" s="71">
        <v>35472</v>
      </c>
      <c r="Y316" s="71">
        <v>49782</v>
      </c>
      <c r="Z316" s="71">
        <v>70522</v>
      </c>
      <c r="AA316" s="71">
        <v>16509</v>
      </c>
      <c r="AB316" s="71">
        <v>114409</v>
      </c>
      <c r="AC316" s="71">
        <v>7724738.3999999994</v>
      </c>
      <c r="AD316" s="71">
        <v>12.804713893600001</v>
      </c>
      <c r="AE316" s="72"/>
      <c r="AF316" s="71">
        <v>753742114.64277124</v>
      </c>
      <c r="AG316" s="71">
        <v>10392339.232326061</v>
      </c>
      <c r="AH316" s="71">
        <v>1581885.778845245</v>
      </c>
      <c r="AI316" s="71">
        <v>214780091.9663206</v>
      </c>
      <c r="AJ316" s="71">
        <v>218821688.9986167</v>
      </c>
      <c r="AK316" s="71">
        <v>0</v>
      </c>
      <c r="AL316" s="71">
        <v>0</v>
      </c>
      <c r="AM316" s="71">
        <v>15716007.622808671</v>
      </c>
      <c r="AN316" s="71">
        <v>0</v>
      </c>
      <c r="AO316" s="71">
        <v>0</v>
      </c>
      <c r="AP316" s="71">
        <v>1215034128.2416885</v>
      </c>
      <c r="AQ316" s="72"/>
      <c r="AR316" s="71">
        <v>3334</v>
      </c>
      <c r="AS316" s="71">
        <v>410</v>
      </c>
      <c r="AT316" s="71">
        <v>0</v>
      </c>
      <c r="AU316" s="71">
        <v>0</v>
      </c>
      <c r="AV316" s="71">
        <v>0</v>
      </c>
      <c r="AW316" s="71">
        <v>0</v>
      </c>
      <c r="AX316" s="71"/>
      <c r="AY316" s="72"/>
      <c r="AZ316" s="71">
        <v>13681.5</v>
      </c>
      <c r="BA316" s="71">
        <v>8268.9000000000015</v>
      </c>
      <c r="BB316" s="71">
        <v>0</v>
      </c>
      <c r="BC316" s="71">
        <v>0</v>
      </c>
      <c r="BD316" s="71">
        <v>0</v>
      </c>
      <c r="BE316" s="71">
        <v>0</v>
      </c>
      <c r="BF316" s="71"/>
      <c r="BG316" s="72"/>
      <c r="BH316" s="71">
        <v>0</v>
      </c>
      <c r="BI316" s="71">
        <v>0</v>
      </c>
      <c r="BJ316" s="71">
        <v>18886.531999999999</v>
      </c>
      <c r="BK316" s="71">
        <v>86.784000000000006</v>
      </c>
      <c r="BL316" s="71">
        <v>38.32</v>
      </c>
      <c r="BM316" s="71">
        <v>0</v>
      </c>
      <c r="BN316" s="72"/>
      <c r="BO316" s="71">
        <v>0</v>
      </c>
      <c r="BP316" s="71">
        <v>0</v>
      </c>
      <c r="BQ316" s="71">
        <v>27</v>
      </c>
      <c r="BR316" s="71">
        <v>1</v>
      </c>
      <c r="BS316" s="71">
        <v>5</v>
      </c>
      <c r="BT316" s="71">
        <v>0</v>
      </c>
      <c r="BU316"/>
      <c r="BV316" s="70">
        <v>17851.27</v>
      </c>
      <c r="BW316" s="70">
        <v>199.89400000000001</v>
      </c>
      <c r="BX316" s="70">
        <v>886.82</v>
      </c>
      <c r="BY316" s="70">
        <v>19.326000000000001</v>
      </c>
      <c r="BZ316" s="70">
        <v>53.445</v>
      </c>
      <c r="CA316" s="70">
        <v>0.875</v>
      </c>
      <c r="CB316" s="70">
        <v>0</v>
      </c>
      <c r="CC316" s="70">
        <v>6.0000000000000001E-3</v>
      </c>
      <c r="CD316" s="70">
        <v>0</v>
      </c>
    </row>
    <row r="317" spans="1:82">
      <c r="A317" s="70" t="s">
        <v>1970</v>
      </c>
      <c r="B317" s="70">
        <v>321</v>
      </c>
      <c r="C317" s="70">
        <v>15</v>
      </c>
      <c r="D317" s="70">
        <v>19</v>
      </c>
      <c r="E317" s="70">
        <v>2018</v>
      </c>
      <c r="F317" s="70" t="s">
        <v>183</v>
      </c>
      <c r="G317" s="70" t="s">
        <v>1955</v>
      </c>
      <c r="H317" s="70" t="s">
        <v>1956</v>
      </c>
      <c r="I317" s="148"/>
      <c r="J317" s="71">
        <v>1027.0908104727957</v>
      </c>
      <c r="K317" s="71">
        <v>12.224888827930373</v>
      </c>
      <c r="L317" s="71">
        <v>6.987360728086017</v>
      </c>
      <c r="M317" s="71">
        <v>137.5187819075212</v>
      </c>
      <c r="N317" s="71">
        <v>136.01553292953628</v>
      </c>
      <c r="O317" s="71">
        <v>116.80368173929762</v>
      </c>
      <c r="P317" s="71">
        <v>80.259051862642707</v>
      </c>
      <c r="Q317" s="71">
        <v>7.2859437012208002</v>
      </c>
      <c r="R317" s="71">
        <v>45.881623843512344</v>
      </c>
      <c r="S317" s="71">
        <v>14.22405710848</v>
      </c>
      <c r="T317" s="72"/>
      <c r="U317" s="71">
        <v>149195407</v>
      </c>
      <c r="V317" s="71">
        <v>6360</v>
      </c>
      <c r="W317" s="71">
        <v>136</v>
      </c>
      <c r="X317" s="71">
        <v>35472</v>
      </c>
      <c r="Y317" s="71">
        <v>50476</v>
      </c>
      <c r="Z317" s="71">
        <v>71173</v>
      </c>
      <c r="AA317" s="71">
        <v>16791</v>
      </c>
      <c r="AB317" s="71">
        <v>114955</v>
      </c>
      <c r="AC317" s="71">
        <v>7960294.5999999996</v>
      </c>
      <c r="AD317" s="71">
        <v>14.22405710848</v>
      </c>
      <c r="AE317" s="72"/>
      <c r="AF317" s="71">
        <v>776072378.75659156</v>
      </c>
      <c r="AG317" s="71">
        <v>9232586.8406392746</v>
      </c>
      <c r="AH317" s="71">
        <v>1491816.920081401</v>
      </c>
      <c r="AI317" s="71">
        <v>207237050.30702671</v>
      </c>
      <c r="AJ317" s="71">
        <v>198760799.4827418</v>
      </c>
      <c r="AK317" s="71">
        <v>0</v>
      </c>
      <c r="AL317" s="71">
        <v>0</v>
      </c>
      <c r="AM317" s="71">
        <v>15823683.431857601</v>
      </c>
      <c r="AN317" s="71">
        <v>0</v>
      </c>
      <c r="AO317" s="71">
        <v>0</v>
      </c>
      <c r="AP317" s="71">
        <v>1208618315.7389383</v>
      </c>
      <c r="AQ317" s="72"/>
      <c r="AR317" s="71">
        <v>3529</v>
      </c>
      <c r="AS317" s="71">
        <v>464</v>
      </c>
      <c r="AT317" s="71">
        <v>0</v>
      </c>
      <c r="AU317" s="71">
        <v>1</v>
      </c>
      <c r="AV317" s="71">
        <v>0</v>
      </c>
      <c r="AW317" s="71">
        <v>0</v>
      </c>
      <c r="AX317" s="71"/>
      <c r="AY317" s="72"/>
      <c r="AZ317" s="71">
        <v>14665.900000000001</v>
      </c>
      <c r="BA317" s="71">
        <v>9178.1</v>
      </c>
      <c r="BB317" s="71">
        <v>0</v>
      </c>
      <c r="BC317" s="71">
        <v>300</v>
      </c>
      <c r="BD317" s="71">
        <v>0</v>
      </c>
      <c r="BE317" s="71">
        <v>0</v>
      </c>
      <c r="BF317" s="71"/>
      <c r="BG317" s="72"/>
      <c r="BH317" s="71">
        <v>0</v>
      </c>
      <c r="BI317" s="71">
        <v>0</v>
      </c>
      <c r="BJ317" s="71">
        <v>18338.462</v>
      </c>
      <c r="BK317" s="71">
        <v>70.644999999999996</v>
      </c>
      <c r="BL317" s="71">
        <v>35.911000000000001</v>
      </c>
      <c r="BM317" s="71">
        <v>0</v>
      </c>
      <c r="BN317" s="72"/>
      <c r="BO317" s="71">
        <v>0</v>
      </c>
      <c r="BP317" s="71">
        <v>0</v>
      </c>
      <c r="BQ317" s="71">
        <v>26</v>
      </c>
      <c r="BR317" s="71">
        <v>1</v>
      </c>
      <c r="BS317" s="71">
        <v>5</v>
      </c>
      <c r="BT317" s="71">
        <v>0</v>
      </c>
      <c r="BU317"/>
      <c r="BV317" s="70">
        <v>17380.941999999999</v>
      </c>
      <c r="BW317" s="70">
        <v>123.565</v>
      </c>
      <c r="BX317" s="70">
        <v>869.66800000000001</v>
      </c>
      <c r="BY317" s="70">
        <v>18.681999999999999</v>
      </c>
      <c r="BZ317" s="70">
        <v>50.366999999999997</v>
      </c>
      <c r="CA317" s="70">
        <v>1.7310000000000001</v>
      </c>
      <c r="CB317" s="70">
        <v>0</v>
      </c>
      <c r="CC317" s="70">
        <v>6.3E-2</v>
      </c>
      <c r="CD317" s="70">
        <v>0</v>
      </c>
    </row>
    <row r="318" spans="1:82">
      <c r="A318" s="70" t="s">
        <v>1971</v>
      </c>
      <c r="B318" s="70">
        <v>322</v>
      </c>
      <c r="C318" s="70">
        <v>16</v>
      </c>
      <c r="D318" s="70">
        <v>19</v>
      </c>
      <c r="E318" s="70">
        <v>2019</v>
      </c>
      <c r="F318" s="70" t="s">
        <v>158</v>
      </c>
      <c r="G318" s="70" t="s">
        <v>1955</v>
      </c>
      <c r="H318" s="70" t="s">
        <v>1956</v>
      </c>
      <c r="I318" s="148"/>
      <c r="J318" s="71">
        <v>947.72989343637119</v>
      </c>
      <c r="K318" s="71">
        <v>10.968497736154841</v>
      </c>
      <c r="L318" s="71">
        <v>7.0249177914397984</v>
      </c>
      <c r="M318" s="71">
        <v>131.09084659674213</v>
      </c>
      <c r="N318" s="71">
        <v>133.39162933660319</v>
      </c>
      <c r="O318" s="71">
        <v>114.39669931503944</v>
      </c>
      <c r="P318" s="71">
        <v>79.303964802521762</v>
      </c>
      <c r="Q318" s="71">
        <v>7.1002544402906</v>
      </c>
      <c r="R318" s="71">
        <v>46.938263091437854</v>
      </c>
      <c r="S318" s="71">
        <v>13.766313966479998</v>
      </c>
      <c r="T318" s="72"/>
      <c r="U318" s="71">
        <v>144065197</v>
      </c>
      <c r="V318" s="71">
        <v>6360</v>
      </c>
      <c r="W318" s="71">
        <v>136</v>
      </c>
      <c r="X318" s="71">
        <v>35472</v>
      </c>
      <c r="Y318" s="71">
        <v>51000</v>
      </c>
      <c r="Z318" s="71">
        <v>71620</v>
      </c>
      <c r="AA318" s="71">
        <v>16467</v>
      </c>
      <c r="AB318" s="71">
        <v>115058</v>
      </c>
      <c r="AC318" s="71">
        <v>8277000.3999999994</v>
      </c>
      <c r="AD318" s="71">
        <v>13.76631396648</v>
      </c>
      <c r="AE318" s="72"/>
      <c r="AF318" s="71">
        <v>728217670.01400948</v>
      </c>
      <c r="AG318" s="71">
        <v>8901358.2115741353</v>
      </c>
      <c r="AH318" s="71">
        <v>1602332.5266578661</v>
      </c>
      <c r="AI318" s="71">
        <v>213946151.79110789</v>
      </c>
      <c r="AJ318" s="71">
        <v>217268628.47564751</v>
      </c>
      <c r="AK318" s="71">
        <v>0</v>
      </c>
      <c r="AL318" s="71">
        <v>0</v>
      </c>
      <c r="AM318" s="71">
        <v>15670033.443839736</v>
      </c>
      <c r="AN318" s="71">
        <v>0</v>
      </c>
      <c r="AO318" s="71">
        <v>0</v>
      </c>
      <c r="AP318" s="71">
        <v>1185606174.4628367</v>
      </c>
      <c r="AQ318" s="72"/>
      <c r="AR318" s="71">
        <v>3755</v>
      </c>
      <c r="AS318" s="71">
        <v>497</v>
      </c>
      <c r="AT318" s="71">
        <v>0</v>
      </c>
      <c r="AU318" s="71">
        <v>1</v>
      </c>
      <c r="AV318" s="71">
        <v>0</v>
      </c>
      <c r="AW318" s="71">
        <v>0</v>
      </c>
      <c r="AX318" s="71"/>
      <c r="AY318" s="72"/>
      <c r="AZ318" s="71">
        <v>15812.999999999971</v>
      </c>
      <c r="BA318" s="71">
        <v>9805.4000000000015</v>
      </c>
      <c r="BB318" s="71">
        <v>0</v>
      </c>
      <c r="BC318" s="71">
        <v>300</v>
      </c>
      <c r="BD318" s="71">
        <v>0</v>
      </c>
      <c r="BE318" s="71">
        <v>0</v>
      </c>
      <c r="BF318" s="71"/>
      <c r="BG318" s="72"/>
      <c r="BH318" s="71">
        <v>0</v>
      </c>
      <c r="BI318" s="71">
        <v>0</v>
      </c>
      <c r="BJ318" s="71">
        <v>17375.438999999998</v>
      </c>
      <c r="BK318" s="71">
        <v>90.210999999999999</v>
      </c>
      <c r="BL318" s="71">
        <v>11.16</v>
      </c>
      <c r="BM318" s="71">
        <v>0</v>
      </c>
      <c r="BN318" s="72"/>
      <c r="BO318" s="71">
        <v>0</v>
      </c>
      <c r="BP318" s="71">
        <v>0</v>
      </c>
      <c r="BQ318" s="71">
        <v>27</v>
      </c>
      <c r="BR318" s="71">
        <v>1</v>
      </c>
      <c r="BS318" s="71">
        <v>3</v>
      </c>
      <c r="BT318" s="71">
        <v>0</v>
      </c>
      <c r="BU318"/>
      <c r="BV318" s="70">
        <v>16488.052</v>
      </c>
      <c r="BW318" s="70">
        <v>118.119</v>
      </c>
      <c r="BX318" s="70">
        <v>841.74800000000005</v>
      </c>
      <c r="BY318" s="70">
        <v>18.196000000000002</v>
      </c>
      <c r="BZ318" s="70">
        <v>10.617000000000001</v>
      </c>
      <c r="CA318" s="70">
        <v>7.1999999999999995E-2</v>
      </c>
      <c r="CB318" s="70">
        <v>0</v>
      </c>
      <c r="CC318" s="70">
        <v>6.0000000000000001E-3</v>
      </c>
      <c r="CD318" s="70">
        <v>0</v>
      </c>
    </row>
    <row r="319" spans="1:82">
      <c r="A319" s="70" t="s">
        <v>1972</v>
      </c>
      <c r="B319" s="70">
        <v>323</v>
      </c>
      <c r="C319" s="70">
        <v>17</v>
      </c>
      <c r="D319" s="70">
        <v>19</v>
      </c>
      <c r="E319" s="70">
        <v>2020</v>
      </c>
      <c r="F319" s="70" t="s">
        <v>159</v>
      </c>
      <c r="G319" s="70" t="s">
        <v>1955</v>
      </c>
      <c r="H319" s="70" t="s">
        <v>1956</v>
      </c>
      <c r="I319" s="148"/>
      <c r="J319" s="71">
        <v>890.14874182214578</v>
      </c>
      <c r="K319" s="71">
        <v>8.8511737329997704</v>
      </c>
      <c r="L319" s="71">
        <v>3.78152310538613</v>
      </c>
      <c r="M319" s="71">
        <v>129.25848883128555</v>
      </c>
      <c r="N319" s="71">
        <v>132.85170893835567</v>
      </c>
      <c r="O319" s="71">
        <v>100.66290727307734</v>
      </c>
      <c r="P319" s="71">
        <v>74.76989466626587</v>
      </c>
      <c r="Q319" s="71">
        <v>6.7611440736009403</v>
      </c>
      <c r="R319" s="71">
        <v>43.502461517098737</v>
      </c>
      <c r="S319" s="71">
        <v>14.8285440554502</v>
      </c>
      <c r="T319" s="72"/>
      <c r="U319" s="71">
        <v>132642820</v>
      </c>
      <c r="V319" s="71">
        <v>4785</v>
      </c>
      <c r="W319" s="71">
        <v>81</v>
      </c>
      <c r="X319" s="71">
        <v>39511</v>
      </c>
      <c r="Y319" s="71">
        <v>51289</v>
      </c>
      <c r="Z319" s="71">
        <v>71931</v>
      </c>
      <c r="AA319" s="71">
        <v>16502</v>
      </c>
      <c r="AB319" s="71">
        <v>114672</v>
      </c>
      <c r="AC319" s="71">
        <v>7711671.1999999993</v>
      </c>
      <c r="AD319" s="71">
        <v>14.8285440554502</v>
      </c>
      <c r="AE319" s="72"/>
      <c r="AF319" s="71">
        <v>693888690.399418</v>
      </c>
      <c r="AG319" s="71">
        <v>6826559.3589664912</v>
      </c>
      <c r="AH319" s="71">
        <v>908763.08286193258</v>
      </c>
      <c r="AI319" s="71">
        <v>220054447.36656925</v>
      </c>
      <c r="AJ319" s="71">
        <v>225193000.4609639</v>
      </c>
      <c r="AK319" s="71"/>
      <c r="AL319" s="71"/>
      <c r="AM319" s="71">
        <v>14965970.032492556</v>
      </c>
      <c r="AN319" s="71"/>
      <c r="AO319" s="71"/>
      <c r="AP319" s="71">
        <v>1161837430.7012722</v>
      </c>
      <c r="AQ319" s="72"/>
      <c r="AR319" s="71">
        <v>3945</v>
      </c>
      <c r="AS319" s="71">
        <v>512</v>
      </c>
      <c r="AT319" s="71">
        <v>0</v>
      </c>
      <c r="AU319" s="71">
        <v>1</v>
      </c>
      <c r="AV319" s="71">
        <v>0</v>
      </c>
      <c r="AW319" s="71">
        <v>0</v>
      </c>
      <c r="AX319" s="71"/>
      <c r="AY319" s="72"/>
      <c r="AZ319" s="71">
        <v>16880.799999999959</v>
      </c>
      <c r="BA319" s="71">
        <v>10044.799999999999</v>
      </c>
      <c r="BB319" s="71">
        <v>0</v>
      </c>
      <c r="BC319" s="71">
        <v>300</v>
      </c>
      <c r="BD319" s="71">
        <v>0</v>
      </c>
      <c r="BE319" s="71">
        <v>0</v>
      </c>
      <c r="BF319" s="71"/>
      <c r="BG319" s="72"/>
      <c r="BH319" s="71">
        <v>0</v>
      </c>
      <c r="BI319" s="71">
        <v>0</v>
      </c>
      <c r="BJ319" s="71">
        <v>16932.635999999999</v>
      </c>
      <c r="BK319" s="71">
        <v>87.266999999999996</v>
      </c>
      <c r="BL319" s="71">
        <v>10.826000000000001</v>
      </c>
      <c r="BM319" s="71">
        <v>0</v>
      </c>
      <c r="BN319" s="72"/>
      <c r="BO319" s="71">
        <v>0</v>
      </c>
      <c r="BP319" s="71">
        <v>0</v>
      </c>
      <c r="BQ319" s="71">
        <v>27</v>
      </c>
      <c r="BR319" s="71">
        <v>1</v>
      </c>
      <c r="BS319" s="71">
        <v>3</v>
      </c>
      <c r="BT319" s="71">
        <v>0</v>
      </c>
      <c r="BU319"/>
      <c r="BV319" s="70">
        <v>16046.112999999999</v>
      </c>
      <c r="BW319" s="70">
        <v>110.40900000000001</v>
      </c>
      <c r="BX319" s="70">
        <v>806.99900000000002</v>
      </c>
      <c r="BY319" s="70">
        <v>16.350999999999999</v>
      </c>
      <c r="BZ319" s="70">
        <v>50.856999999999999</v>
      </c>
      <c r="CA319" s="70">
        <v>0</v>
      </c>
      <c r="CB319" s="70">
        <v>0</v>
      </c>
      <c r="CC319" s="70">
        <v>0</v>
      </c>
      <c r="CD319" s="70">
        <v>0</v>
      </c>
    </row>
    <row r="320" spans="1:82">
      <c r="A320" s="70" t="s">
        <v>1973</v>
      </c>
      <c r="B320" s="70">
        <v>323</v>
      </c>
      <c r="C320" s="70">
        <v>18</v>
      </c>
      <c r="D320" s="70">
        <v>19</v>
      </c>
      <c r="E320" s="70">
        <v>2021</v>
      </c>
      <c r="F320" s="70" t="s">
        <v>160</v>
      </c>
      <c r="G320" s="70" t="s">
        <v>1955</v>
      </c>
      <c r="H320" s="70" t="s">
        <v>1956</v>
      </c>
      <c r="I320" s="148"/>
      <c r="J320" s="71">
        <v>1019.5364637366773</v>
      </c>
      <c r="K320" s="71">
        <v>10.02929357973276</v>
      </c>
      <c r="L320" s="71">
        <v>3.6054216733867737</v>
      </c>
      <c r="M320" s="71">
        <v>146.29429519880478</v>
      </c>
      <c r="N320" s="71">
        <v>130.80563038999668</v>
      </c>
      <c r="O320" s="71">
        <v>98.192115415973575</v>
      </c>
      <c r="P320" s="71">
        <v>77.431107400728095</v>
      </c>
      <c r="Q320" s="71">
        <v>6.66237766379923</v>
      </c>
      <c r="R320" s="71">
        <v>46.04057054145791</v>
      </c>
      <c r="S320" s="71">
        <v>12.942035906559999</v>
      </c>
      <c r="T320" s="72"/>
      <c r="U320" s="71">
        <v>159997114</v>
      </c>
      <c r="V320" s="71">
        <v>4785</v>
      </c>
      <c r="W320" s="71">
        <v>81</v>
      </c>
      <c r="X320" s="71">
        <v>39511</v>
      </c>
      <c r="Y320" s="71">
        <v>51338</v>
      </c>
      <c r="Z320" s="71">
        <v>72246</v>
      </c>
      <c r="AA320" s="71">
        <v>16664</v>
      </c>
      <c r="AB320" s="71">
        <v>114107</v>
      </c>
      <c r="AC320" s="71">
        <v>7917710.3999999985</v>
      </c>
      <c r="AD320" s="71">
        <v>12.942035906559999</v>
      </c>
      <c r="AE320" s="72"/>
      <c r="AF320" s="71">
        <v>784959469.69121623</v>
      </c>
      <c r="AG320" s="71">
        <v>7601836.3332905211</v>
      </c>
      <c r="AH320" s="71">
        <v>836104.81799272029</v>
      </c>
      <c r="AI320" s="71">
        <v>234809700.07420874</v>
      </c>
      <c r="AJ320" s="71">
        <v>205719356.29149681</v>
      </c>
      <c r="AK320" s="71">
        <v>0</v>
      </c>
      <c r="AL320" s="71">
        <v>0</v>
      </c>
      <c r="AM320" s="71">
        <v>14978128.446084969</v>
      </c>
      <c r="AN320" s="71">
        <v>0</v>
      </c>
      <c r="AO320" s="71">
        <v>0</v>
      </c>
      <c r="AP320" s="71">
        <v>1248904595.65429</v>
      </c>
      <c r="AQ320" s="72"/>
      <c r="AR320" s="71">
        <v>4178</v>
      </c>
      <c r="AS320" s="71">
        <v>513</v>
      </c>
      <c r="AT320" s="71">
        <v>0</v>
      </c>
      <c r="AU320" s="71">
        <v>2</v>
      </c>
      <c r="AV320" s="71">
        <v>0</v>
      </c>
      <c r="AW320" s="71">
        <v>0</v>
      </c>
      <c r="AX320" s="71"/>
      <c r="AY320" s="72"/>
      <c r="AZ320" s="71">
        <v>18085.899999999969</v>
      </c>
      <c r="BA320" s="71">
        <v>10098.9</v>
      </c>
      <c r="BB320" s="71">
        <v>0</v>
      </c>
      <c r="BC320" s="71">
        <v>349.4</v>
      </c>
      <c r="BD320" s="71">
        <v>0</v>
      </c>
      <c r="BE320" s="71">
        <v>0</v>
      </c>
      <c r="BF320" s="71"/>
      <c r="BG320" s="72"/>
      <c r="BH320" s="71">
        <v>0</v>
      </c>
      <c r="BI320" s="71">
        <v>0</v>
      </c>
      <c r="BJ320" s="71">
        <v>17217.313999999998</v>
      </c>
      <c r="BK320" s="71">
        <v>81.941000000000003</v>
      </c>
      <c r="BL320" s="71">
        <v>25.439</v>
      </c>
      <c r="BM320" s="71">
        <v>0</v>
      </c>
      <c r="BN320" s="72"/>
      <c r="BO320" s="71">
        <v>0</v>
      </c>
      <c r="BP320" s="71">
        <v>0</v>
      </c>
      <c r="BQ320" s="71">
        <v>25</v>
      </c>
      <c r="BR320" s="71">
        <v>1</v>
      </c>
      <c r="BS320" s="71">
        <v>4</v>
      </c>
      <c r="BT320" s="71">
        <v>0</v>
      </c>
      <c r="BU320"/>
      <c r="BV320" s="70">
        <v>16219.43</v>
      </c>
      <c r="BW320" s="70">
        <v>139.87700000000001</v>
      </c>
      <c r="BX320" s="70">
        <v>894.59500000000003</v>
      </c>
      <c r="BY320" s="70">
        <v>18.076000000000001</v>
      </c>
      <c r="BZ320" s="70">
        <v>52.716000000000001</v>
      </c>
      <c r="CA320" s="70">
        <v>0</v>
      </c>
      <c r="CB320" s="70">
        <v>0</v>
      </c>
      <c r="CC320" s="70">
        <v>0</v>
      </c>
      <c r="CD320" s="70">
        <v>0</v>
      </c>
    </row>
    <row r="321" spans="1:82">
      <c r="A321" s="70" t="s">
        <v>1974</v>
      </c>
      <c r="B321" s="70">
        <v>323</v>
      </c>
      <c r="C321" s="70">
        <v>19</v>
      </c>
      <c r="D321" s="70">
        <v>19</v>
      </c>
      <c r="E321" s="70">
        <v>2022</v>
      </c>
      <c r="F321" s="70" t="s">
        <v>161</v>
      </c>
      <c r="G321" s="70" t="s">
        <v>1955</v>
      </c>
      <c r="H321" s="70" t="s">
        <v>1956</v>
      </c>
      <c r="I321" s="148"/>
      <c r="J321" s="71">
        <v>982.66634856304461</v>
      </c>
      <c r="K321" s="71">
        <v>9.0328568253144965</v>
      </c>
      <c r="L321" s="71">
        <v>3.3731350566251028</v>
      </c>
      <c r="M321" s="71">
        <v>138.16622422629456</v>
      </c>
      <c r="N321" s="71">
        <v>129.36732333664636</v>
      </c>
      <c r="O321" s="71">
        <v>103.46568901232227</v>
      </c>
      <c r="P321" s="71">
        <v>77.595722393890554</v>
      </c>
      <c r="Q321" s="71">
        <v>6.6890858548674501</v>
      </c>
      <c r="R321" s="71">
        <v>43.755875819083101</v>
      </c>
      <c r="S321" s="71">
        <v>10.556617469040001</v>
      </c>
      <c r="T321" s="72"/>
      <c r="U321" s="71">
        <v>186719068</v>
      </c>
      <c r="V321" s="71">
        <v>4785</v>
      </c>
      <c r="W321" s="71">
        <v>81</v>
      </c>
      <c r="X321" s="71">
        <v>39511</v>
      </c>
      <c r="Y321" s="71">
        <v>51481</v>
      </c>
      <c r="Z321" s="71">
        <v>72328</v>
      </c>
      <c r="AA321" s="71">
        <v>16954</v>
      </c>
      <c r="AB321" s="71">
        <v>113625</v>
      </c>
      <c r="AC321" s="71">
        <v>7619313.1999999974</v>
      </c>
      <c r="AD321" s="71">
        <v>10.556617469040001</v>
      </c>
      <c r="AE321" s="72"/>
      <c r="AF321" s="71">
        <v>778490764.55648661</v>
      </c>
      <c r="AG321" s="71">
        <v>7306297.7843021844</v>
      </c>
      <c r="AH321" s="71">
        <v>918996.16613630869</v>
      </c>
      <c r="AI321" s="71">
        <v>229650902.4531526</v>
      </c>
      <c r="AJ321" s="71">
        <v>213294193.03317231</v>
      </c>
      <c r="AK321" s="71">
        <v>0</v>
      </c>
      <c r="AL321" s="71">
        <v>0</v>
      </c>
      <c r="AM321" s="71">
        <v>14672088.827008504</v>
      </c>
      <c r="AN321" s="71">
        <v>0</v>
      </c>
      <c r="AO321" s="71">
        <v>0</v>
      </c>
      <c r="AP321" s="71">
        <v>1244333242.8202586</v>
      </c>
      <c r="AQ321" s="72"/>
      <c r="AR321" s="71">
        <v>4404</v>
      </c>
      <c r="AS321" s="71">
        <v>517</v>
      </c>
      <c r="AT321" s="71">
        <v>0</v>
      </c>
      <c r="AU321" s="71">
        <v>2</v>
      </c>
      <c r="AV321" s="71">
        <v>0</v>
      </c>
      <c r="AW321" s="71">
        <v>0</v>
      </c>
      <c r="AX321" s="71"/>
      <c r="AY321" s="72"/>
      <c r="AZ321" s="71">
        <v>19366.799999999956</v>
      </c>
      <c r="BA321" s="71">
        <v>10167.699999999999</v>
      </c>
      <c r="BB321" s="71">
        <v>0</v>
      </c>
      <c r="BC321" s="71">
        <v>349.4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1975</v>
      </c>
      <c r="B322" s="70">
        <v>323</v>
      </c>
      <c r="C322" s="70">
        <v>20</v>
      </c>
      <c r="D322" s="70">
        <v>19</v>
      </c>
      <c r="E322" s="70">
        <v>2023</v>
      </c>
      <c r="F322" s="70" t="s">
        <v>1539</v>
      </c>
      <c r="G322" s="70" t="s">
        <v>1955</v>
      </c>
      <c r="H322" s="70" t="s">
        <v>1956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4664</v>
      </c>
      <c r="AS322" s="71">
        <v>519</v>
      </c>
      <c r="AT322" s="71">
        <v>0</v>
      </c>
      <c r="AU322" s="71">
        <v>2</v>
      </c>
      <c r="AV322" s="71">
        <v>0</v>
      </c>
      <c r="AW322" s="71">
        <v>0</v>
      </c>
      <c r="AX322" s="71"/>
      <c r="AY322" s="72"/>
      <c r="AZ322" s="71">
        <v>20823.099999999937</v>
      </c>
      <c r="BA322" s="71">
        <v>10218.799999999999</v>
      </c>
      <c r="BB322" s="71">
        <v>0</v>
      </c>
      <c r="BC322" s="71">
        <v>349.4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1976</v>
      </c>
      <c r="B323" s="70">
        <v>323</v>
      </c>
      <c r="C323" s="70">
        <v>21</v>
      </c>
      <c r="D323" s="70">
        <v>19</v>
      </c>
      <c r="E323" s="70">
        <v>2024</v>
      </c>
      <c r="F323" s="70" t="s">
        <v>1554</v>
      </c>
      <c r="G323" s="70" t="s">
        <v>1955</v>
      </c>
      <c r="H323" s="70" t="s">
        <v>1956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1977</v>
      </c>
      <c r="B324" s="70">
        <v>52</v>
      </c>
      <c r="C324" s="70">
        <v>1</v>
      </c>
      <c r="D324" s="70">
        <v>4</v>
      </c>
      <c r="E324" s="70">
        <v>1990</v>
      </c>
      <c r="F324" s="70" t="s">
        <v>787</v>
      </c>
      <c r="G324" s="70" t="s">
        <v>1978</v>
      </c>
      <c r="H324" s="70" t="s">
        <v>1979</v>
      </c>
      <c r="I324" s="148"/>
      <c r="J324" s="71">
        <v>18.196211178126109</v>
      </c>
      <c r="K324" s="71">
        <v>5.8942029615069869</v>
      </c>
      <c r="L324" s="71">
        <v>0</v>
      </c>
      <c r="M324" s="71">
        <v>42.319194694957559</v>
      </c>
      <c r="N324" s="71">
        <v>81.596041382622758</v>
      </c>
      <c r="O324" s="71">
        <v>57.807741335257617</v>
      </c>
      <c r="P324" s="71">
        <v>33.400450885102032</v>
      </c>
      <c r="Q324" s="71">
        <v>5.8425996296079301</v>
      </c>
      <c r="R324" s="71">
        <v>0</v>
      </c>
      <c r="S324" s="71">
        <v>6.7685204725385271</v>
      </c>
      <c r="T324" s="72"/>
      <c r="U324" s="71">
        <v>3008647</v>
      </c>
      <c r="V324" s="71">
        <v>2117</v>
      </c>
      <c r="W324" s="71">
        <v>0</v>
      </c>
      <c r="X324" s="71">
        <v>14503</v>
      </c>
      <c r="Y324" s="71">
        <v>31744</v>
      </c>
      <c r="Z324" s="71">
        <v>23777</v>
      </c>
      <c r="AA324" s="71">
        <v>8110</v>
      </c>
      <c r="AB324" s="71">
        <v>94864</v>
      </c>
      <c r="AC324" s="71">
        <v>0</v>
      </c>
      <c r="AD324" s="71">
        <v>6.7685204725385271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1980</v>
      </c>
      <c r="B325" s="70">
        <v>53</v>
      </c>
      <c r="C325" s="70">
        <v>2</v>
      </c>
      <c r="D325" s="70">
        <v>4</v>
      </c>
      <c r="E325" s="70">
        <v>2005</v>
      </c>
      <c r="F325" s="70" t="s">
        <v>789</v>
      </c>
      <c r="G325" s="70" t="s">
        <v>1978</v>
      </c>
      <c r="H325" s="70" t="s">
        <v>1979</v>
      </c>
      <c r="I325" s="148"/>
      <c r="J325" s="71">
        <v>14.63939365623529</v>
      </c>
      <c r="K325" s="71">
        <v>4.222382582897156</v>
      </c>
      <c r="L325" s="71">
        <v>1.4211086497272929</v>
      </c>
      <c r="M325" s="71">
        <v>86.457545809503273</v>
      </c>
      <c r="N325" s="71">
        <v>126.21167161915361</v>
      </c>
      <c r="O325" s="71">
        <v>78.558123301204176</v>
      </c>
      <c r="P325" s="71">
        <v>35.79905551369562</v>
      </c>
      <c r="Q325" s="71">
        <v>6.0801342512080296</v>
      </c>
      <c r="R325" s="71">
        <v>0</v>
      </c>
      <c r="S325" s="71">
        <v>9.7928043546801273</v>
      </c>
      <c r="T325" s="72"/>
      <c r="U325" s="71">
        <v>2218087</v>
      </c>
      <c r="V325" s="71">
        <v>1789</v>
      </c>
      <c r="W325" s="71">
        <v>19</v>
      </c>
      <c r="X325" s="71">
        <v>16004</v>
      </c>
      <c r="Y325" s="71">
        <v>42348</v>
      </c>
      <c r="Z325" s="71">
        <v>37391</v>
      </c>
      <c r="AA325" s="71">
        <v>7119</v>
      </c>
      <c r="AB325" s="71">
        <v>103203</v>
      </c>
      <c r="AC325" s="71">
        <v>0</v>
      </c>
      <c r="AD325" s="71">
        <v>9.7928043546801273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1981</v>
      </c>
      <c r="B326" s="70">
        <v>54</v>
      </c>
      <c r="C326" s="70">
        <v>3</v>
      </c>
      <c r="D326" s="70">
        <v>4</v>
      </c>
      <c r="E326" s="70">
        <v>2006</v>
      </c>
      <c r="F326" s="70" t="s">
        <v>790</v>
      </c>
      <c r="G326" s="70" t="s">
        <v>1978</v>
      </c>
      <c r="H326" s="70" t="s">
        <v>1979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1982</v>
      </c>
      <c r="B327" s="70">
        <v>55</v>
      </c>
      <c r="C327" s="70">
        <v>4</v>
      </c>
      <c r="D327" s="70">
        <v>4</v>
      </c>
      <c r="E327" s="70">
        <v>2007</v>
      </c>
      <c r="F327" s="70" t="s">
        <v>791</v>
      </c>
      <c r="G327" s="70" t="s">
        <v>1978</v>
      </c>
      <c r="H327" s="70" t="s">
        <v>1979</v>
      </c>
      <c r="I327" s="148"/>
      <c r="J327" s="71">
        <v>16.68455183315535</v>
      </c>
      <c r="K327" s="71">
        <v>3.948223063120845</v>
      </c>
      <c r="L327" s="71">
        <v>2.9098790840620028</v>
      </c>
      <c r="M327" s="71">
        <v>78.624784669531337</v>
      </c>
      <c r="N327" s="71">
        <v>137.48922289615729</v>
      </c>
      <c r="O327" s="71">
        <v>75.716774971738246</v>
      </c>
      <c r="P327" s="71">
        <v>36.184668994007843</v>
      </c>
      <c r="Q327" s="71">
        <v>6.4730958946181696</v>
      </c>
      <c r="R327" s="71">
        <v>0</v>
      </c>
      <c r="S327" s="71">
        <v>7.618315766150233</v>
      </c>
      <c r="T327" s="72"/>
      <c r="U327" s="71">
        <v>2591851</v>
      </c>
      <c r="V327" s="71">
        <v>1716</v>
      </c>
      <c r="W327" s="71">
        <v>37</v>
      </c>
      <c r="X327" s="71">
        <v>18343</v>
      </c>
      <c r="Y327" s="71">
        <v>43619</v>
      </c>
      <c r="Z327" s="71">
        <v>37464</v>
      </c>
      <c r="AA327" s="71">
        <v>7086</v>
      </c>
      <c r="AB327" s="71">
        <v>104063</v>
      </c>
      <c r="AC327" s="71">
        <v>0</v>
      </c>
      <c r="AD327" s="71">
        <v>7.618315766150233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1983</v>
      </c>
      <c r="B328" s="70">
        <v>56</v>
      </c>
      <c r="C328" s="70">
        <v>5</v>
      </c>
      <c r="D328" s="70">
        <v>4</v>
      </c>
      <c r="E328" s="70">
        <v>2008</v>
      </c>
      <c r="F328" s="70" t="s">
        <v>792</v>
      </c>
      <c r="G328" s="70" t="s">
        <v>1978</v>
      </c>
      <c r="H328" s="70" t="s">
        <v>1979</v>
      </c>
      <c r="I328" s="148"/>
      <c r="J328" s="71">
        <v>14.198164725288031</v>
      </c>
      <c r="K328" s="71">
        <v>3.150359146764961</v>
      </c>
      <c r="L328" s="71">
        <v>2.6328300514296639</v>
      </c>
      <c r="M328" s="71">
        <v>82.953163373635391</v>
      </c>
      <c r="N328" s="71">
        <v>140.13611999968509</v>
      </c>
      <c r="O328" s="71">
        <v>72.979491015976635</v>
      </c>
      <c r="P328" s="71">
        <v>34.756045759045108</v>
      </c>
      <c r="Q328" s="71">
        <v>6.3881167678381896</v>
      </c>
      <c r="R328" s="71">
        <v>0</v>
      </c>
      <c r="S328" s="71">
        <v>8.3736888184068796</v>
      </c>
      <c r="T328" s="72"/>
      <c r="U328" s="71">
        <v>2420638</v>
      </c>
      <c r="V328" s="71">
        <v>1716</v>
      </c>
      <c r="W328" s="71">
        <v>37</v>
      </c>
      <c r="X328" s="71">
        <v>18343</v>
      </c>
      <c r="Y328" s="71">
        <v>44286</v>
      </c>
      <c r="Z328" s="71">
        <v>37377</v>
      </c>
      <c r="AA328" s="71">
        <v>6814</v>
      </c>
      <c r="AB328" s="71">
        <v>104386</v>
      </c>
      <c r="AC328" s="71">
        <v>0</v>
      </c>
      <c r="AD328" s="71">
        <v>8.3736888184068796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1984</v>
      </c>
      <c r="B329" s="70">
        <v>57</v>
      </c>
      <c r="C329" s="70">
        <v>6</v>
      </c>
      <c r="D329" s="70">
        <v>4</v>
      </c>
      <c r="E329" s="70">
        <v>2009</v>
      </c>
      <c r="F329" s="70" t="s">
        <v>176</v>
      </c>
      <c r="G329" s="1064" t="s">
        <v>1978</v>
      </c>
      <c r="H329" s="70" t="s">
        <v>1979</v>
      </c>
      <c r="I329" s="148"/>
      <c r="J329" s="71">
        <v>12.05935830615107</v>
      </c>
      <c r="K329" s="71">
        <v>3.505369389625872</v>
      </c>
      <c r="L329" s="71">
        <v>2.475423943680076</v>
      </c>
      <c r="M329" s="71">
        <v>78.097343902883694</v>
      </c>
      <c r="N329" s="71">
        <v>132.59006221333061</v>
      </c>
      <c r="O329" s="71">
        <v>74.237758279851505</v>
      </c>
      <c r="P329" s="71">
        <v>32.901121448625553</v>
      </c>
      <c r="Q329" s="71">
        <v>6.1367880221236302</v>
      </c>
      <c r="R329" s="71">
        <v>0</v>
      </c>
      <c r="S329" s="71">
        <v>8.3085967829417235</v>
      </c>
      <c r="T329" s="72"/>
      <c r="U329" s="71">
        <v>1835446</v>
      </c>
      <c r="V329" s="71">
        <v>2227</v>
      </c>
      <c r="W329" s="71">
        <v>38</v>
      </c>
      <c r="X329" s="71">
        <v>20371</v>
      </c>
      <c r="Y329" s="71">
        <v>45100</v>
      </c>
      <c r="Z329" s="71">
        <v>37529</v>
      </c>
      <c r="AA329" s="71">
        <v>6622</v>
      </c>
      <c r="AB329" s="71">
        <v>105267</v>
      </c>
      <c r="AC329" s="71">
        <v>0</v>
      </c>
      <c r="AD329" s="71">
        <v>8.3085967829417235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1985</v>
      </c>
      <c r="B330" s="70">
        <v>58</v>
      </c>
      <c r="C330" s="70">
        <v>7</v>
      </c>
      <c r="D330" s="70">
        <v>4</v>
      </c>
      <c r="E330" s="70">
        <v>2010</v>
      </c>
      <c r="F330" s="70" t="s">
        <v>177</v>
      </c>
      <c r="G330" s="1064" t="s">
        <v>1978</v>
      </c>
      <c r="H330" s="70" t="s">
        <v>1979</v>
      </c>
      <c r="I330" s="148"/>
      <c r="J330" s="71">
        <v>12.186553131014939</v>
      </c>
      <c r="K330" s="71">
        <v>3.6732227040647629</v>
      </c>
      <c r="L330" s="71">
        <v>2.7626193757133568</v>
      </c>
      <c r="M330" s="71">
        <v>79.58452454229554</v>
      </c>
      <c r="N330" s="71">
        <v>146.70748871914421</v>
      </c>
      <c r="O330" s="71">
        <v>73.975114647032996</v>
      </c>
      <c r="P330" s="71">
        <v>33.132343481937461</v>
      </c>
      <c r="Q330" s="71">
        <v>6.4339640316246598</v>
      </c>
      <c r="R330" s="71">
        <v>0</v>
      </c>
      <c r="S330" s="71">
        <v>7.7591300454573524</v>
      </c>
      <c r="T330" s="72"/>
      <c r="U330" s="71">
        <v>2002250</v>
      </c>
      <c r="V330" s="71">
        <v>2227</v>
      </c>
      <c r="W330" s="71">
        <v>38</v>
      </c>
      <c r="X330" s="71">
        <v>20371</v>
      </c>
      <c r="Y330" s="71">
        <v>45584</v>
      </c>
      <c r="Z330" s="71">
        <v>37570</v>
      </c>
      <c r="AA330" s="71">
        <v>6502</v>
      </c>
      <c r="AB330" s="71">
        <v>105754</v>
      </c>
      <c r="AC330" s="71">
        <v>0</v>
      </c>
      <c r="AD330" s="71">
        <v>7.7591300454573524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1986</v>
      </c>
      <c r="B331" s="70">
        <v>59</v>
      </c>
      <c r="C331" s="70">
        <v>8</v>
      </c>
      <c r="D331" s="70">
        <v>4</v>
      </c>
      <c r="E331" s="70">
        <v>2011</v>
      </c>
      <c r="F331" s="70" t="s">
        <v>178</v>
      </c>
      <c r="G331" s="70" t="s">
        <v>1978</v>
      </c>
      <c r="H331" s="70" t="s">
        <v>1979</v>
      </c>
      <c r="I331" s="148"/>
      <c r="J331" s="71">
        <v>16.537733827001041</v>
      </c>
      <c r="K331" s="71">
        <v>5.3418938983826516</v>
      </c>
      <c r="L331" s="71">
        <v>1.565693587068834</v>
      </c>
      <c r="M331" s="71">
        <v>100.984000365936</v>
      </c>
      <c r="N331" s="71">
        <v>158.62808681924491</v>
      </c>
      <c r="O331" s="71">
        <v>72.635359871903944</v>
      </c>
      <c r="P331" s="71">
        <v>32.837965550650004</v>
      </c>
      <c r="Q331" s="71">
        <v>7.44788944662087</v>
      </c>
      <c r="R331" s="71">
        <v>0</v>
      </c>
      <c r="S331" s="71">
        <v>9.5201035795799029</v>
      </c>
      <c r="T331" s="72"/>
      <c r="U331" s="71">
        <v>2360297</v>
      </c>
      <c r="V331" s="71">
        <v>2227</v>
      </c>
      <c r="W331" s="71">
        <v>38</v>
      </c>
      <c r="X331" s="71">
        <v>20371</v>
      </c>
      <c r="Y331" s="71">
        <v>46113</v>
      </c>
      <c r="Z331" s="71">
        <v>37691</v>
      </c>
      <c r="AA331" s="71">
        <v>6636</v>
      </c>
      <c r="AB331" s="71">
        <v>106130</v>
      </c>
      <c r="AC331" s="71">
        <v>0</v>
      </c>
      <c r="AD331" s="71">
        <v>9.5201035795799029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1987</v>
      </c>
      <c r="B332" s="70">
        <v>60</v>
      </c>
      <c r="C332" s="70">
        <v>9</v>
      </c>
      <c r="D332" s="70">
        <v>4</v>
      </c>
      <c r="E332" s="70">
        <v>2012</v>
      </c>
      <c r="F332" s="70" t="s">
        <v>179</v>
      </c>
      <c r="G332" s="70" t="s">
        <v>1978</v>
      </c>
      <c r="H332" s="70" t="s">
        <v>1979</v>
      </c>
      <c r="I332" s="148"/>
      <c r="J332" s="71">
        <v>14.69816607933644</v>
      </c>
      <c r="K332" s="71">
        <v>5.2090644268955941</v>
      </c>
      <c r="L332" s="71">
        <v>1.5543158305529681</v>
      </c>
      <c r="M332" s="71">
        <v>104.393751601408</v>
      </c>
      <c r="N332" s="71">
        <v>171.02339952789151</v>
      </c>
      <c r="O332" s="71">
        <v>72.553243514841</v>
      </c>
      <c r="P332" s="71">
        <v>33.203955329013802</v>
      </c>
      <c r="Q332" s="71">
        <v>8.2337992607064905</v>
      </c>
      <c r="R332" s="71">
        <v>0</v>
      </c>
      <c r="S332" s="71">
        <v>9.1481204374184912</v>
      </c>
      <c r="T332" s="72"/>
      <c r="U332" s="71">
        <v>2005997</v>
      </c>
      <c r="V332" s="71">
        <v>2227</v>
      </c>
      <c r="W332" s="71">
        <v>38</v>
      </c>
      <c r="X332" s="71">
        <v>20371</v>
      </c>
      <c r="Y332" s="71">
        <v>47230</v>
      </c>
      <c r="Z332" s="71">
        <v>37947</v>
      </c>
      <c r="AA332" s="71">
        <v>6672</v>
      </c>
      <c r="AB332" s="71">
        <v>107990</v>
      </c>
      <c r="AC332" s="71">
        <v>0</v>
      </c>
      <c r="AD332" s="71">
        <v>9.1481204374184912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1988</v>
      </c>
      <c r="B333" s="70">
        <v>61</v>
      </c>
      <c r="C333" s="70">
        <v>10</v>
      </c>
      <c r="D333" s="70">
        <v>4</v>
      </c>
      <c r="E333" s="70">
        <v>2013</v>
      </c>
      <c r="F333" s="70" t="s">
        <v>180</v>
      </c>
      <c r="G333" s="70" t="s">
        <v>1978</v>
      </c>
      <c r="H333" s="70" t="s">
        <v>1979</v>
      </c>
      <c r="I333" s="148"/>
      <c r="J333" s="71">
        <v>15.626783079251361</v>
      </c>
      <c r="K333" s="71">
        <v>4.4904398791993447</v>
      </c>
      <c r="L333" s="71">
        <v>1.603001255721701</v>
      </c>
      <c r="M333" s="71">
        <v>100.5749307641491</v>
      </c>
      <c r="N333" s="71">
        <v>171.99789418497409</v>
      </c>
      <c r="O333" s="71">
        <v>70.453469474391895</v>
      </c>
      <c r="P333" s="71">
        <v>33.488919718924663</v>
      </c>
      <c r="Q333" s="71">
        <v>8.3906079753754206</v>
      </c>
      <c r="R333" s="71">
        <v>0</v>
      </c>
      <c r="S333" s="71">
        <v>7.6273722377838054</v>
      </c>
      <c r="T333" s="72"/>
      <c r="U333" s="71">
        <v>1973571</v>
      </c>
      <c r="V333" s="71">
        <v>2227</v>
      </c>
      <c r="W333" s="71">
        <v>38</v>
      </c>
      <c r="X333" s="71">
        <v>20371</v>
      </c>
      <c r="Y333" s="71">
        <v>47562</v>
      </c>
      <c r="Z333" s="71">
        <v>38494</v>
      </c>
      <c r="AA333" s="71">
        <v>6704</v>
      </c>
      <c r="AB333" s="71">
        <v>108469</v>
      </c>
      <c r="AC333" s="71">
        <v>0</v>
      </c>
      <c r="AD333" s="71">
        <v>7.6273722377838054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3.2290000000000001</v>
      </c>
      <c r="BM333" s="71">
        <v>0</v>
      </c>
      <c r="BN333" s="72"/>
      <c r="BO333" s="71">
        <v>0</v>
      </c>
      <c r="BP333" s="71">
        <v>0</v>
      </c>
      <c r="BQ333" s="71">
        <v>0</v>
      </c>
      <c r="BR333" s="71">
        <v>0</v>
      </c>
      <c r="BS333" s="71">
        <v>1</v>
      </c>
      <c r="BT333" s="71">
        <v>0</v>
      </c>
      <c r="BU333"/>
      <c r="BV333" s="70">
        <v>3.2290000000000001</v>
      </c>
      <c r="BW333" s="70">
        <v>0</v>
      </c>
      <c r="BX333" s="70">
        <v>0</v>
      </c>
      <c r="BY333" s="70">
        <v>0</v>
      </c>
      <c r="BZ333" s="70">
        <v>0</v>
      </c>
      <c r="CA333" s="70">
        <v>0</v>
      </c>
      <c r="CB333" s="70">
        <v>0</v>
      </c>
      <c r="CC333" s="70">
        <v>0</v>
      </c>
      <c r="CD333" s="70">
        <v>0</v>
      </c>
    </row>
    <row r="334" spans="1:82">
      <c r="A334" s="70" t="s">
        <v>1989</v>
      </c>
      <c r="B334" s="70">
        <v>62</v>
      </c>
      <c r="C334" s="70">
        <v>11</v>
      </c>
      <c r="D334" s="70">
        <v>4</v>
      </c>
      <c r="E334" s="70">
        <v>2014</v>
      </c>
      <c r="F334" s="70" t="s">
        <v>181</v>
      </c>
      <c r="G334" s="70" t="s">
        <v>1978</v>
      </c>
      <c r="H334" s="70" t="s">
        <v>1979</v>
      </c>
      <c r="I334" s="148"/>
      <c r="J334" s="71">
        <v>15.275727096741569</v>
      </c>
      <c r="K334" s="71">
        <v>3.6951249771888</v>
      </c>
      <c r="L334" s="71">
        <v>1.257146412035393</v>
      </c>
      <c r="M334" s="71">
        <v>91.272794649426658</v>
      </c>
      <c r="N334" s="71">
        <v>151.922029138433</v>
      </c>
      <c r="O334" s="71">
        <v>66.924520419971302</v>
      </c>
      <c r="P334" s="71">
        <v>33.42196621407961</v>
      </c>
      <c r="Q334" s="71">
        <v>8.1018696821297596</v>
      </c>
      <c r="R334" s="71">
        <v>0</v>
      </c>
      <c r="S334" s="71">
        <v>8.1433760988062485</v>
      </c>
      <c r="T334" s="72"/>
      <c r="U334" s="71">
        <v>2143855</v>
      </c>
      <c r="V334" s="71">
        <v>1612</v>
      </c>
      <c r="W334" s="71">
        <v>28</v>
      </c>
      <c r="X334" s="71">
        <v>20249</v>
      </c>
      <c r="Y334" s="71">
        <v>48354</v>
      </c>
      <c r="Z334" s="71">
        <v>38512</v>
      </c>
      <c r="AA334" s="71">
        <v>6656</v>
      </c>
      <c r="AB334" s="71">
        <v>109164</v>
      </c>
      <c r="AC334" s="71">
        <v>0</v>
      </c>
      <c r="AD334" s="71">
        <v>8.1433760988062485</v>
      </c>
      <c r="AE334" s="72"/>
      <c r="AF334" s="71"/>
      <c r="AG334" s="71"/>
      <c r="AH334" s="71"/>
      <c r="AI334" s="71"/>
      <c r="AJ334" s="71"/>
      <c r="AK334" s="71"/>
      <c r="AL334" s="71"/>
      <c r="AM334" s="71"/>
      <c r="AN334" s="71"/>
      <c r="AO334" s="71"/>
      <c r="AP334" s="71"/>
      <c r="AQ334" s="72"/>
      <c r="AR334" s="71">
        <v>1262</v>
      </c>
      <c r="AS334" s="71">
        <v>86</v>
      </c>
      <c r="AT334" s="71">
        <v>0</v>
      </c>
      <c r="AU334" s="71">
        <v>0</v>
      </c>
      <c r="AV334" s="71">
        <v>0</v>
      </c>
      <c r="AW334" s="71">
        <v>0</v>
      </c>
      <c r="AX334" s="71"/>
      <c r="AY334" s="72"/>
      <c r="AZ334" s="71">
        <v>4571.2</v>
      </c>
      <c r="BA334" s="71">
        <v>1336.6</v>
      </c>
      <c r="BB334" s="71">
        <v>0</v>
      </c>
      <c r="BC334" s="71">
        <v>0</v>
      </c>
      <c r="BD334" s="71">
        <v>0</v>
      </c>
      <c r="BE334" s="71">
        <v>0</v>
      </c>
      <c r="BF334" s="71"/>
      <c r="BG334" s="72"/>
      <c r="BH334" s="71">
        <v>0</v>
      </c>
      <c r="BI334" s="71">
        <v>0</v>
      </c>
      <c r="BJ334" s="71">
        <v>0</v>
      </c>
      <c r="BK334" s="71">
        <v>0</v>
      </c>
      <c r="BL334" s="71">
        <v>3.431</v>
      </c>
      <c r="BM334" s="71">
        <v>0</v>
      </c>
      <c r="BN334" s="72"/>
      <c r="BO334" s="71">
        <v>0</v>
      </c>
      <c r="BP334" s="71">
        <v>0</v>
      </c>
      <c r="BQ334" s="71">
        <v>0</v>
      </c>
      <c r="BR334" s="71">
        <v>0</v>
      </c>
      <c r="BS334" s="71">
        <v>1</v>
      </c>
      <c r="BT334" s="71">
        <v>0</v>
      </c>
      <c r="BU334"/>
      <c r="BV334" s="70">
        <v>3.431</v>
      </c>
      <c r="BW334" s="70">
        <v>0</v>
      </c>
      <c r="BX334" s="70">
        <v>0</v>
      </c>
      <c r="BY334" s="70">
        <v>0</v>
      </c>
      <c r="BZ334" s="70">
        <v>0</v>
      </c>
      <c r="CA334" s="70">
        <v>0</v>
      </c>
      <c r="CB334" s="70">
        <v>0</v>
      </c>
      <c r="CC334" s="70">
        <v>0</v>
      </c>
      <c r="CD334" s="70">
        <v>0</v>
      </c>
    </row>
    <row r="335" spans="1:82">
      <c r="A335" s="70" t="s">
        <v>1990</v>
      </c>
      <c r="B335" s="70">
        <v>63</v>
      </c>
      <c r="C335" s="70">
        <v>12</v>
      </c>
      <c r="D335" s="70">
        <v>4</v>
      </c>
      <c r="E335" s="70">
        <v>2015</v>
      </c>
      <c r="F335" s="70" t="s">
        <v>182</v>
      </c>
      <c r="G335" s="70" t="s">
        <v>1978</v>
      </c>
      <c r="H335" s="70" t="s">
        <v>1979</v>
      </c>
      <c r="I335" s="148"/>
      <c r="J335" s="71">
        <v>11.892433767429541</v>
      </c>
      <c r="K335" s="71">
        <v>3.5293174537145751</v>
      </c>
      <c r="L335" s="71">
        <v>1.3860499726988</v>
      </c>
      <c r="M335" s="71">
        <v>95.645736587202521</v>
      </c>
      <c r="N335" s="71">
        <v>153.1627703774617</v>
      </c>
      <c r="O335" s="71">
        <v>66.51722373366492</v>
      </c>
      <c r="P335" s="71">
        <v>33.574003925490466</v>
      </c>
      <c r="Q335" s="71">
        <v>7.9952164933688303</v>
      </c>
      <c r="R335" s="71">
        <v>0</v>
      </c>
      <c r="S335" s="71">
        <v>8.5474797385295105</v>
      </c>
      <c r="T335" s="72"/>
      <c r="U335" s="71">
        <v>1792342</v>
      </c>
      <c r="V335" s="71">
        <v>1612</v>
      </c>
      <c r="W335" s="71">
        <v>28</v>
      </c>
      <c r="X335" s="71">
        <v>20249</v>
      </c>
      <c r="Y335" s="71">
        <v>49216</v>
      </c>
      <c r="Z335" s="71">
        <v>38646</v>
      </c>
      <c r="AA335" s="71">
        <v>6681</v>
      </c>
      <c r="AB335" s="71">
        <v>110045</v>
      </c>
      <c r="AC335" s="71">
        <v>0</v>
      </c>
      <c r="AD335" s="71">
        <v>8.5474797385295105</v>
      </c>
      <c r="AE335" s="72"/>
      <c r="AF335" s="71">
        <v>13573174.486979</v>
      </c>
      <c r="AG335" s="71">
        <v>2914708.4956988348</v>
      </c>
      <c r="AH335" s="71">
        <v>291941.72497652879</v>
      </c>
      <c r="AI335" s="71">
        <v>143189975.89549199</v>
      </c>
      <c r="AJ335" s="71">
        <v>231594917.0141058</v>
      </c>
      <c r="AK335" s="71">
        <v>0</v>
      </c>
      <c r="AL335" s="71">
        <v>0</v>
      </c>
      <c r="AM335" s="71">
        <v>15081205.628586911</v>
      </c>
      <c r="AN335" s="71">
        <v>0</v>
      </c>
      <c r="AO335" s="71">
        <v>0</v>
      </c>
      <c r="AP335" s="71">
        <v>406645923.245839</v>
      </c>
      <c r="AQ335" s="72"/>
      <c r="AR335" s="71">
        <v>1416</v>
      </c>
      <c r="AS335" s="71">
        <v>120</v>
      </c>
      <c r="AT335" s="71">
        <v>0</v>
      </c>
      <c r="AU335" s="71">
        <v>0</v>
      </c>
      <c r="AV335" s="71">
        <v>0</v>
      </c>
      <c r="AW335" s="71">
        <v>0</v>
      </c>
      <c r="AX335" s="71"/>
      <c r="AY335" s="72"/>
      <c r="AZ335" s="71">
        <v>5208.8</v>
      </c>
      <c r="BA335" s="71">
        <v>1808.1</v>
      </c>
      <c r="BB335" s="71">
        <v>0</v>
      </c>
      <c r="BC335" s="71">
        <v>0</v>
      </c>
      <c r="BD335" s="71">
        <v>0</v>
      </c>
      <c r="BE335" s="71">
        <v>0</v>
      </c>
      <c r="BF335" s="71"/>
      <c r="BG335" s="72"/>
      <c r="BH335" s="71">
        <v>0</v>
      </c>
      <c r="BI335" s="71">
        <v>0</v>
      </c>
      <c r="BJ335" s="71">
        <v>0</v>
      </c>
      <c r="BK335" s="71">
        <v>0</v>
      </c>
      <c r="BL335" s="71">
        <v>3.2240000000000002</v>
      </c>
      <c r="BM335" s="71">
        <v>0</v>
      </c>
      <c r="BN335" s="72"/>
      <c r="BO335" s="71">
        <v>0</v>
      </c>
      <c r="BP335" s="71">
        <v>0</v>
      </c>
      <c r="BQ335" s="71">
        <v>0</v>
      </c>
      <c r="BR335" s="71">
        <v>0</v>
      </c>
      <c r="BS335" s="71">
        <v>1</v>
      </c>
      <c r="BT335" s="71">
        <v>0</v>
      </c>
      <c r="BU335"/>
      <c r="BV335" s="70">
        <v>3.2240000000000002</v>
      </c>
      <c r="BW335" s="70">
        <v>0</v>
      </c>
      <c r="BX335" s="70">
        <v>0</v>
      </c>
      <c r="BY335" s="70">
        <v>0</v>
      </c>
      <c r="BZ335" s="70">
        <v>0</v>
      </c>
      <c r="CA335" s="70">
        <v>0</v>
      </c>
      <c r="CB335" s="70">
        <v>0</v>
      </c>
      <c r="CC335" s="70">
        <v>0</v>
      </c>
      <c r="CD335" s="70">
        <v>0</v>
      </c>
    </row>
    <row r="336" spans="1:82">
      <c r="A336" s="70" t="s">
        <v>1991</v>
      </c>
      <c r="B336" s="70">
        <v>64</v>
      </c>
      <c r="C336" s="70">
        <v>13</v>
      </c>
      <c r="D336" s="70">
        <v>4</v>
      </c>
      <c r="E336" s="70">
        <v>2016</v>
      </c>
      <c r="F336" s="70" t="s">
        <v>155</v>
      </c>
      <c r="G336" s="70" t="s">
        <v>1978</v>
      </c>
      <c r="H336" s="70" t="s">
        <v>1979</v>
      </c>
      <c r="I336" s="148"/>
      <c r="J336" s="71">
        <v>13.225083421271409</v>
      </c>
      <c r="K336" s="71">
        <v>3.5250479410970894</v>
      </c>
      <c r="L336" s="71">
        <v>1.6239939141977036</v>
      </c>
      <c r="M336" s="71">
        <v>83.705770400555608</v>
      </c>
      <c r="N336" s="71">
        <v>136.43620413866228</v>
      </c>
      <c r="O336" s="71">
        <v>66.129445131585754</v>
      </c>
      <c r="P336" s="71">
        <v>32.674905006558326</v>
      </c>
      <c r="Q336" s="71">
        <v>7.7976346107284886</v>
      </c>
      <c r="R336" s="71">
        <v>0</v>
      </c>
      <c r="S336" s="71">
        <v>8.656286327604187</v>
      </c>
      <c r="T336" s="72"/>
      <c r="U336" s="71">
        <v>2083814</v>
      </c>
      <c r="V336" s="71">
        <v>1612</v>
      </c>
      <c r="W336" s="71">
        <v>28</v>
      </c>
      <c r="X336" s="71">
        <v>20249</v>
      </c>
      <c r="Y336" s="71">
        <v>49843</v>
      </c>
      <c r="Z336" s="71">
        <v>38893</v>
      </c>
      <c r="AA336" s="71">
        <v>6725</v>
      </c>
      <c r="AB336" s="71">
        <v>110398</v>
      </c>
      <c r="AC336" s="71">
        <v>0</v>
      </c>
      <c r="AD336" s="71">
        <v>8.656286327604187</v>
      </c>
      <c r="AE336" s="72"/>
      <c r="AF336" s="71">
        <v>15380803.29413848</v>
      </c>
      <c r="AG336" s="71">
        <v>2802007.3832325758</v>
      </c>
      <c r="AH336" s="71">
        <v>254191.17452910091</v>
      </c>
      <c r="AI336" s="71">
        <v>133745780.4348266</v>
      </c>
      <c r="AJ336" s="71">
        <v>199955006.17313981</v>
      </c>
      <c r="AK336" s="71">
        <v>0</v>
      </c>
      <c r="AL336" s="71">
        <v>0</v>
      </c>
      <c r="AM336" s="71">
        <v>15141336.999140151</v>
      </c>
      <c r="AN336" s="71">
        <v>0</v>
      </c>
      <c r="AO336" s="71">
        <v>0</v>
      </c>
      <c r="AP336" s="71">
        <v>367279125.45900667</v>
      </c>
      <c r="AQ336" s="72"/>
      <c r="AR336" s="71">
        <v>1506</v>
      </c>
      <c r="AS336" s="71">
        <v>139</v>
      </c>
      <c r="AT336" s="71">
        <v>0</v>
      </c>
      <c r="AU336" s="71">
        <v>0</v>
      </c>
      <c r="AV336" s="71">
        <v>0</v>
      </c>
      <c r="AW336" s="71">
        <v>0</v>
      </c>
      <c r="AX336" s="71"/>
      <c r="AY336" s="72"/>
      <c r="AZ336" s="71">
        <v>5638.7999999999993</v>
      </c>
      <c r="BA336" s="71">
        <v>2087.6999999999998</v>
      </c>
      <c r="BB336" s="71">
        <v>0</v>
      </c>
      <c r="BC336" s="71">
        <v>0</v>
      </c>
      <c r="BD336" s="71">
        <v>0</v>
      </c>
      <c r="BE336" s="71">
        <v>0</v>
      </c>
      <c r="BF336" s="71"/>
      <c r="BG336" s="72"/>
      <c r="BH336" s="71">
        <v>0</v>
      </c>
      <c r="BI336" s="71">
        <v>0</v>
      </c>
      <c r="BJ336" s="71">
        <v>0</v>
      </c>
      <c r="BK336" s="71">
        <v>0</v>
      </c>
      <c r="BL336" s="71">
        <v>19.189999999999998</v>
      </c>
      <c r="BM336" s="71">
        <v>0</v>
      </c>
      <c r="BN336" s="72"/>
      <c r="BO336" s="71">
        <v>0</v>
      </c>
      <c r="BP336" s="71">
        <v>0</v>
      </c>
      <c r="BQ336" s="71">
        <v>0</v>
      </c>
      <c r="BR336" s="71">
        <v>0</v>
      </c>
      <c r="BS336" s="71">
        <v>2</v>
      </c>
      <c r="BT336" s="71">
        <v>0</v>
      </c>
      <c r="BU336"/>
      <c r="BV336" s="70">
        <v>19.190000000000001</v>
      </c>
      <c r="BW336" s="70">
        <v>0</v>
      </c>
      <c r="BX336" s="70">
        <v>0</v>
      </c>
      <c r="BY336" s="70">
        <v>0</v>
      </c>
      <c r="BZ336" s="70">
        <v>0</v>
      </c>
      <c r="CA336" s="70">
        <v>0</v>
      </c>
      <c r="CB336" s="70">
        <v>0</v>
      </c>
      <c r="CC336" s="70">
        <v>0</v>
      </c>
      <c r="CD336" s="70">
        <v>0</v>
      </c>
    </row>
    <row r="337" spans="1:82">
      <c r="A337" s="70" t="s">
        <v>1992</v>
      </c>
      <c r="B337" s="70">
        <v>65</v>
      </c>
      <c r="C337" s="70">
        <v>14</v>
      </c>
      <c r="D337" s="70">
        <v>4</v>
      </c>
      <c r="E337" s="70">
        <v>2017</v>
      </c>
      <c r="F337" s="70" t="s">
        <v>156</v>
      </c>
      <c r="G337" s="70" t="s">
        <v>1978</v>
      </c>
      <c r="H337" s="70" t="s">
        <v>1979</v>
      </c>
      <c r="I337" s="148"/>
      <c r="J337" s="71">
        <v>12.129205083833282</v>
      </c>
      <c r="K337" s="71">
        <v>3.6718906275469863</v>
      </c>
      <c r="L337" s="71">
        <v>1.4207729761335073</v>
      </c>
      <c r="M337" s="71">
        <v>80.737888622206896</v>
      </c>
      <c r="N337" s="71">
        <v>149.71008956026017</v>
      </c>
      <c r="O337" s="71">
        <v>65.583912646986178</v>
      </c>
      <c r="P337" s="71">
        <v>32.134793038202631</v>
      </c>
      <c r="Q337" s="71">
        <v>7.5738179747379997</v>
      </c>
      <c r="R337" s="71">
        <v>0</v>
      </c>
      <c r="S337" s="71">
        <v>8.9909350868869087</v>
      </c>
      <c r="T337" s="72"/>
      <c r="U337" s="71">
        <v>2077374</v>
      </c>
      <c r="V337" s="71">
        <v>1612</v>
      </c>
      <c r="W337" s="71">
        <v>28</v>
      </c>
      <c r="X337" s="71">
        <v>20249</v>
      </c>
      <c r="Y337" s="71">
        <v>50545</v>
      </c>
      <c r="Z337" s="71">
        <v>39212</v>
      </c>
      <c r="AA337" s="71">
        <v>6656</v>
      </c>
      <c r="AB337" s="71">
        <v>110886</v>
      </c>
      <c r="AC337" s="71">
        <v>0</v>
      </c>
      <c r="AD337" s="71">
        <v>8.9909350868869087</v>
      </c>
      <c r="AE337" s="72"/>
      <c r="AF337" s="71">
        <v>14451355.856860571</v>
      </c>
      <c r="AG337" s="71">
        <v>2907387.3315068348</v>
      </c>
      <c r="AH337" s="71">
        <v>303819.44991699193</v>
      </c>
      <c r="AI337" s="71">
        <v>134058135.3211519</v>
      </c>
      <c r="AJ337" s="71">
        <v>220346864.5620487</v>
      </c>
      <c r="AK337" s="71">
        <v>0</v>
      </c>
      <c r="AL337" s="71">
        <v>0</v>
      </c>
      <c r="AM337" s="71">
        <v>15232064.09690463</v>
      </c>
      <c r="AN337" s="71">
        <v>0</v>
      </c>
      <c r="AO337" s="71">
        <v>0</v>
      </c>
      <c r="AP337" s="71">
        <v>387299626.61838961</v>
      </c>
      <c r="AQ337" s="72"/>
      <c r="AR337" s="71">
        <v>1602</v>
      </c>
      <c r="AS337" s="71">
        <v>158</v>
      </c>
      <c r="AT337" s="71">
        <v>0</v>
      </c>
      <c r="AU337" s="71">
        <v>0</v>
      </c>
      <c r="AV337" s="71">
        <v>0</v>
      </c>
      <c r="AW337" s="71">
        <v>0</v>
      </c>
      <c r="AX337" s="71"/>
      <c r="AY337" s="72"/>
      <c r="AZ337" s="71">
        <v>6048.5</v>
      </c>
      <c r="BA337" s="71">
        <v>3865</v>
      </c>
      <c r="BB337" s="71">
        <v>0</v>
      </c>
      <c r="BC337" s="71">
        <v>0</v>
      </c>
      <c r="BD337" s="71">
        <v>0</v>
      </c>
      <c r="BE337" s="71">
        <v>0</v>
      </c>
      <c r="BF337" s="71"/>
      <c r="BG337" s="72"/>
      <c r="BH337" s="71">
        <v>0</v>
      </c>
      <c r="BI337" s="71">
        <v>0</v>
      </c>
      <c r="BJ337" s="71">
        <v>0</v>
      </c>
      <c r="BK337" s="71">
        <v>0</v>
      </c>
      <c r="BL337" s="71">
        <v>18.397000000000002</v>
      </c>
      <c r="BM337" s="71">
        <v>0</v>
      </c>
      <c r="BN337" s="72"/>
      <c r="BO337" s="71">
        <v>0</v>
      </c>
      <c r="BP337" s="71">
        <v>0</v>
      </c>
      <c r="BQ337" s="71">
        <v>0</v>
      </c>
      <c r="BR337" s="71">
        <v>0</v>
      </c>
      <c r="BS337" s="71">
        <v>2</v>
      </c>
      <c r="BT337" s="71">
        <v>0</v>
      </c>
      <c r="BU337"/>
      <c r="BV337" s="70">
        <v>18.396999999999998</v>
      </c>
      <c r="BW337" s="70">
        <v>0</v>
      </c>
      <c r="BX337" s="70">
        <v>0</v>
      </c>
      <c r="BY337" s="70">
        <v>0</v>
      </c>
      <c r="BZ337" s="70">
        <v>0</v>
      </c>
      <c r="CA337" s="70">
        <v>0</v>
      </c>
      <c r="CB337" s="70">
        <v>0</v>
      </c>
      <c r="CC337" s="70">
        <v>0</v>
      </c>
      <c r="CD337" s="70">
        <v>0</v>
      </c>
    </row>
    <row r="338" spans="1:82">
      <c r="A338" s="70" t="s">
        <v>1993</v>
      </c>
      <c r="B338" s="70">
        <v>66</v>
      </c>
      <c r="C338" s="70">
        <v>15</v>
      </c>
      <c r="D338" s="70">
        <v>4</v>
      </c>
      <c r="E338" s="70">
        <v>2018</v>
      </c>
      <c r="F338" s="70" t="s">
        <v>183</v>
      </c>
      <c r="G338" s="70" t="s">
        <v>1978</v>
      </c>
      <c r="H338" s="70" t="s">
        <v>1979</v>
      </c>
      <c r="I338" s="148"/>
      <c r="J338" s="71">
        <v>11.63616710892895</v>
      </c>
      <c r="K338" s="71">
        <v>3.4525096312688319</v>
      </c>
      <c r="L338" s="71">
        <v>1.3310043172744892</v>
      </c>
      <c r="M338" s="71">
        <v>79.823427840801884</v>
      </c>
      <c r="N338" s="71">
        <v>142.93741387555306</v>
      </c>
      <c r="O338" s="71">
        <v>64.510923039496006</v>
      </c>
      <c r="P338" s="71">
        <v>32.111268561326519</v>
      </c>
      <c r="Q338" s="71">
        <v>7.0458571043765996</v>
      </c>
      <c r="R338" s="71">
        <v>0</v>
      </c>
      <c r="S338" s="71">
        <v>8.9141015037421614</v>
      </c>
      <c r="T338" s="72"/>
      <c r="U338" s="71">
        <v>2120412</v>
      </c>
      <c r="V338" s="71">
        <v>1612</v>
      </c>
      <c r="W338" s="71">
        <v>28</v>
      </c>
      <c r="X338" s="71">
        <v>20249</v>
      </c>
      <c r="Y338" s="71">
        <v>51216</v>
      </c>
      <c r="Z338" s="71">
        <v>39309</v>
      </c>
      <c r="AA338" s="71">
        <v>6718</v>
      </c>
      <c r="AB338" s="71">
        <v>111167</v>
      </c>
      <c r="AC338" s="71">
        <v>0</v>
      </c>
      <c r="AD338" s="71">
        <v>8.9141015037421614</v>
      </c>
      <c r="AE338" s="72"/>
      <c r="AF338" s="71">
        <v>14114174.62027506</v>
      </c>
      <c r="AG338" s="71">
        <v>2625544.1160261529</v>
      </c>
      <c r="AH338" s="71">
        <v>289973.26920872863</v>
      </c>
      <c r="AI338" s="71">
        <v>130636554.21945021</v>
      </c>
      <c r="AJ338" s="71">
        <v>224391710.10236979</v>
      </c>
      <c r="AK338" s="71">
        <v>0</v>
      </c>
      <c r="AL338" s="71">
        <v>0</v>
      </c>
      <c r="AM338" s="71">
        <v>15302261.02448187</v>
      </c>
      <c r="AN338" s="71">
        <v>0</v>
      </c>
      <c r="AO338" s="71">
        <v>0</v>
      </c>
      <c r="AP338" s="71">
        <v>387360217.35181183</v>
      </c>
      <c r="AQ338" s="72"/>
      <c r="AR338" s="71">
        <v>1723</v>
      </c>
      <c r="AS338" s="71">
        <v>176</v>
      </c>
      <c r="AT338" s="71">
        <v>0</v>
      </c>
      <c r="AU338" s="71">
        <v>0</v>
      </c>
      <c r="AV338" s="71">
        <v>0</v>
      </c>
      <c r="AW338" s="71">
        <v>0</v>
      </c>
      <c r="AX338" s="71"/>
      <c r="AY338" s="72"/>
      <c r="AZ338" s="71">
        <v>6579.7</v>
      </c>
      <c r="BA338" s="71">
        <v>4068.1</v>
      </c>
      <c r="BB338" s="71">
        <v>0</v>
      </c>
      <c r="BC338" s="71">
        <v>0</v>
      </c>
      <c r="BD338" s="71">
        <v>0</v>
      </c>
      <c r="BE338" s="71">
        <v>0</v>
      </c>
      <c r="BF338" s="71"/>
      <c r="BG338" s="72"/>
      <c r="BH338" s="71">
        <v>0</v>
      </c>
      <c r="BI338" s="71">
        <v>0</v>
      </c>
      <c r="BJ338" s="71">
        <v>0</v>
      </c>
      <c r="BK338" s="71">
        <v>0</v>
      </c>
      <c r="BL338" s="71">
        <v>17.837</v>
      </c>
      <c r="BM338" s="71">
        <v>0</v>
      </c>
      <c r="BN338" s="72"/>
      <c r="BO338" s="71">
        <v>0</v>
      </c>
      <c r="BP338" s="71">
        <v>0</v>
      </c>
      <c r="BQ338" s="71">
        <v>0</v>
      </c>
      <c r="BR338" s="71">
        <v>0</v>
      </c>
      <c r="BS338" s="71">
        <v>2</v>
      </c>
      <c r="BT338" s="71">
        <v>0</v>
      </c>
      <c r="BU338"/>
      <c r="BV338" s="70">
        <v>17.837</v>
      </c>
      <c r="BW338" s="70">
        <v>0</v>
      </c>
      <c r="BX338" s="70">
        <v>0</v>
      </c>
      <c r="BY338" s="70">
        <v>0</v>
      </c>
      <c r="BZ338" s="70">
        <v>0</v>
      </c>
      <c r="CA338" s="70">
        <v>0</v>
      </c>
      <c r="CB338" s="70">
        <v>0</v>
      </c>
      <c r="CC338" s="70">
        <v>0</v>
      </c>
      <c r="CD338" s="70">
        <v>0</v>
      </c>
    </row>
    <row r="339" spans="1:82">
      <c r="A339" s="70" t="s">
        <v>1994</v>
      </c>
      <c r="B339" s="70">
        <v>67</v>
      </c>
      <c r="C339" s="70">
        <v>16</v>
      </c>
      <c r="D339" s="70">
        <v>4</v>
      </c>
      <c r="E339" s="70">
        <v>2019</v>
      </c>
      <c r="F339" s="70" t="s">
        <v>158</v>
      </c>
      <c r="G339" s="70" t="s">
        <v>1978</v>
      </c>
      <c r="H339" s="70" t="s">
        <v>1979</v>
      </c>
      <c r="I339" s="148"/>
      <c r="J339" s="71">
        <v>10.799829035485532</v>
      </c>
      <c r="K339" s="71">
        <v>3.048000846560821</v>
      </c>
      <c r="L339" s="71">
        <v>1.3422087899523132</v>
      </c>
      <c r="M339" s="71">
        <v>75.581053620101258</v>
      </c>
      <c r="N339" s="71">
        <v>126.29311955486826</v>
      </c>
      <c r="O339" s="71">
        <v>62.694566389480777</v>
      </c>
      <c r="P339" s="71">
        <v>31.972977611218923</v>
      </c>
      <c r="Q339" s="71">
        <v>6.8880947054984203</v>
      </c>
      <c r="R339" s="71">
        <v>0</v>
      </c>
      <c r="S339" s="71">
        <v>9.7205475592348698</v>
      </c>
      <c r="T339" s="72"/>
      <c r="U339" s="71">
        <v>2056798</v>
      </c>
      <c r="V339" s="71">
        <v>1612</v>
      </c>
      <c r="W339" s="71">
        <v>28</v>
      </c>
      <c r="X339" s="71">
        <v>20249</v>
      </c>
      <c r="Y339" s="71">
        <v>52054</v>
      </c>
      <c r="Z339" s="71">
        <v>39251</v>
      </c>
      <c r="AA339" s="71">
        <v>6639</v>
      </c>
      <c r="AB339" s="71">
        <v>111620</v>
      </c>
      <c r="AC339" s="71">
        <v>0</v>
      </c>
      <c r="AD339" s="71">
        <v>9.7205475592348698</v>
      </c>
      <c r="AE339" s="72"/>
      <c r="AF339" s="71">
        <v>13391471.102917209</v>
      </c>
      <c r="AG339" s="71">
        <v>2451814.6720776609</v>
      </c>
      <c r="AH339" s="71">
        <v>307462.04633468128</v>
      </c>
      <c r="AI339" s="71">
        <v>128852768.97191019</v>
      </c>
      <c r="AJ339" s="71">
        <v>200563334.08161491</v>
      </c>
      <c r="AK339" s="71">
        <v>0</v>
      </c>
      <c r="AL339" s="71">
        <v>0</v>
      </c>
      <c r="AM339" s="71">
        <v>15201803.72508988</v>
      </c>
      <c r="AN339" s="71">
        <v>0</v>
      </c>
      <c r="AO339" s="71">
        <v>0</v>
      </c>
      <c r="AP339" s="71">
        <v>360768654.59994459</v>
      </c>
      <c r="AQ339" s="72"/>
      <c r="AR339" s="71">
        <v>1820</v>
      </c>
      <c r="AS339" s="71">
        <v>188</v>
      </c>
      <c r="AT339" s="71">
        <v>0</v>
      </c>
      <c r="AU339" s="71">
        <v>0</v>
      </c>
      <c r="AV339" s="71">
        <v>0</v>
      </c>
      <c r="AW339" s="71">
        <v>0</v>
      </c>
      <c r="AX339" s="71"/>
      <c r="AY339" s="72"/>
      <c r="AZ339" s="71">
        <v>7039.2000000000025</v>
      </c>
      <c r="BA339" s="71">
        <v>4236.2999999999993</v>
      </c>
      <c r="BB339" s="71">
        <v>0</v>
      </c>
      <c r="BC339" s="71">
        <v>0</v>
      </c>
      <c r="BD339" s="71">
        <v>0</v>
      </c>
      <c r="BE339" s="71">
        <v>0</v>
      </c>
      <c r="BF339" s="71"/>
      <c r="BG339" s="72"/>
      <c r="BH339" s="71">
        <v>0</v>
      </c>
      <c r="BI339" s="71">
        <v>0</v>
      </c>
      <c r="BJ339" s="71">
        <v>0</v>
      </c>
      <c r="BK339" s="71">
        <v>0</v>
      </c>
      <c r="BL339" s="71">
        <v>17.494</v>
      </c>
      <c r="BM339" s="71">
        <v>0</v>
      </c>
      <c r="BN339" s="72"/>
      <c r="BO339" s="71">
        <v>0</v>
      </c>
      <c r="BP339" s="71">
        <v>0</v>
      </c>
      <c r="BQ339" s="71">
        <v>0</v>
      </c>
      <c r="BR339" s="71">
        <v>0</v>
      </c>
      <c r="BS339" s="71">
        <v>2</v>
      </c>
      <c r="BT339" s="71">
        <v>0</v>
      </c>
      <c r="BU339"/>
      <c r="BV339" s="70">
        <v>17.494</v>
      </c>
      <c r="BW339" s="70">
        <v>0</v>
      </c>
      <c r="BX339" s="70">
        <v>0</v>
      </c>
      <c r="BY339" s="70">
        <v>0</v>
      </c>
      <c r="BZ339" s="70">
        <v>0</v>
      </c>
      <c r="CA339" s="70">
        <v>0</v>
      </c>
      <c r="CB339" s="70">
        <v>0</v>
      </c>
      <c r="CC339" s="70">
        <v>0</v>
      </c>
      <c r="CD339" s="70">
        <v>0</v>
      </c>
    </row>
    <row r="340" spans="1:82">
      <c r="A340" s="70" t="s">
        <v>1995</v>
      </c>
      <c r="B340" s="70">
        <v>68</v>
      </c>
      <c r="C340" s="70">
        <v>17</v>
      </c>
      <c r="D340" s="70">
        <v>4</v>
      </c>
      <c r="E340" s="70">
        <v>2020</v>
      </c>
      <c r="F340" s="70" t="s">
        <v>159</v>
      </c>
      <c r="G340" s="70" t="s">
        <v>1978</v>
      </c>
      <c r="H340" s="70" t="s">
        <v>1979</v>
      </c>
      <c r="I340" s="148"/>
      <c r="J340" s="71">
        <v>12.24359351288879</v>
      </c>
      <c r="K340" s="71">
        <v>3.2369199961474537</v>
      </c>
      <c r="L340" s="71">
        <v>1.7403258467649478</v>
      </c>
      <c r="M340" s="71">
        <v>87.155033524498933</v>
      </c>
      <c r="N340" s="71">
        <v>134.03654363743854</v>
      </c>
      <c r="O340" s="71">
        <v>55.430302570231476</v>
      </c>
      <c r="P340" s="71">
        <v>30.679127183692053</v>
      </c>
      <c r="Q340" s="71">
        <v>6.6160417333161998</v>
      </c>
      <c r="R340" s="71">
        <v>0</v>
      </c>
      <c r="S340" s="71">
        <v>8.7283187933226838</v>
      </c>
      <c r="T340" s="72"/>
      <c r="U340" s="71">
        <v>2191981</v>
      </c>
      <c r="V340" s="71">
        <v>1563</v>
      </c>
      <c r="W340" s="71">
        <v>37</v>
      </c>
      <c r="X340" s="71">
        <v>25771</v>
      </c>
      <c r="Y340" s="71">
        <v>53051</v>
      </c>
      <c r="Z340" s="71">
        <v>39609</v>
      </c>
      <c r="AA340" s="71">
        <v>6771</v>
      </c>
      <c r="AB340" s="71">
        <v>112211</v>
      </c>
      <c r="AC340" s="71">
        <v>0</v>
      </c>
      <c r="AD340" s="71">
        <v>8.7283187933226838</v>
      </c>
      <c r="AE340" s="72"/>
      <c r="AF340" s="71">
        <v>15362421.396552371</v>
      </c>
      <c r="AG340" s="71">
        <v>2468737.7119830134</v>
      </c>
      <c r="AH340" s="71">
        <v>410418.36526181275</v>
      </c>
      <c r="AI340" s="71">
        <v>148807052.97775009</v>
      </c>
      <c r="AJ340" s="71">
        <v>230650815.07669061</v>
      </c>
      <c r="AK340" s="71"/>
      <c r="AL340" s="71"/>
      <c r="AM340" s="71">
        <v>14644782.190212276</v>
      </c>
      <c r="AN340" s="71"/>
      <c r="AO340" s="71"/>
      <c r="AP340" s="71">
        <v>412344227.71845019</v>
      </c>
      <c r="AQ340" s="72"/>
      <c r="AR340" s="71">
        <v>1914</v>
      </c>
      <c r="AS340" s="71">
        <v>192</v>
      </c>
      <c r="AT340" s="71">
        <v>0</v>
      </c>
      <c r="AU340" s="71">
        <v>0</v>
      </c>
      <c r="AV340" s="71">
        <v>0</v>
      </c>
      <c r="AW340" s="71">
        <v>0</v>
      </c>
      <c r="AX340" s="71"/>
      <c r="AY340" s="72"/>
      <c r="AZ340" s="71">
        <v>7441.6999999999953</v>
      </c>
      <c r="BA340" s="71">
        <v>4324.7000000000007</v>
      </c>
      <c r="BB340" s="71">
        <v>0</v>
      </c>
      <c r="BC340" s="71">
        <v>0</v>
      </c>
      <c r="BD340" s="71">
        <v>0</v>
      </c>
      <c r="BE340" s="71">
        <v>0</v>
      </c>
      <c r="BF340" s="71"/>
      <c r="BG340" s="72"/>
      <c r="BH340" s="71">
        <v>0</v>
      </c>
      <c r="BI340" s="71">
        <v>0</v>
      </c>
      <c r="BJ340" s="71">
        <v>0</v>
      </c>
      <c r="BK340" s="71">
        <v>0</v>
      </c>
      <c r="BL340" s="71">
        <v>15.715</v>
      </c>
      <c r="BM340" s="71">
        <v>0</v>
      </c>
      <c r="BN340" s="72"/>
      <c r="BO340" s="71">
        <v>0</v>
      </c>
      <c r="BP340" s="71">
        <v>0</v>
      </c>
      <c r="BQ340" s="71">
        <v>0</v>
      </c>
      <c r="BR340" s="71">
        <v>0</v>
      </c>
      <c r="BS340" s="71">
        <v>2</v>
      </c>
      <c r="BT340" s="71">
        <v>0</v>
      </c>
      <c r="BU340"/>
      <c r="BV340" s="70">
        <v>15.715</v>
      </c>
      <c r="BW340" s="70">
        <v>0</v>
      </c>
      <c r="BX340" s="70">
        <v>0</v>
      </c>
      <c r="BY340" s="70">
        <v>0</v>
      </c>
      <c r="BZ340" s="70">
        <v>0</v>
      </c>
      <c r="CA340" s="70">
        <v>0</v>
      </c>
      <c r="CB340" s="70">
        <v>0</v>
      </c>
      <c r="CC340" s="70">
        <v>0</v>
      </c>
      <c r="CD340" s="70">
        <v>0</v>
      </c>
    </row>
    <row r="341" spans="1:82">
      <c r="A341" s="70" t="s">
        <v>1996</v>
      </c>
      <c r="B341" s="70">
        <v>68</v>
      </c>
      <c r="C341" s="70">
        <v>18</v>
      </c>
      <c r="D341" s="70">
        <v>4</v>
      </c>
      <c r="E341" s="70">
        <v>2021</v>
      </c>
      <c r="F341" s="70" t="s">
        <v>160</v>
      </c>
      <c r="G341" s="70" t="s">
        <v>1978</v>
      </c>
      <c r="H341" s="70" t="s">
        <v>1979</v>
      </c>
      <c r="I341" s="148"/>
      <c r="J341" s="71">
        <v>9.3530098611824268</v>
      </c>
      <c r="K341" s="71">
        <v>3.6041195287395804</v>
      </c>
      <c r="L341" s="71">
        <v>1.6001237328218167</v>
      </c>
      <c r="M341" s="71">
        <v>98.792192871757251</v>
      </c>
      <c r="N341" s="71">
        <v>133.7511877873601</v>
      </c>
      <c r="O341" s="71">
        <v>54.455129643944261</v>
      </c>
      <c r="P341" s="71">
        <v>31.610887160774919</v>
      </c>
      <c r="Q341" s="71">
        <v>6.5638786136197602</v>
      </c>
      <c r="R341" s="71">
        <v>0</v>
      </c>
      <c r="S341" s="71">
        <v>7.6057916436584012</v>
      </c>
      <c r="T341" s="72"/>
      <c r="U341" s="71">
        <v>1934451</v>
      </c>
      <c r="V341" s="71">
        <v>1563</v>
      </c>
      <c r="W341" s="71">
        <v>37</v>
      </c>
      <c r="X341" s="71">
        <v>25771</v>
      </c>
      <c r="Y341" s="71">
        <v>53683</v>
      </c>
      <c r="Z341" s="71">
        <v>40066</v>
      </c>
      <c r="AA341" s="71">
        <v>6803</v>
      </c>
      <c r="AB341" s="71">
        <v>112420</v>
      </c>
      <c r="AC341" s="71">
        <v>0</v>
      </c>
      <c r="AD341" s="71">
        <v>7.6057916436584012</v>
      </c>
      <c r="AE341" s="72"/>
      <c r="AF341" s="71">
        <v>11820155.796169072</v>
      </c>
      <c r="AG341" s="71">
        <v>2778839.7705975319</v>
      </c>
      <c r="AH341" s="71">
        <v>361403.28374488169</v>
      </c>
      <c r="AI341" s="71">
        <v>166629646.59998941</v>
      </c>
      <c r="AJ341" s="71">
        <v>204897180.45488361</v>
      </c>
      <c r="AK341" s="71">
        <v>0</v>
      </c>
      <c r="AL341" s="71">
        <v>0</v>
      </c>
      <c r="AM341" s="71">
        <v>14756686.267353205</v>
      </c>
      <c r="AN341" s="71">
        <v>0</v>
      </c>
      <c r="AO341" s="71">
        <v>0</v>
      </c>
      <c r="AP341" s="71">
        <v>401243912.17273772</v>
      </c>
      <c r="AQ341" s="72"/>
      <c r="AR341" s="71">
        <v>2023</v>
      </c>
      <c r="AS341" s="71">
        <v>192</v>
      </c>
      <c r="AT341" s="71">
        <v>0</v>
      </c>
      <c r="AU341" s="71">
        <v>0</v>
      </c>
      <c r="AV341" s="71">
        <v>0</v>
      </c>
      <c r="AW341" s="71">
        <v>0</v>
      </c>
      <c r="AX341" s="71"/>
      <c r="AY341" s="72"/>
      <c r="AZ341" s="71">
        <v>8004.199999999988</v>
      </c>
      <c r="BA341" s="71">
        <v>4324.7000000000007</v>
      </c>
      <c r="BB341" s="71">
        <v>0</v>
      </c>
      <c r="BC341" s="71">
        <v>0</v>
      </c>
      <c r="BD341" s="71">
        <v>0</v>
      </c>
      <c r="BE341" s="71">
        <v>0</v>
      </c>
      <c r="BF341" s="71"/>
      <c r="BG341" s="72"/>
      <c r="BH341" s="71">
        <v>0</v>
      </c>
      <c r="BI341" s="71">
        <v>0</v>
      </c>
      <c r="BJ341" s="71">
        <v>0</v>
      </c>
      <c r="BK341" s="71">
        <v>0</v>
      </c>
      <c r="BL341" s="71">
        <v>16.247</v>
      </c>
      <c r="BM341" s="71">
        <v>0</v>
      </c>
      <c r="BN341" s="72"/>
      <c r="BO341" s="71">
        <v>0</v>
      </c>
      <c r="BP341" s="71">
        <v>0</v>
      </c>
      <c r="BQ341" s="71">
        <v>0</v>
      </c>
      <c r="BR341" s="71">
        <v>0</v>
      </c>
      <c r="BS341" s="71">
        <v>2</v>
      </c>
      <c r="BT341" s="71">
        <v>0</v>
      </c>
      <c r="BU341"/>
      <c r="BV341" s="70">
        <v>16.247</v>
      </c>
      <c r="BW341" s="70">
        <v>0</v>
      </c>
      <c r="BX341" s="70">
        <v>0</v>
      </c>
      <c r="BY341" s="70">
        <v>0</v>
      </c>
      <c r="BZ341" s="70">
        <v>0</v>
      </c>
      <c r="CA341" s="70">
        <v>0</v>
      </c>
      <c r="CB341" s="70">
        <v>0</v>
      </c>
      <c r="CC341" s="70">
        <v>0</v>
      </c>
      <c r="CD341" s="70">
        <v>0</v>
      </c>
    </row>
    <row r="342" spans="1:82">
      <c r="A342" s="70" t="s">
        <v>1997</v>
      </c>
      <c r="B342" s="70">
        <v>68</v>
      </c>
      <c r="C342" s="70">
        <v>19</v>
      </c>
      <c r="D342" s="70">
        <v>4</v>
      </c>
      <c r="E342" s="70">
        <v>2022</v>
      </c>
      <c r="F342" s="70" t="s">
        <v>161</v>
      </c>
      <c r="G342" s="70" t="s">
        <v>1978</v>
      </c>
      <c r="H342" s="70" t="s">
        <v>1979</v>
      </c>
      <c r="I342" s="148"/>
      <c r="J342" s="71">
        <v>9.5819191090359332</v>
      </c>
      <c r="K342" s="71">
        <v>3.47994229503569</v>
      </c>
      <c r="L342" s="71">
        <v>1.3163671706846243</v>
      </c>
      <c r="M342" s="71">
        <v>95.155086720174339</v>
      </c>
      <c r="N342" s="71">
        <v>137.27777275483993</v>
      </c>
      <c r="O342" s="71">
        <v>57.609366053316045</v>
      </c>
      <c r="P342" s="71">
        <v>31.456612009744589</v>
      </c>
      <c r="Q342" s="71">
        <v>6.642814158656881</v>
      </c>
      <c r="R342" s="71">
        <v>0</v>
      </c>
      <c r="S342" s="71">
        <v>7.8309965870872764</v>
      </c>
      <c r="T342" s="72"/>
      <c r="U342" s="71">
        <v>2133652</v>
      </c>
      <c r="V342" s="71">
        <v>1563</v>
      </c>
      <c r="W342" s="71">
        <v>37</v>
      </c>
      <c r="X342" s="71">
        <v>25771</v>
      </c>
      <c r="Y342" s="71">
        <v>54432</v>
      </c>
      <c r="Z342" s="71">
        <v>40272</v>
      </c>
      <c r="AA342" s="71">
        <v>6873</v>
      </c>
      <c r="AB342" s="71">
        <v>112839</v>
      </c>
      <c r="AC342" s="71">
        <v>0</v>
      </c>
      <c r="AD342" s="71">
        <v>7.8309965870872764</v>
      </c>
      <c r="AE342" s="72"/>
      <c r="AF342" s="71">
        <v>11859963.416586446</v>
      </c>
      <c r="AG342" s="71">
        <v>2786819.8561988589</v>
      </c>
      <c r="AH342" s="71">
        <v>357733.84681919939</v>
      </c>
      <c r="AI342" s="71">
        <v>157599389.92578706</v>
      </c>
      <c r="AJ342" s="71">
        <v>228372903.0626846</v>
      </c>
      <c r="AK342" s="71">
        <v>0</v>
      </c>
      <c r="AL342" s="71">
        <v>0</v>
      </c>
      <c r="AM342" s="71">
        <v>14570594.773604514</v>
      </c>
      <c r="AN342" s="71">
        <v>0</v>
      </c>
      <c r="AO342" s="71">
        <v>0</v>
      </c>
      <c r="AP342" s="71">
        <v>415547404.88168067</v>
      </c>
      <c r="AQ342" s="72"/>
      <c r="AR342" s="71">
        <v>2201</v>
      </c>
      <c r="AS342" s="71">
        <v>193</v>
      </c>
      <c r="AT342" s="71">
        <v>0</v>
      </c>
      <c r="AU342" s="71">
        <v>0</v>
      </c>
      <c r="AV342" s="71">
        <v>0</v>
      </c>
      <c r="AW342" s="71">
        <v>0</v>
      </c>
      <c r="AX342" s="71"/>
      <c r="AY342" s="72"/>
      <c r="AZ342" s="71">
        <v>8766.5999999999676</v>
      </c>
      <c r="BA342" s="71">
        <v>4339.1000000000004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1998</v>
      </c>
      <c r="B343" s="70">
        <v>68</v>
      </c>
      <c r="C343" s="70">
        <v>20</v>
      </c>
      <c r="D343" s="70">
        <v>4</v>
      </c>
      <c r="E343" s="70">
        <v>2023</v>
      </c>
      <c r="F343" s="70" t="s">
        <v>1539</v>
      </c>
      <c r="G343" s="70" t="s">
        <v>1978</v>
      </c>
      <c r="H343" s="70" t="s">
        <v>1979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2361</v>
      </c>
      <c r="AS343" s="71">
        <v>193</v>
      </c>
      <c r="AT343" s="71">
        <v>0</v>
      </c>
      <c r="AU343" s="71">
        <v>0</v>
      </c>
      <c r="AV343" s="71">
        <v>0</v>
      </c>
      <c r="AW343" s="71">
        <v>0</v>
      </c>
      <c r="AX343" s="71"/>
      <c r="AY343" s="72"/>
      <c r="AZ343" s="71">
        <v>9467.2999999999556</v>
      </c>
      <c r="BA343" s="71">
        <v>4339.1000000000004</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1999</v>
      </c>
      <c r="B344" s="70">
        <v>68</v>
      </c>
      <c r="C344" s="70">
        <v>21</v>
      </c>
      <c r="D344" s="70">
        <v>4</v>
      </c>
      <c r="E344" s="70">
        <v>2024</v>
      </c>
      <c r="F344" s="70" t="s">
        <v>1554</v>
      </c>
      <c r="G344" s="70" t="s">
        <v>1978</v>
      </c>
      <c r="H344" s="70" t="s">
        <v>1979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2000</v>
      </c>
      <c r="B345" s="70">
        <v>120</v>
      </c>
      <c r="C345" s="70">
        <v>1</v>
      </c>
      <c r="D345" s="70">
        <v>8</v>
      </c>
      <c r="E345" s="70">
        <v>1990</v>
      </c>
      <c r="F345" s="70" t="s">
        <v>787</v>
      </c>
      <c r="G345" s="70" t="s">
        <v>2001</v>
      </c>
      <c r="H345" s="70" t="s">
        <v>2002</v>
      </c>
      <c r="I345" s="148"/>
      <c r="J345" s="71">
        <v>262.11282758919913</v>
      </c>
      <c r="K345" s="71">
        <v>17.549793051172951</v>
      </c>
      <c r="L345" s="71">
        <v>11.28005410708977</v>
      </c>
      <c r="M345" s="71">
        <v>132.043993337133</v>
      </c>
      <c r="N345" s="71">
        <v>128.2425866642601</v>
      </c>
      <c r="O345" s="71">
        <v>87.26958301001271</v>
      </c>
      <c r="P345" s="71">
        <v>77.928894161270108</v>
      </c>
      <c r="Q345" s="71">
        <v>8.0271692119805298</v>
      </c>
      <c r="R345" s="71">
        <v>76.810795314539902</v>
      </c>
      <c r="S345" s="71">
        <v>7.9111137039893533</v>
      </c>
      <c r="T345" s="72"/>
      <c r="U345" s="71">
        <v>2053207</v>
      </c>
      <c r="V345" s="71">
        <v>3565</v>
      </c>
      <c r="W345" s="71">
        <v>136</v>
      </c>
      <c r="X345" s="71">
        <v>51259</v>
      </c>
      <c r="Y345" s="71">
        <v>49814</v>
      </c>
      <c r="Z345" s="71">
        <v>35895</v>
      </c>
      <c r="AA345" s="71">
        <v>18922</v>
      </c>
      <c r="AB345" s="71">
        <v>130334</v>
      </c>
      <c r="AC345" s="71">
        <v>13303768</v>
      </c>
      <c r="AD345" s="71">
        <v>7.9111137039893533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2003</v>
      </c>
      <c r="B346" s="70">
        <v>121</v>
      </c>
      <c r="C346" s="70">
        <v>2</v>
      </c>
      <c r="D346" s="70">
        <v>8</v>
      </c>
      <c r="E346" s="70">
        <v>2005</v>
      </c>
      <c r="F346" s="70" t="s">
        <v>789</v>
      </c>
      <c r="G346" s="70" t="s">
        <v>2001</v>
      </c>
      <c r="H346" s="70" t="s">
        <v>2002</v>
      </c>
      <c r="I346" s="148"/>
      <c r="J346" s="71">
        <v>69.930336420636124</v>
      </c>
      <c r="K346" s="71">
        <v>10.631453680453721</v>
      </c>
      <c r="L346" s="71">
        <v>4.1202063094055053</v>
      </c>
      <c r="M346" s="71">
        <v>188.82515658903171</v>
      </c>
      <c r="N346" s="71">
        <v>171.84325750391051</v>
      </c>
      <c r="O346" s="71">
        <v>123.26089106563199</v>
      </c>
      <c r="P346" s="71">
        <v>65.830233983675996</v>
      </c>
      <c r="Q346" s="71">
        <v>7.22283634258552</v>
      </c>
      <c r="R346" s="71">
        <v>35.878744140051232</v>
      </c>
      <c r="S346" s="71">
        <v>19.75756572984519</v>
      </c>
      <c r="T346" s="72"/>
      <c r="U346" s="71">
        <v>1178357</v>
      </c>
      <c r="V346" s="71">
        <v>3045</v>
      </c>
      <c r="W346" s="71">
        <v>45</v>
      </c>
      <c r="X346" s="71">
        <v>40369</v>
      </c>
      <c r="Y346" s="71">
        <v>57792</v>
      </c>
      <c r="Z346" s="71">
        <v>58668</v>
      </c>
      <c r="AA346" s="71">
        <v>13091</v>
      </c>
      <c r="AB346" s="71">
        <v>122599</v>
      </c>
      <c r="AC346" s="71">
        <v>6344413</v>
      </c>
      <c r="AD346" s="71">
        <v>19.75756572984519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2004</v>
      </c>
      <c r="B347" s="70">
        <v>122</v>
      </c>
      <c r="C347" s="70">
        <v>3</v>
      </c>
      <c r="D347" s="70">
        <v>8</v>
      </c>
      <c r="E347" s="70">
        <v>2006</v>
      </c>
      <c r="F347" s="70" t="s">
        <v>790</v>
      </c>
      <c r="G347" s="70" t="s">
        <v>2001</v>
      </c>
      <c r="H347" s="70" t="s">
        <v>2002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2005</v>
      </c>
      <c r="B348" s="70">
        <v>123</v>
      </c>
      <c r="C348" s="70">
        <v>4</v>
      </c>
      <c r="D348" s="70">
        <v>8</v>
      </c>
      <c r="E348" s="70">
        <v>2007</v>
      </c>
      <c r="F348" s="70" t="s">
        <v>791</v>
      </c>
      <c r="G348" s="70" t="s">
        <v>2001</v>
      </c>
      <c r="H348" s="70" t="s">
        <v>2002</v>
      </c>
      <c r="I348" s="148"/>
      <c r="J348" s="71">
        <v>68.911445776359074</v>
      </c>
      <c r="K348" s="71">
        <v>7.8675994222939574</v>
      </c>
      <c r="L348" s="71">
        <v>4.4411351991190644</v>
      </c>
      <c r="M348" s="71">
        <v>187.65702133377849</v>
      </c>
      <c r="N348" s="71">
        <v>170.87648844256009</v>
      </c>
      <c r="O348" s="71">
        <v>120.0283885542537</v>
      </c>
      <c r="P348" s="71">
        <v>64.668733861150898</v>
      </c>
      <c r="Q348" s="71">
        <v>7.5736024393803296</v>
      </c>
      <c r="R348" s="71">
        <v>72.131802876204262</v>
      </c>
      <c r="S348" s="71">
        <v>19.258671629412849</v>
      </c>
      <c r="T348" s="72"/>
      <c r="U348" s="71">
        <v>1341546</v>
      </c>
      <c r="V348" s="71">
        <v>2734</v>
      </c>
      <c r="W348" s="71">
        <v>57</v>
      </c>
      <c r="X348" s="71">
        <v>47745</v>
      </c>
      <c r="Y348" s="71">
        <v>58424</v>
      </c>
      <c r="Z348" s="71">
        <v>59389</v>
      </c>
      <c r="AA348" s="71">
        <v>12664</v>
      </c>
      <c r="AB348" s="71">
        <v>121755</v>
      </c>
      <c r="AC348" s="71">
        <v>13120990</v>
      </c>
      <c r="AD348" s="71">
        <v>19.258671629412849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2006</v>
      </c>
      <c r="B349" s="70">
        <v>124</v>
      </c>
      <c r="C349" s="70">
        <v>5</v>
      </c>
      <c r="D349" s="70">
        <v>8</v>
      </c>
      <c r="E349" s="70">
        <v>2008</v>
      </c>
      <c r="F349" s="70" t="s">
        <v>792</v>
      </c>
      <c r="G349" s="1064" t="s">
        <v>2001</v>
      </c>
      <c r="H349" s="70" t="s">
        <v>2002</v>
      </c>
      <c r="I349" s="148"/>
      <c r="J349" s="71">
        <v>54.988854135205727</v>
      </c>
      <c r="K349" s="71">
        <v>7.3887894679708106</v>
      </c>
      <c r="L349" s="71">
        <v>3.81776061724893</v>
      </c>
      <c r="M349" s="71">
        <v>200.67975190569669</v>
      </c>
      <c r="N349" s="71">
        <v>156.2239808098827</v>
      </c>
      <c r="O349" s="71">
        <v>116.5774002889451</v>
      </c>
      <c r="P349" s="71">
        <v>62.580264957106607</v>
      </c>
      <c r="Q349" s="71">
        <v>7.41206604992073</v>
      </c>
      <c r="R349" s="71">
        <v>49.39690658973003</v>
      </c>
      <c r="S349" s="71">
        <v>17.46579488143</v>
      </c>
      <c r="T349" s="72"/>
      <c r="U349" s="71">
        <v>1228147</v>
      </c>
      <c r="V349" s="71">
        <v>2734</v>
      </c>
      <c r="W349" s="71">
        <v>57</v>
      </c>
      <c r="X349" s="71">
        <v>47745</v>
      </c>
      <c r="Y349" s="71">
        <v>58722</v>
      </c>
      <c r="Z349" s="71">
        <v>59706</v>
      </c>
      <c r="AA349" s="71">
        <v>12269</v>
      </c>
      <c r="AB349" s="71">
        <v>121118</v>
      </c>
      <c r="AC349" s="71">
        <v>9330396</v>
      </c>
      <c r="AD349" s="71">
        <v>17.46579488143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2007</v>
      </c>
      <c r="B350" s="70">
        <v>125</v>
      </c>
      <c r="C350" s="70">
        <v>6</v>
      </c>
      <c r="D350" s="70">
        <v>8</v>
      </c>
      <c r="E350" s="70">
        <v>2009</v>
      </c>
      <c r="F350" s="70" t="s">
        <v>176</v>
      </c>
      <c r="G350" s="1064" t="s">
        <v>2001</v>
      </c>
      <c r="H350" s="70" t="s">
        <v>2002</v>
      </c>
      <c r="I350" s="148"/>
      <c r="J350" s="71">
        <v>67.800152937424741</v>
      </c>
      <c r="K350" s="71">
        <v>8.3025074198308015</v>
      </c>
      <c r="L350" s="71">
        <v>2.4459173089275068</v>
      </c>
      <c r="M350" s="71">
        <v>197.66951603188349</v>
      </c>
      <c r="N350" s="71">
        <v>147.90539099704549</v>
      </c>
      <c r="O350" s="71">
        <v>119.0565621207904</v>
      </c>
      <c r="P350" s="71">
        <v>59.541987230493611</v>
      </c>
      <c r="Q350" s="71">
        <v>7.0320022570474903</v>
      </c>
      <c r="R350" s="71">
        <v>44.781493093169559</v>
      </c>
      <c r="S350" s="71">
        <v>20.787997344606708</v>
      </c>
      <c r="T350" s="72"/>
      <c r="U350" s="71">
        <v>1075637</v>
      </c>
      <c r="V350" s="71">
        <v>2671</v>
      </c>
      <c r="W350" s="71">
        <v>65</v>
      </c>
      <c r="X350" s="71">
        <v>51070</v>
      </c>
      <c r="Y350" s="71">
        <v>58915</v>
      </c>
      <c r="Z350" s="71">
        <v>60186</v>
      </c>
      <c r="AA350" s="71">
        <v>11984</v>
      </c>
      <c r="AB350" s="71">
        <v>120623</v>
      </c>
      <c r="AC350" s="71">
        <v>8252050</v>
      </c>
      <c r="AD350" s="71">
        <v>20.787997344606708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30.29</v>
      </c>
      <c r="BM350" s="71">
        <v>0</v>
      </c>
      <c r="BN350" s="72"/>
      <c r="BO350" s="71">
        <v>0</v>
      </c>
      <c r="BP350" s="71">
        <v>0</v>
      </c>
      <c r="BQ350" s="71">
        <v>0</v>
      </c>
      <c r="BR350" s="71">
        <v>0</v>
      </c>
      <c r="BS350" s="71">
        <v>7</v>
      </c>
      <c r="BT350" s="71">
        <v>0</v>
      </c>
      <c r="BU350"/>
      <c r="BV350" s="70">
        <v>30.29</v>
      </c>
      <c r="BW350" s="70">
        <v>0</v>
      </c>
      <c r="BX350" s="70">
        <v>0</v>
      </c>
      <c r="BY350" s="70">
        <v>0</v>
      </c>
      <c r="BZ350" s="70">
        <v>0</v>
      </c>
      <c r="CA350" s="70">
        <v>0</v>
      </c>
      <c r="CB350" s="70">
        <v>0</v>
      </c>
      <c r="CC350" s="70">
        <v>0</v>
      </c>
      <c r="CD350" s="70">
        <v>0</v>
      </c>
    </row>
    <row r="351" spans="1:82">
      <c r="A351" s="70" t="s">
        <v>2008</v>
      </c>
      <c r="B351" s="70">
        <v>126</v>
      </c>
      <c r="C351" s="70">
        <v>7</v>
      </c>
      <c r="D351" s="70">
        <v>8</v>
      </c>
      <c r="E351" s="70">
        <v>2010</v>
      </c>
      <c r="F351" s="70" t="s">
        <v>177</v>
      </c>
      <c r="G351" s="70" t="s">
        <v>2001</v>
      </c>
      <c r="H351" s="70" t="s">
        <v>2002</v>
      </c>
      <c r="I351" s="148"/>
      <c r="J351" s="71">
        <v>61.977240530513093</v>
      </c>
      <c r="K351" s="71">
        <v>6.8586919929565324</v>
      </c>
      <c r="L351" s="71">
        <v>2.20173511024471</v>
      </c>
      <c r="M351" s="71">
        <v>212.47559658690321</v>
      </c>
      <c r="N351" s="71">
        <v>196.27457431298379</v>
      </c>
      <c r="O351" s="71">
        <v>119.336804592158</v>
      </c>
      <c r="P351" s="71">
        <v>59.859372328870997</v>
      </c>
      <c r="Q351" s="71">
        <v>7.3048738327925298</v>
      </c>
      <c r="R351" s="71">
        <v>47.925480904200491</v>
      </c>
      <c r="S351" s="71">
        <v>17.157294029772419</v>
      </c>
      <c r="T351" s="72"/>
      <c r="U351" s="71">
        <v>1130755</v>
      </c>
      <c r="V351" s="71">
        <v>2671</v>
      </c>
      <c r="W351" s="71">
        <v>65</v>
      </c>
      <c r="X351" s="71">
        <v>51070</v>
      </c>
      <c r="Y351" s="71">
        <v>59035</v>
      </c>
      <c r="Z351" s="71">
        <v>60608</v>
      </c>
      <c r="AA351" s="71">
        <v>11747</v>
      </c>
      <c r="AB351" s="71">
        <v>120069</v>
      </c>
      <c r="AC351" s="71">
        <v>8369158</v>
      </c>
      <c r="AD351" s="71">
        <v>17.157294029772419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31.042000000000005</v>
      </c>
      <c r="BM351" s="71">
        <v>0</v>
      </c>
      <c r="BN351" s="72"/>
      <c r="BO351" s="71">
        <v>0</v>
      </c>
      <c r="BP351" s="71">
        <v>0</v>
      </c>
      <c r="BQ351" s="71">
        <v>0</v>
      </c>
      <c r="BR351" s="71">
        <v>0</v>
      </c>
      <c r="BS351" s="71">
        <v>7</v>
      </c>
      <c r="BT351" s="71">
        <v>0</v>
      </c>
      <c r="BU351"/>
      <c r="BV351" s="70">
        <v>31.042000000000002</v>
      </c>
      <c r="BW351" s="70">
        <v>0</v>
      </c>
      <c r="BX351" s="70">
        <v>0</v>
      </c>
      <c r="BY351" s="70">
        <v>0</v>
      </c>
      <c r="BZ351" s="70">
        <v>0</v>
      </c>
      <c r="CA351" s="70">
        <v>0</v>
      </c>
      <c r="CB351" s="70">
        <v>0</v>
      </c>
      <c r="CC351" s="70">
        <v>0</v>
      </c>
      <c r="CD351" s="70">
        <v>0</v>
      </c>
    </row>
    <row r="352" spans="1:82">
      <c r="A352" s="70" t="s">
        <v>2009</v>
      </c>
      <c r="B352" s="70">
        <v>127</v>
      </c>
      <c r="C352" s="70">
        <v>8</v>
      </c>
      <c r="D352" s="70">
        <v>8</v>
      </c>
      <c r="E352" s="70">
        <v>2011</v>
      </c>
      <c r="F352" s="70" t="s">
        <v>178</v>
      </c>
      <c r="G352" s="70" t="s">
        <v>2001</v>
      </c>
      <c r="H352" s="70" t="s">
        <v>2002</v>
      </c>
      <c r="I352" s="148"/>
      <c r="J352" s="71">
        <v>51.503675670859892</v>
      </c>
      <c r="K352" s="71">
        <v>10.513589227219111</v>
      </c>
      <c r="L352" s="71">
        <v>2.9747651007884892</v>
      </c>
      <c r="M352" s="71">
        <v>265.75656468616489</v>
      </c>
      <c r="N352" s="71">
        <v>241.59343783350039</v>
      </c>
      <c r="O352" s="71">
        <v>117.17898323236635</v>
      </c>
      <c r="P352" s="71">
        <v>56.496541996951635</v>
      </c>
      <c r="Q352" s="71">
        <v>8.3847529546995396</v>
      </c>
      <c r="R352" s="71">
        <v>48.151353359728787</v>
      </c>
      <c r="S352" s="71">
        <v>18.767736782068241</v>
      </c>
      <c r="T352" s="72"/>
      <c r="U352" s="71">
        <v>893008</v>
      </c>
      <c r="V352" s="71">
        <v>2671</v>
      </c>
      <c r="W352" s="71">
        <v>65</v>
      </c>
      <c r="X352" s="71">
        <v>51070</v>
      </c>
      <c r="Y352" s="71">
        <v>58918</v>
      </c>
      <c r="Z352" s="71">
        <v>60805</v>
      </c>
      <c r="AA352" s="71">
        <v>11417</v>
      </c>
      <c r="AB352" s="71">
        <v>119480</v>
      </c>
      <c r="AC352" s="71">
        <v>8394695</v>
      </c>
      <c r="AD352" s="71">
        <v>18.767736782068241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30.436</v>
      </c>
      <c r="BM352" s="71">
        <v>0</v>
      </c>
      <c r="BN352" s="72"/>
      <c r="BO352" s="71">
        <v>0</v>
      </c>
      <c r="BP352" s="71">
        <v>0</v>
      </c>
      <c r="BQ352" s="71">
        <v>0</v>
      </c>
      <c r="BR352" s="71">
        <v>0</v>
      </c>
      <c r="BS352" s="71">
        <v>7</v>
      </c>
      <c r="BT352" s="71">
        <v>0</v>
      </c>
      <c r="BU352"/>
      <c r="BV352" s="70">
        <v>30.436</v>
      </c>
      <c r="BW352" s="70">
        <v>0</v>
      </c>
      <c r="BX352" s="70">
        <v>0</v>
      </c>
      <c r="BY352" s="70">
        <v>0</v>
      </c>
      <c r="BZ352" s="70">
        <v>0</v>
      </c>
      <c r="CA352" s="70">
        <v>0</v>
      </c>
      <c r="CB352" s="70">
        <v>0</v>
      </c>
      <c r="CC352" s="70">
        <v>0</v>
      </c>
      <c r="CD352" s="70">
        <v>0</v>
      </c>
    </row>
    <row r="353" spans="1:82">
      <c r="A353" s="70" t="s">
        <v>2010</v>
      </c>
      <c r="B353" s="70">
        <v>128</v>
      </c>
      <c r="C353" s="70">
        <v>9</v>
      </c>
      <c r="D353" s="70">
        <v>8</v>
      </c>
      <c r="E353" s="70">
        <v>2012</v>
      </c>
      <c r="F353" s="70" t="s">
        <v>179</v>
      </c>
      <c r="G353" s="70" t="s">
        <v>2001</v>
      </c>
      <c r="H353" s="70" t="s">
        <v>2002</v>
      </c>
      <c r="I353" s="148"/>
      <c r="J353" s="71">
        <v>67.237173774334451</v>
      </c>
      <c r="K353" s="71">
        <v>11.17367532250714</v>
      </c>
      <c r="L353" s="71">
        <v>2.929250009515683</v>
      </c>
      <c r="M353" s="71">
        <v>282.75280402575379</v>
      </c>
      <c r="N353" s="71">
        <v>248.04363422058049</v>
      </c>
      <c r="O353" s="71">
        <v>117.51877915618365</v>
      </c>
      <c r="P353" s="71">
        <v>55.583779536833809</v>
      </c>
      <c r="Q353" s="71">
        <v>9.3018524141834504</v>
      </c>
      <c r="R353" s="71">
        <v>49.090279500284588</v>
      </c>
      <c r="S353" s="71">
        <v>16.557289033804601</v>
      </c>
      <c r="T353" s="72"/>
      <c r="U353" s="71">
        <v>1156842</v>
      </c>
      <c r="V353" s="71">
        <v>2671</v>
      </c>
      <c r="W353" s="71">
        <v>65</v>
      </c>
      <c r="X353" s="71">
        <v>51070</v>
      </c>
      <c r="Y353" s="71">
        <v>61673</v>
      </c>
      <c r="Z353" s="71">
        <v>61465</v>
      </c>
      <c r="AA353" s="71">
        <v>11169</v>
      </c>
      <c r="AB353" s="71">
        <v>121998</v>
      </c>
      <c r="AC353" s="71">
        <v>8336718</v>
      </c>
      <c r="AD353" s="71">
        <v>16.557289033804601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33.145000000000003</v>
      </c>
      <c r="BM353" s="71">
        <v>0</v>
      </c>
      <c r="BN353" s="72"/>
      <c r="BO353" s="71">
        <v>0</v>
      </c>
      <c r="BP353" s="71">
        <v>0</v>
      </c>
      <c r="BQ353" s="71">
        <v>0</v>
      </c>
      <c r="BR353" s="71">
        <v>0</v>
      </c>
      <c r="BS353" s="71">
        <v>7</v>
      </c>
      <c r="BT353" s="71">
        <v>0</v>
      </c>
      <c r="BU353"/>
      <c r="BV353" s="70">
        <v>33.145000000000003</v>
      </c>
      <c r="BW353" s="70">
        <v>0</v>
      </c>
      <c r="BX353" s="70">
        <v>0</v>
      </c>
      <c r="BY353" s="70">
        <v>0</v>
      </c>
      <c r="BZ353" s="70">
        <v>0</v>
      </c>
      <c r="CA353" s="70">
        <v>0</v>
      </c>
      <c r="CB353" s="70">
        <v>0</v>
      </c>
      <c r="CC353" s="70">
        <v>0</v>
      </c>
      <c r="CD353" s="70">
        <v>0</v>
      </c>
    </row>
    <row r="354" spans="1:82">
      <c r="A354" s="70" t="s">
        <v>2011</v>
      </c>
      <c r="B354" s="70">
        <v>129</v>
      </c>
      <c r="C354" s="70">
        <v>10</v>
      </c>
      <c r="D354" s="70">
        <v>8</v>
      </c>
      <c r="E354" s="70">
        <v>2013</v>
      </c>
      <c r="F354" s="70" t="s">
        <v>180</v>
      </c>
      <c r="G354" s="70" t="s">
        <v>2001</v>
      </c>
      <c r="H354" s="70" t="s">
        <v>2002</v>
      </c>
      <c r="I354" s="148"/>
      <c r="J354" s="71">
        <v>60.76404946138485</v>
      </c>
      <c r="K354" s="71">
        <v>7.987109059037401</v>
      </c>
      <c r="L354" s="71">
        <v>2.7210625839504128</v>
      </c>
      <c r="M354" s="71">
        <v>275.04275571077937</v>
      </c>
      <c r="N354" s="71">
        <v>260.88971095865128</v>
      </c>
      <c r="O354" s="71">
        <v>113.96938598665723</v>
      </c>
      <c r="P354" s="71">
        <v>55.113850128116923</v>
      </c>
      <c r="Q354" s="71">
        <v>9.4268541326934496</v>
      </c>
      <c r="R354" s="71">
        <v>50.530521526951709</v>
      </c>
      <c r="S354" s="71">
        <v>16.650641326819589</v>
      </c>
      <c r="T354" s="72"/>
      <c r="U354" s="71">
        <v>1047855</v>
      </c>
      <c r="V354" s="71">
        <v>2671</v>
      </c>
      <c r="W354" s="71">
        <v>65</v>
      </c>
      <c r="X354" s="71">
        <v>51070</v>
      </c>
      <c r="Y354" s="71">
        <v>62065</v>
      </c>
      <c r="Z354" s="71">
        <v>62270</v>
      </c>
      <c r="AA354" s="71">
        <v>11033</v>
      </c>
      <c r="AB354" s="71">
        <v>121865</v>
      </c>
      <c r="AC354" s="71">
        <v>8376536</v>
      </c>
      <c r="AD354" s="71">
        <v>16.650641326819589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39.483999999999995</v>
      </c>
      <c r="BM354" s="71">
        <v>0</v>
      </c>
      <c r="BN354" s="72"/>
      <c r="BO354" s="71">
        <v>0</v>
      </c>
      <c r="BP354" s="71">
        <v>0</v>
      </c>
      <c r="BQ354" s="71">
        <v>0</v>
      </c>
      <c r="BR354" s="71">
        <v>0</v>
      </c>
      <c r="BS354" s="71">
        <v>7</v>
      </c>
      <c r="BT354" s="71">
        <v>0</v>
      </c>
      <c r="BU354"/>
      <c r="BV354" s="70">
        <v>39.484000000000002</v>
      </c>
      <c r="BW354" s="70">
        <v>0</v>
      </c>
      <c r="BX354" s="70">
        <v>0</v>
      </c>
      <c r="BY354" s="70">
        <v>0</v>
      </c>
      <c r="BZ354" s="70">
        <v>0</v>
      </c>
      <c r="CA354" s="70">
        <v>0</v>
      </c>
      <c r="CB354" s="70">
        <v>0</v>
      </c>
      <c r="CC354" s="70">
        <v>0</v>
      </c>
      <c r="CD354" s="70">
        <v>0</v>
      </c>
    </row>
    <row r="355" spans="1:82">
      <c r="A355" s="70" t="s">
        <v>2012</v>
      </c>
      <c r="B355" s="70">
        <v>130</v>
      </c>
      <c r="C355" s="70">
        <v>11</v>
      </c>
      <c r="D355" s="70">
        <v>8</v>
      </c>
      <c r="E355" s="70">
        <v>2014</v>
      </c>
      <c r="F355" s="70" t="s">
        <v>181</v>
      </c>
      <c r="G355" s="70" t="s">
        <v>2001</v>
      </c>
      <c r="H355" s="70" t="s">
        <v>2002</v>
      </c>
      <c r="I355" s="148"/>
      <c r="J355" s="71">
        <v>55.92459708409865</v>
      </c>
      <c r="K355" s="71">
        <v>8.9407373875805636</v>
      </c>
      <c r="L355" s="71">
        <v>2.3111745823030181</v>
      </c>
      <c r="M355" s="71">
        <v>263.62511141523379</v>
      </c>
      <c r="N355" s="71">
        <v>235.3374063551048</v>
      </c>
      <c r="O355" s="71">
        <v>109.09642168585891</v>
      </c>
      <c r="P355" s="71">
        <v>54.446270982461726</v>
      </c>
      <c r="Q355" s="71">
        <v>8.9877287247253097</v>
      </c>
      <c r="R355" s="71">
        <v>49.993229290301969</v>
      </c>
      <c r="S355" s="71">
        <v>17.763202736863061</v>
      </c>
      <c r="T355" s="72"/>
      <c r="U355" s="71">
        <v>1049088</v>
      </c>
      <c r="V355" s="71">
        <v>2273</v>
      </c>
      <c r="W355" s="71">
        <v>56</v>
      </c>
      <c r="X355" s="71">
        <v>50394</v>
      </c>
      <c r="Y355" s="71">
        <v>62094</v>
      </c>
      <c r="Z355" s="71">
        <v>62780</v>
      </c>
      <c r="AA355" s="71">
        <v>10843</v>
      </c>
      <c r="AB355" s="71">
        <v>121100</v>
      </c>
      <c r="AC355" s="71">
        <v>8313527</v>
      </c>
      <c r="AD355" s="71">
        <v>17.763202736863061</v>
      </c>
      <c r="AE355" s="72"/>
      <c r="AF355" s="71"/>
      <c r="AG355" s="71"/>
      <c r="AH355" s="71"/>
      <c r="AI355" s="71"/>
      <c r="AJ355" s="71"/>
      <c r="AK355" s="71"/>
      <c r="AL355" s="71"/>
      <c r="AM355" s="71"/>
      <c r="AN355" s="71"/>
      <c r="AO355" s="71"/>
      <c r="AP355" s="71"/>
      <c r="AQ355" s="72"/>
      <c r="AR355" s="71">
        <v>1643</v>
      </c>
      <c r="AS355" s="71">
        <v>269</v>
      </c>
      <c r="AT355" s="71">
        <v>0</v>
      </c>
      <c r="AU355" s="71">
        <v>0</v>
      </c>
      <c r="AV355" s="71">
        <v>7</v>
      </c>
      <c r="AW355" s="71">
        <v>1</v>
      </c>
      <c r="AX355" s="71"/>
      <c r="AY355" s="72"/>
      <c r="AZ355" s="71">
        <v>7202.7449999999999</v>
      </c>
      <c r="BA355" s="71">
        <v>8429.7099999999991</v>
      </c>
      <c r="BB355" s="71">
        <v>0</v>
      </c>
      <c r="BC355" s="71">
        <v>0</v>
      </c>
      <c r="BD355" s="71">
        <v>924.6</v>
      </c>
      <c r="BE355" s="71">
        <v>2200</v>
      </c>
      <c r="BF355" s="71"/>
      <c r="BG355" s="72"/>
      <c r="BH355" s="71">
        <v>0</v>
      </c>
      <c r="BI355" s="71">
        <v>0</v>
      </c>
      <c r="BJ355" s="71">
        <v>0</v>
      </c>
      <c r="BK355" s="71">
        <v>0</v>
      </c>
      <c r="BL355" s="71">
        <v>35.850999999999999</v>
      </c>
      <c r="BM355" s="71">
        <v>0</v>
      </c>
      <c r="BN355" s="72"/>
      <c r="BO355" s="71">
        <v>0</v>
      </c>
      <c r="BP355" s="71">
        <v>0</v>
      </c>
      <c r="BQ355" s="71">
        <v>0</v>
      </c>
      <c r="BR355" s="71">
        <v>0</v>
      </c>
      <c r="BS355" s="71">
        <v>6</v>
      </c>
      <c r="BT355" s="71">
        <v>0</v>
      </c>
      <c r="BU355"/>
      <c r="BV355" s="70">
        <v>35.850999999999999</v>
      </c>
      <c r="BW355" s="70">
        <v>0</v>
      </c>
      <c r="BX355" s="70">
        <v>0</v>
      </c>
      <c r="BY355" s="70">
        <v>0</v>
      </c>
      <c r="BZ355" s="70">
        <v>0</v>
      </c>
      <c r="CA355" s="70">
        <v>0</v>
      </c>
      <c r="CB355" s="70">
        <v>0</v>
      </c>
      <c r="CC355" s="70">
        <v>0</v>
      </c>
      <c r="CD355" s="70">
        <v>0</v>
      </c>
    </row>
    <row r="356" spans="1:82">
      <c r="A356" s="70" t="s">
        <v>2013</v>
      </c>
      <c r="B356" s="70">
        <v>131</v>
      </c>
      <c r="C356" s="70">
        <v>12</v>
      </c>
      <c r="D356" s="70">
        <v>8</v>
      </c>
      <c r="E356" s="70">
        <v>2015</v>
      </c>
      <c r="F356" s="70" t="s">
        <v>182</v>
      </c>
      <c r="G356" s="70" t="s">
        <v>2001</v>
      </c>
      <c r="H356" s="70" t="s">
        <v>2002</v>
      </c>
      <c r="I356" s="148"/>
      <c r="J356" s="71">
        <v>52.891312112557088</v>
      </c>
      <c r="K356" s="71">
        <v>9.5518725328110747</v>
      </c>
      <c r="L356" s="71">
        <v>2.5438929711017888</v>
      </c>
      <c r="M356" s="71">
        <v>287.31031708423262</v>
      </c>
      <c r="N356" s="71">
        <v>206.22994243276941</v>
      </c>
      <c r="O356" s="71">
        <v>108.55047738992511</v>
      </c>
      <c r="P356" s="71">
        <v>53.182709705652691</v>
      </c>
      <c r="Q356" s="71">
        <v>8.7662940765768198</v>
      </c>
      <c r="R356" s="71">
        <v>52.282036141450533</v>
      </c>
      <c r="S356" s="71">
        <v>15.6196521418989</v>
      </c>
      <c r="T356" s="72"/>
      <c r="U356" s="71">
        <v>1001079</v>
      </c>
      <c r="V356" s="71">
        <v>2273</v>
      </c>
      <c r="W356" s="71">
        <v>56</v>
      </c>
      <c r="X356" s="71">
        <v>50394</v>
      </c>
      <c r="Y356" s="71">
        <v>62328</v>
      </c>
      <c r="Z356" s="71">
        <v>63067</v>
      </c>
      <c r="AA356" s="71">
        <v>10583</v>
      </c>
      <c r="AB356" s="71">
        <v>120658</v>
      </c>
      <c r="AC356" s="71">
        <v>8936761</v>
      </c>
      <c r="AD356" s="71">
        <v>15.6196521418989</v>
      </c>
      <c r="AE356" s="72"/>
      <c r="AF356" s="71">
        <v>15076140.909844991</v>
      </c>
      <c r="AG356" s="71">
        <v>9250518.3736874387</v>
      </c>
      <c r="AH356" s="71">
        <v>466626.36056349019</v>
      </c>
      <c r="AI356" s="71">
        <v>333485514.42874539</v>
      </c>
      <c r="AJ356" s="71">
        <v>332428420.18093193</v>
      </c>
      <c r="AK356" s="71">
        <v>0</v>
      </c>
      <c r="AL356" s="71">
        <v>0</v>
      </c>
      <c r="AM356" s="71">
        <v>16535672.75872634</v>
      </c>
      <c r="AN356" s="71">
        <v>0</v>
      </c>
      <c r="AO356" s="71">
        <v>0</v>
      </c>
      <c r="AP356" s="71">
        <v>707242893.01249957</v>
      </c>
      <c r="AQ356" s="72"/>
      <c r="AR356" s="71">
        <v>1791</v>
      </c>
      <c r="AS356" s="71">
        <v>292</v>
      </c>
      <c r="AT356" s="71">
        <v>0</v>
      </c>
      <c r="AU356" s="71">
        <v>0</v>
      </c>
      <c r="AV356" s="71">
        <v>11</v>
      </c>
      <c r="AW356" s="71">
        <v>1</v>
      </c>
      <c r="AX356" s="71"/>
      <c r="AY356" s="72"/>
      <c r="AZ356" s="71">
        <v>7977.125</v>
      </c>
      <c r="BA356" s="71">
        <v>9216.7099999999991</v>
      </c>
      <c r="BB356" s="71">
        <v>0</v>
      </c>
      <c r="BC356" s="71">
        <v>0</v>
      </c>
      <c r="BD356" s="71">
        <v>1257.3</v>
      </c>
      <c r="BE356" s="71">
        <v>2200</v>
      </c>
      <c r="BF356" s="71"/>
      <c r="BG356" s="72"/>
      <c r="BH356" s="71">
        <v>0</v>
      </c>
      <c r="BI356" s="71">
        <v>0</v>
      </c>
      <c r="BJ356" s="71">
        <v>0</v>
      </c>
      <c r="BK356" s="71">
        <v>0</v>
      </c>
      <c r="BL356" s="71">
        <v>34.787999999999997</v>
      </c>
      <c r="BM356" s="71">
        <v>0</v>
      </c>
      <c r="BN356" s="72"/>
      <c r="BO356" s="71">
        <v>0</v>
      </c>
      <c r="BP356" s="71">
        <v>0</v>
      </c>
      <c r="BQ356" s="71">
        <v>0</v>
      </c>
      <c r="BR356" s="71">
        <v>0</v>
      </c>
      <c r="BS356" s="71">
        <v>6</v>
      </c>
      <c r="BT356" s="71">
        <v>0</v>
      </c>
      <c r="BU356"/>
      <c r="BV356" s="70">
        <v>34.787999999999997</v>
      </c>
      <c r="BW356" s="70">
        <v>0</v>
      </c>
      <c r="BX356" s="70">
        <v>0</v>
      </c>
      <c r="BY356" s="70">
        <v>0</v>
      </c>
      <c r="BZ356" s="70">
        <v>0</v>
      </c>
      <c r="CA356" s="70">
        <v>0</v>
      </c>
      <c r="CB356" s="70">
        <v>0</v>
      </c>
      <c r="CC356" s="70">
        <v>0</v>
      </c>
      <c r="CD356" s="70">
        <v>0</v>
      </c>
    </row>
    <row r="357" spans="1:82">
      <c r="A357" s="70" t="s">
        <v>2014</v>
      </c>
      <c r="B357" s="70">
        <v>132</v>
      </c>
      <c r="C357" s="70">
        <v>13</v>
      </c>
      <c r="D357" s="70">
        <v>8</v>
      </c>
      <c r="E357" s="70">
        <v>2016</v>
      </c>
      <c r="F357" s="70" t="s">
        <v>155</v>
      </c>
      <c r="G357" s="70" t="s">
        <v>2001</v>
      </c>
      <c r="H357" s="70" t="s">
        <v>2002</v>
      </c>
      <c r="I357" s="148"/>
      <c r="J357" s="71">
        <v>52.942000947187964</v>
      </c>
      <c r="K357" s="71">
        <v>9.0742297566927661</v>
      </c>
      <c r="L357" s="71">
        <v>2.6661244291525557</v>
      </c>
      <c r="M357" s="71">
        <v>195.96788689077005</v>
      </c>
      <c r="N357" s="71">
        <v>197.67563138170038</v>
      </c>
      <c r="O357" s="71">
        <v>107.56725417953464</v>
      </c>
      <c r="P357" s="71">
        <v>51.487876335241431</v>
      </c>
      <c r="Q357" s="71">
        <v>8.4575496469432405</v>
      </c>
      <c r="R357" s="71">
        <v>51.99014173794847</v>
      </c>
      <c r="S357" s="71">
        <v>17.119224732077715</v>
      </c>
      <c r="T357" s="72"/>
      <c r="U357" s="71">
        <v>912360</v>
      </c>
      <c r="V357" s="71">
        <v>2273</v>
      </c>
      <c r="W357" s="71">
        <v>56</v>
      </c>
      <c r="X357" s="71">
        <v>50394</v>
      </c>
      <c r="Y357" s="71">
        <v>62226</v>
      </c>
      <c r="Z357" s="71">
        <v>63264</v>
      </c>
      <c r="AA357" s="71">
        <v>10597</v>
      </c>
      <c r="AB357" s="71">
        <v>119741</v>
      </c>
      <c r="AC357" s="71">
        <v>8879404.4449187387</v>
      </c>
      <c r="AD357" s="71">
        <v>17.119224732077711</v>
      </c>
      <c r="AE357" s="72"/>
      <c r="AF357" s="71">
        <v>15868653.788220471</v>
      </c>
      <c r="AG357" s="71">
        <v>9196756.8277887814</v>
      </c>
      <c r="AH357" s="71">
        <v>417174.98186754918</v>
      </c>
      <c r="AI357" s="71">
        <v>303201694.81195951</v>
      </c>
      <c r="AJ357" s="71">
        <v>320676444.77701998</v>
      </c>
      <c r="AK357" s="71">
        <v>0</v>
      </c>
      <c r="AL357" s="71">
        <v>0</v>
      </c>
      <c r="AM357" s="71">
        <v>16422750.71662567</v>
      </c>
      <c r="AN357" s="71">
        <v>0</v>
      </c>
      <c r="AO357" s="71">
        <v>0</v>
      </c>
      <c r="AP357" s="71">
        <v>665783475.90348196</v>
      </c>
      <c r="AQ357" s="72"/>
      <c r="AR357" s="71">
        <v>1929</v>
      </c>
      <c r="AS357" s="71">
        <v>305</v>
      </c>
      <c r="AT357" s="71">
        <v>0</v>
      </c>
      <c r="AU357" s="71">
        <v>0</v>
      </c>
      <c r="AV357" s="71">
        <v>17</v>
      </c>
      <c r="AW357" s="71">
        <v>1</v>
      </c>
      <c r="AX357" s="71"/>
      <c r="AY357" s="72"/>
      <c r="AZ357" s="71">
        <v>8692.9850000000006</v>
      </c>
      <c r="BA357" s="71">
        <v>9445.51</v>
      </c>
      <c r="BB357" s="71">
        <v>0</v>
      </c>
      <c r="BC357" s="71">
        <v>0</v>
      </c>
      <c r="BD357" s="71">
        <v>1618.6</v>
      </c>
      <c r="BE357" s="71">
        <v>2200</v>
      </c>
      <c r="BF357" s="71"/>
      <c r="BG357" s="72"/>
      <c r="BH357" s="71">
        <v>0</v>
      </c>
      <c r="BI357" s="71">
        <v>0</v>
      </c>
      <c r="BJ357" s="71">
        <v>0</v>
      </c>
      <c r="BK357" s="71">
        <v>0</v>
      </c>
      <c r="BL357" s="71">
        <v>30.476999999999997</v>
      </c>
      <c r="BM357" s="71">
        <v>0</v>
      </c>
      <c r="BN357" s="72"/>
      <c r="BO357" s="71">
        <v>0</v>
      </c>
      <c r="BP357" s="71">
        <v>0</v>
      </c>
      <c r="BQ357" s="71">
        <v>0</v>
      </c>
      <c r="BR357" s="71">
        <v>0</v>
      </c>
      <c r="BS357" s="71">
        <v>6</v>
      </c>
      <c r="BT357" s="71">
        <v>0</v>
      </c>
      <c r="BU357"/>
      <c r="BV357" s="70">
        <v>30.477</v>
      </c>
      <c r="BW357" s="70">
        <v>0</v>
      </c>
      <c r="BX357" s="70">
        <v>0</v>
      </c>
      <c r="BY357" s="70">
        <v>0</v>
      </c>
      <c r="BZ357" s="70">
        <v>0</v>
      </c>
      <c r="CA357" s="70">
        <v>0</v>
      </c>
      <c r="CB357" s="70">
        <v>0</v>
      </c>
      <c r="CC357" s="70">
        <v>0</v>
      </c>
      <c r="CD357" s="70">
        <v>0</v>
      </c>
    </row>
    <row r="358" spans="1:82">
      <c r="A358" s="70" t="s">
        <v>2015</v>
      </c>
      <c r="B358" s="70">
        <v>133</v>
      </c>
      <c r="C358" s="70">
        <v>14</v>
      </c>
      <c r="D358" s="70">
        <v>8</v>
      </c>
      <c r="E358" s="70">
        <v>2017</v>
      </c>
      <c r="F358" s="70" t="s">
        <v>156</v>
      </c>
      <c r="G358" s="70" t="s">
        <v>2001</v>
      </c>
      <c r="H358" s="70" t="s">
        <v>2002</v>
      </c>
      <c r="I358" s="148"/>
      <c r="J358" s="71">
        <v>49.098859885303689</v>
      </c>
      <c r="K358" s="71">
        <v>9.0237845292126373</v>
      </c>
      <c r="L358" s="71">
        <v>2.4082736224923433</v>
      </c>
      <c r="M358" s="71">
        <v>189.87444794947348</v>
      </c>
      <c r="N358" s="71">
        <v>194.30413206400658</v>
      </c>
      <c r="O358" s="71">
        <v>105.93410882694491</v>
      </c>
      <c r="P358" s="71">
        <v>50.432699530808989</v>
      </c>
      <c r="Q358" s="71">
        <v>8.1129315262648607</v>
      </c>
      <c r="R358" s="71">
        <v>50.695753023591685</v>
      </c>
      <c r="S358" s="71">
        <v>20.465919160433291</v>
      </c>
      <c r="T358" s="72"/>
      <c r="U358" s="71">
        <v>960391</v>
      </c>
      <c r="V358" s="71">
        <v>2273</v>
      </c>
      <c r="W358" s="71">
        <v>56</v>
      </c>
      <c r="X358" s="71">
        <v>50394</v>
      </c>
      <c r="Y358" s="71">
        <v>62375</v>
      </c>
      <c r="Z358" s="71">
        <v>63337</v>
      </c>
      <c r="AA358" s="71">
        <v>10446</v>
      </c>
      <c r="AB358" s="71">
        <v>118779</v>
      </c>
      <c r="AC358" s="71">
        <v>8830134.9999999981</v>
      </c>
      <c r="AD358" s="71">
        <v>20.465919160433291</v>
      </c>
      <c r="AE358" s="72"/>
      <c r="AF358" s="71">
        <v>14653902.9043703</v>
      </c>
      <c r="AG358" s="71">
        <v>8192540.6137987347</v>
      </c>
      <c r="AH358" s="71">
        <v>481162.09376779158</v>
      </c>
      <c r="AI358" s="71">
        <v>311541284.3461594</v>
      </c>
      <c r="AJ358" s="71">
        <v>353141256.63318127</v>
      </c>
      <c r="AK358" s="71">
        <v>0</v>
      </c>
      <c r="AL358" s="71">
        <v>0</v>
      </c>
      <c r="AM358" s="71">
        <v>16316300.897915291</v>
      </c>
      <c r="AN358" s="71">
        <v>0</v>
      </c>
      <c r="AO358" s="71">
        <v>0</v>
      </c>
      <c r="AP358" s="71">
        <v>704326447.48919272</v>
      </c>
      <c r="AQ358" s="72"/>
      <c r="AR358" s="71">
        <v>2051</v>
      </c>
      <c r="AS358" s="71">
        <v>327</v>
      </c>
      <c r="AT358" s="71">
        <v>0</v>
      </c>
      <c r="AU358" s="71">
        <v>0</v>
      </c>
      <c r="AV358" s="71">
        <v>31</v>
      </c>
      <c r="AW358" s="71">
        <v>1</v>
      </c>
      <c r="AX358" s="71"/>
      <c r="AY358" s="72"/>
      <c r="AZ358" s="71">
        <v>9291.1049999999996</v>
      </c>
      <c r="BA358" s="71">
        <v>9922.11</v>
      </c>
      <c r="BB358" s="71">
        <v>0</v>
      </c>
      <c r="BC358" s="71">
        <v>0</v>
      </c>
      <c r="BD358" s="71">
        <v>3682.3</v>
      </c>
      <c r="BE358" s="71">
        <v>2200</v>
      </c>
      <c r="BF358" s="71"/>
      <c r="BG358" s="72"/>
      <c r="BH358" s="71">
        <v>0</v>
      </c>
      <c r="BI358" s="71">
        <v>0</v>
      </c>
      <c r="BJ358" s="71">
        <v>0</v>
      </c>
      <c r="BK358" s="71">
        <v>0</v>
      </c>
      <c r="BL358" s="71">
        <v>29.266999999999999</v>
      </c>
      <c r="BM358" s="71">
        <v>0</v>
      </c>
      <c r="BN358" s="72"/>
      <c r="BO358" s="71">
        <v>0</v>
      </c>
      <c r="BP358" s="71">
        <v>0</v>
      </c>
      <c r="BQ358" s="71">
        <v>0</v>
      </c>
      <c r="BR358" s="71">
        <v>0</v>
      </c>
      <c r="BS358" s="71">
        <v>6</v>
      </c>
      <c r="BT358" s="71">
        <v>0</v>
      </c>
      <c r="BU358"/>
      <c r="BV358" s="70">
        <v>29.266999999999999</v>
      </c>
      <c r="BW358" s="70">
        <v>0</v>
      </c>
      <c r="BX358" s="70">
        <v>0</v>
      </c>
      <c r="BY358" s="70">
        <v>0</v>
      </c>
      <c r="BZ358" s="70">
        <v>0</v>
      </c>
      <c r="CA358" s="70">
        <v>0</v>
      </c>
      <c r="CB358" s="70">
        <v>0</v>
      </c>
      <c r="CC358" s="70">
        <v>0</v>
      </c>
      <c r="CD358" s="70">
        <v>0</v>
      </c>
    </row>
    <row r="359" spans="1:82">
      <c r="A359" s="70" t="s">
        <v>2016</v>
      </c>
      <c r="B359" s="70">
        <v>134</v>
      </c>
      <c r="C359" s="70">
        <v>15</v>
      </c>
      <c r="D359" s="70">
        <v>8</v>
      </c>
      <c r="E359" s="70">
        <v>2018</v>
      </c>
      <c r="F359" s="70" t="s">
        <v>183</v>
      </c>
      <c r="G359" s="70" t="s">
        <v>2001</v>
      </c>
      <c r="H359" s="70" t="s">
        <v>2002</v>
      </c>
      <c r="I359" s="148"/>
      <c r="J359" s="71">
        <v>44.238817012870896</v>
      </c>
      <c r="K359" s="71">
        <v>8.1143377177851335</v>
      </c>
      <c r="L359" s="71">
        <v>2.142295517908444</v>
      </c>
      <c r="M359" s="71">
        <v>172.89332828536683</v>
      </c>
      <c r="N359" s="71">
        <v>139.70373423858825</v>
      </c>
      <c r="O359" s="71">
        <v>103.92250351199586</v>
      </c>
      <c r="P359" s="71">
        <v>49.629547703520892</v>
      </c>
      <c r="Q359" s="71">
        <v>7.4746284421936497</v>
      </c>
      <c r="R359" s="71">
        <v>54.841987190308011</v>
      </c>
      <c r="S359" s="71">
        <v>17.372004394471571</v>
      </c>
      <c r="T359" s="72"/>
      <c r="U359" s="71">
        <v>971441</v>
      </c>
      <c r="V359" s="71">
        <v>2273</v>
      </c>
      <c r="W359" s="71">
        <v>56</v>
      </c>
      <c r="X359" s="71">
        <v>50394</v>
      </c>
      <c r="Y359" s="71">
        <v>62371</v>
      </c>
      <c r="Z359" s="71">
        <v>63324</v>
      </c>
      <c r="AA359" s="71">
        <v>10383</v>
      </c>
      <c r="AB359" s="71">
        <v>117932</v>
      </c>
      <c r="AC359" s="71">
        <v>9514885</v>
      </c>
      <c r="AD359" s="71">
        <v>17.372004394471571</v>
      </c>
      <c r="AE359" s="72"/>
      <c r="AF359" s="71">
        <v>13794359.20977824</v>
      </c>
      <c r="AG359" s="71">
        <v>8822192.4453338068</v>
      </c>
      <c r="AH359" s="71">
        <v>436993.59475888789</v>
      </c>
      <c r="AI359" s="71">
        <v>299267489.64296168</v>
      </c>
      <c r="AJ359" s="71">
        <v>328628687.17292118</v>
      </c>
      <c r="AK359" s="71">
        <v>0</v>
      </c>
      <c r="AL359" s="71">
        <v>0</v>
      </c>
      <c r="AM359" s="71">
        <v>16233470.788446169</v>
      </c>
      <c r="AN359" s="71">
        <v>0</v>
      </c>
      <c r="AO359" s="71">
        <v>0</v>
      </c>
      <c r="AP359" s="71">
        <v>667183192.85420001</v>
      </c>
      <c r="AQ359" s="72"/>
      <c r="AR359" s="71">
        <v>2188</v>
      </c>
      <c r="AS359" s="71">
        <v>360</v>
      </c>
      <c r="AT359" s="71">
        <v>0</v>
      </c>
      <c r="AU359" s="71">
        <v>0</v>
      </c>
      <c r="AV359" s="71">
        <v>35</v>
      </c>
      <c r="AW359" s="71">
        <v>1</v>
      </c>
      <c r="AX359" s="71"/>
      <c r="AY359" s="72"/>
      <c r="AZ359" s="71">
        <v>9941.3850000000002</v>
      </c>
      <c r="BA359" s="71">
        <v>31050.91</v>
      </c>
      <c r="BB359" s="71">
        <v>0</v>
      </c>
      <c r="BC359" s="71">
        <v>0</v>
      </c>
      <c r="BD359" s="71">
        <v>4357</v>
      </c>
      <c r="BE359" s="71">
        <v>2210</v>
      </c>
      <c r="BF359" s="71"/>
      <c r="BG359" s="72"/>
      <c r="BH359" s="71">
        <v>0</v>
      </c>
      <c r="BI359" s="71">
        <v>0</v>
      </c>
      <c r="BJ359" s="71">
        <v>0</v>
      </c>
      <c r="BK359" s="71">
        <v>0</v>
      </c>
      <c r="BL359" s="71">
        <v>29.396999999999998</v>
      </c>
      <c r="BM359" s="71">
        <v>0</v>
      </c>
      <c r="BN359" s="72"/>
      <c r="BO359" s="71">
        <v>0</v>
      </c>
      <c r="BP359" s="71">
        <v>0</v>
      </c>
      <c r="BQ359" s="71">
        <v>0</v>
      </c>
      <c r="BR359" s="71">
        <v>0</v>
      </c>
      <c r="BS359" s="71">
        <v>6</v>
      </c>
      <c r="BT359" s="71">
        <v>0</v>
      </c>
      <c r="BU359"/>
      <c r="BV359" s="70">
        <v>29.396999999999998</v>
      </c>
      <c r="BW359" s="70">
        <v>0</v>
      </c>
      <c r="BX359" s="70">
        <v>0</v>
      </c>
      <c r="BY359" s="70">
        <v>0</v>
      </c>
      <c r="BZ359" s="70">
        <v>0</v>
      </c>
      <c r="CA359" s="70">
        <v>0</v>
      </c>
      <c r="CB359" s="70">
        <v>0</v>
      </c>
      <c r="CC359" s="70">
        <v>0</v>
      </c>
      <c r="CD359" s="70">
        <v>0</v>
      </c>
    </row>
    <row r="360" spans="1:82">
      <c r="A360" s="70" t="s">
        <v>2017</v>
      </c>
      <c r="B360" s="70">
        <v>135</v>
      </c>
      <c r="C360" s="70">
        <v>16</v>
      </c>
      <c r="D360" s="70">
        <v>8</v>
      </c>
      <c r="E360" s="70">
        <v>2019</v>
      </c>
      <c r="F360" s="70" t="s">
        <v>158</v>
      </c>
      <c r="G360" s="70" t="s">
        <v>2001</v>
      </c>
      <c r="H360" s="70" t="s">
        <v>2002</v>
      </c>
      <c r="I360" s="148"/>
      <c r="J360" s="71">
        <v>41.351557663906789</v>
      </c>
      <c r="K360" s="71">
        <v>8.2325238868362423</v>
      </c>
      <c r="L360" s="71">
        <v>2.1810414814623793</v>
      </c>
      <c r="M360" s="71">
        <v>197.20284873379029</v>
      </c>
      <c r="N360" s="71">
        <v>156.32153662980704</v>
      </c>
      <c r="O360" s="71">
        <v>100.9141170905456</v>
      </c>
      <c r="P360" s="71">
        <v>49.276624027412574</v>
      </c>
      <c r="Q360" s="71">
        <v>7.2090495573466304</v>
      </c>
      <c r="R360" s="71">
        <v>51.529102875345245</v>
      </c>
      <c r="S360" s="71">
        <v>19.50898159026324</v>
      </c>
      <c r="T360" s="72"/>
      <c r="U360" s="71">
        <v>867435</v>
      </c>
      <c r="V360" s="71">
        <v>2273</v>
      </c>
      <c r="W360" s="71">
        <v>56</v>
      </c>
      <c r="X360" s="71">
        <v>50394</v>
      </c>
      <c r="Y360" s="71">
        <v>62415</v>
      </c>
      <c r="Z360" s="71">
        <v>63179</v>
      </c>
      <c r="AA360" s="71">
        <v>10232</v>
      </c>
      <c r="AB360" s="71">
        <v>116821</v>
      </c>
      <c r="AC360" s="71">
        <v>9086540</v>
      </c>
      <c r="AD360" s="71">
        <v>19.50898159026324</v>
      </c>
      <c r="AE360" s="72"/>
      <c r="AF360" s="71">
        <v>12098450.990395579</v>
      </c>
      <c r="AG360" s="71">
        <v>8747111.7689600885</v>
      </c>
      <c r="AH360" s="71">
        <v>486357.48813136568</v>
      </c>
      <c r="AI360" s="71">
        <v>307825307.74200302</v>
      </c>
      <c r="AJ360" s="71">
        <v>323791787.61860532</v>
      </c>
      <c r="AK360" s="71">
        <v>0</v>
      </c>
      <c r="AL360" s="71">
        <v>0</v>
      </c>
      <c r="AM360" s="71">
        <v>15910140.771982843</v>
      </c>
      <c r="AN360" s="71">
        <v>0</v>
      </c>
      <c r="AO360" s="71">
        <v>0</v>
      </c>
      <c r="AP360" s="71">
        <v>668859156.3800782</v>
      </c>
      <c r="AQ360" s="72"/>
      <c r="AR360" s="71">
        <v>2310</v>
      </c>
      <c r="AS360" s="71">
        <v>369</v>
      </c>
      <c r="AT360" s="71">
        <v>0</v>
      </c>
      <c r="AU360" s="71">
        <v>0</v>
      </c>
      <c r="AV360" s="71">
        <v>39</v>
      </c>
      <c r="AW360" s="71">
        <v>1</v>
      </c>
      <c r="AX360" s="71"/>
      <c r="AY360" s="72"/>
      <c r="AZ360" s="71">
        <v>10573.714999999989</v>
      </c>
      <c r="BA360" s="71">
        <v>32199.01</v>
      </c>
      <c r="BB360" s="71">
        <v>0</v>
      </c>
      <c r="BC360" s="71">
        <v>0</v>
      </c>
      <c r="BD360" s="71">
        <v>5653.5</v>
      </c>
      <c r="BE360" s="71">
        <v>2210</v>
      </c>
      <c r="BF360" s="71"/>
      <c r="BG360" s="72"/>
      <c r="BH360" s="71">
        <v>0</v>
      </c>
      <c r="BI360" s="71">
        <v>0</v>
      </c>
      <c r="BJ360" s="71">
        <v>0</v>
      </c>
      <c r="BK360" s="71">
        <v>0</v>
      </c>
      <c r="BL360" s="71">
        <v>20.957000000000001</v>
      </c>
      <c r="BM360" s="71">
        <v>0</v>
      </c>
      <c r="BN360" s="72"/>
      <c r="BO360" s="71">
        <v>0</v>
      </c>
      <c r="BP360" s="71">
        <v>0</v>
      </c>
      <c r="BQ360" s="71">
        <v>0</v>
      </c>
      <c r="BR360" s="71">
        <v>0</v>
      </c>
      <c r="BS360" s="71">
        <v>6</v>
      </c>
      <c r="BT360" s="71">
        <v>0</v>
      </c>
      <c r="BU360"/>
      <c r="BV360" s="70">
        <v>20.957000000000001</v>
      </c>
      <c r="BW360" s="70">
        <v>0</v>
      </c>
      <c r="BX360" s="70">
        <v>0</v>
      </c>
      <c r="BY360" s="70">
        <v>0</v>
      </c>
      <c r="BZ360" s="70">
        <v>0</v>
      </c>
      <c r="CA360" s="70">
        <v>0</v>
      </c>
      <c r="CB360" s="70">
        <v>0</v>
      </c>
      <c r="CC360" s="70">
        <v>0</v>
      </c>
      <c r="CD360" s="70">
        <v>0</v>
      </c>
    </row>
    <row r="361" spans="1:82">
      <c r="A361" s="70" t="s">
        <v>2018</v>
      </c>
      <c r="B361" s="70">
        <v>136</v>
      </c>
      <c r="C361" s="70">
        <v>17</v>
      </c>
      <c r="D361" s="70">
        <v>8</v>
      </c>
      <c r="E361" s="70">
        <v>2020</v>
      </c>
      <c r="F361" s="70" t="s">
        <v>159</v>
      </c>
      <c r="G361" s="70" t="s">
        <v>2001</v>
      </c>
      <c r="H361" s="70" t="s">
        <v>2002</v>
      </c>
      <c r="I361" s="148"/>
      <c r="J361" s="71">
        <v>43.123400535259982</v>
      </c>
      <c r="K361" s="71">
        <v>7.9487076077481671</v>
      </c>
      <c r="L361" s="71">
        <v>1.9479188095953153</v>
      </c>
      <c r="M361" s="71">
        <v>177.043401640144</v>
      </c>
      <c r="N361" s="71">
        <v>143.63405688944258</v>
      </c>
      <c r="O361" s="71">
        <v>88.552178942577115</v>
      </c>
      <c r="P361" s="71">
        <v>46.084389689164354</v>
      </c>
      <c r="Q361" s="71">
        <v>6.7809548766629799</v>
      </c>
      <c r="R361" s="71">
        <v>47.898957405336667</v>
      </c>
      <c r="S361" s="71">
        <v>15.455733009059159</v>
      </c>
      <c r="T361" s="72"/>
      <c r="U361" s="71">
        <v>867595</v>
      </c>
      <c r="V361" s="71">
        <v>2144</v>
      </c>
      <c r="W361" s="71">
        <v>47</v>
      </c>
      <c r="X361" s="71">
        <v>48316</v>
      </c>
      <c r="Y361" s="71">
        <v>61725</v>
      </c>
      <c r="Z361" s="71">
        <v>63277</v>
      </c>
      <c r="AA361" s="71">
        <v>10171</v>
      </c>
      <c r="AB361" s="71">
        <v>115008</v>
      </c>
      <c r="AC361" s="71">
        <v>8491036.9999999981</v>
      </c>
      <c r="AD361" s="71">
        <v>15.455733009059159</v>
      </c>
      <c r="AE361" s="72"/>
      <c r="AF361" s="71">
        <v>13696941.68151075</v>
      </c>
      <c r="AG361" s="71">
        <v>8077394.2892905008</v>
      </c>
      <c r="AH361" s="71">
        <v>480953.50620931678</v>
      </c>
      <c r="AI361" s="71">
        <v>264083231.32489455</v>
      </c>
      <c r="AJ361" s="71">
        <v>307659863.01994139</v>
      </c>
      <c r="AK361" s="71"/>
      <c r="AL361" s="71"/>
      <c r="AM361" s="71">
        <v>15009821.765530415</v>
      </c>
      <c r="AN361" s="71"/>
      <c r="AO361" s="71"/>
      <c r="AP361" s="71">
        <v>609008205.58737695</v>
      </c>
      <c r="AQ361" s="72"/>
      <c r="AR361" s="71">
        <v>2434</v>
      </c>
      <c r="AS361" s="71">
        <v>377</v>
      </c>
      <c r="AT361" s="71">
        <v>0</v>
      </c>
      <c r="AU361" s="71">
        <v>0</v>
      </c>
      <c r="AV361" s="71">
        <v>42</v>
      </c>
      <c r="AW361" s="71">
        <v>1</v>
      </c>
      <c r="AX361" s="71"/>
      <c r="AY361" s="72"/>
      <c r="AZ361" s="71">
        <v>11239.71499999998</v>
      </c>
      <c r="BA361" s="71">
        <v>33907.309999999983</v>
      </c>
      <c r="BB361" s="71">
        <v>0</v>
      </c>
      <c r="BC361" s="71">
        <v>0</v>
      </c>
      <c r="BD361" s="71">
        <v>6043.5</v>
      </c>
      <c r="BE361" s="71">
        <v>2210</v>
      </c>
      <c r="BF361" s="71"/>
      <c r="BG361" s="72"/>
      <c r="BH361" s="71">
        <v>0</v>
      </c>
      <c r="BI361" s="71">
        <v>0</v>
      </c>
      <c r="BJ361" s="71">
        <v>0</v>
      </c>
      <c r="BK361" s="71">
        <v>0</v>
      </c>
      <c r="BL361" s="71">
        <v>12.497</v>
      </c>
      <c r="BM361" s="71">
        <v>0</v>
      </c>
      <c r="BN361" s="72"/>
      <c r="BO361" s="71">
        <v>0</v>
      </c>
      <c r="BP361" s="71">
        <v>0</v>
      </c>
      <c r="BQ361" s="71">
        <v>0</v>
      </c>
      <c r="BR361" s="71">
        <v>0</v>
      </c>
      <c r="BS361" s="71">
        <v>5</v>
      </c>
      <c r="BT361" s="71">
        <v>0</v>
      </c>
      <c r="BU361"/>
      <c r="BV361" s="70">
        <v>12.497</v>
      </c>
      <c r="BW361" s="70">
        <v>0</v>
      </c>
      <c r="BX361" s="70">
        <v>0</v>
      </c>
      <c r="BY361" s="70">
        <v>0</v>
      </c>
      <c r="BZ361" s="70">
        <v>0</v>
      </c>
      <c r="CA361" s="70">
        <v>0</v>
      </c>
      <c r="CB361" s="70">
        <v>0</v>
      </c>
      <c r="CC361" s="70">
        <v>0</v>
      </c>
      <c r="CD361" s="70">
        <v>0</v>
      </c>
    </row>
    <row r="362" spans="1:82">
      <c r="A362" s="70" t="s">
        <v>2019</v>
      </c>
      <c r="B362" s="70">
        <v>136</v>
      </c>
      <c r="C362" s="70">
        <v>18</v>
      </c>
      <c r="D362" s="70">
        <v>8</v>
      </c>
      <c r="E362" s="70">
        <v>2021</v>
      </c>
      <c r="F362" s="70" t="s">
        <v>160</v>
      </c>
      <c r="G362" s="70" t="s">
        <v>2001</v>
      </c>
      <c r="H362" s="70" t="s">
        <v>2002</v>
      </c>
      <c r="I362" s="148"/>
      <c r="J362" s="71">
        <v>44.043792597732576</v>
      </c>
      <c r="K362" s="71">
        <v>8.2099413545580955</v>
      </c>
      <c r="L362" s="71">
        <v>1.7377521451749367</v>
      </c>
      <c r="M362" s="71">
        <v>170.67899063847469</v>
      </c>
      <c r="N362" s="71">
        <v>125.72265638022559</v>
      </c>
      <c r="O362" s="71">
        <v>86.076780078128039</v>
      </c>
      <c r="P362" s="71">
        <v>47.637044711489708</v>
      </c>
      <c r="Q362" s="71">
        <v>6.6242508826687097</v>
      </c>
      <c r="R362" s="71">
        <v>51.02124346866951</v>
      </c>
      <c r="S362" s="71">
        <v>16.353764449224311</v>
      </c>
      <c r="T362" s="72"/>
      <c r="U362" s="71">
        <v>1014833</v>
      </c>
      <c r="V362" s="71">
        <v>2144</v>
      </c>
      <c r="W362" s="71">
        <v>47</v>
      </c>
      <c r="X362" s="71">
        <v>48316</v>
      </c>
      <c r="Y362" s="71">
        <v>61097</v>
      </c>
      <c r="Z362" s="71">
        <v>63332</v>
      </c>
      <c r="AA362" s="71">
        <v>10252</v>
      </c>
      <c r="AB362" s="71">
        <v>113454</v>
      </c>
      <c r="AC362" s="71">
        <v>8774249</v>
      </c>
      <c r="AD362" s="71">
        <v>16.353764449224311</v>
      </c>
      <c r="AE362" s="72"/>
      <c r="AF362" s="71">
        <v>13026802.147275463</v>
      </c>
      <c r="AG362" s="71">
        <v>9570290.0949494112</v>
      </c>
      <c r="AH362" s="71">
        <v>447048.96102604887</v>
      </c>
      <c r="AI362" s="71">
        <v>307971031.01258546</v>
      </c>
      <c r="AJ362" s="71">
        <v>308176199.82796901</v>
      </c>
      <c r="AK362" s="71">
        <v>0</v>
      </c>
      <c r="AL362" s="71">
        <v>0</v>
      </c>
      <c r="AM362" s="71">
        <v>14892413.127346473</v>
      </c>
      <c r="AN362" s="71">
        <v>0</v>
      </c>
      <c r="AO362" s="71">
        <v>0</v>
      </c>
      <c r="AP362" s="71">
        <v>654083785.17115188</v>
      </c>
      <c r="AQ362" s="72"/>
      <c r="AR362" s="71">
        <v>2557</v>
      </c>
      <c r="AS362" s="71">
        <v>379</v>
      </c>
      <c r="AT362" s="71">
        <v>0</v>
      </c>
      <c r="AU362" s="71">
        <v>0</v>
      </c>
      <c r="AV362" s="71">
        <v>42</v>
      </c>
      <c r="AW362" s="71">
        <v>1</v>
      </c>
      <c r="AX362" s="71"/>
      <c r="AY362" s="72"/>
      <c r="AZ362" s="71">
        <v>11860.78499999998</v>
      </c>
      <c r="BA362" s="71">
        <v>66168.310000000012</v>
      </c>
      <c r="BB362" s="71">
        <v>0</v>
      </c>
      <c r="BC362" s="71">
        <v>0</v>
      </c>
      <c r="BD362" s="71">
        <v>6043.5</v>
      </c>
      <c r="BE362" s="71">
        <v>2210</v>
      </c>
      <c r="BF362" s="71"/>
      <c r="BG362" s="72"/>
      <c r="BH362" s="71">
        <v>0</v>
      </c>
      <c r="BI362" s="71">
        <v>0</v>
      </c>
      <c r="BJ362" s="71">
        <v>0</v>
      </c>
      <c r="BK362" s="71">
        <v>0</v>
      </c>
      <c r="BL362" s="71">
        <v>18.858999999999998</v>
      </c>
      <c r="BM362" s="71">
        <v>0</v>
      </c>
      <c r="BN362" s="72"/>
      <c r="BO362" s="71">
        <v>0</v>
      </c>
      <c r="BP362" s="71">
        <v>0</v>
      </c>
      <c r="BQ362" s="71">
        <v>0</v>
      </c>
      <c r="BR362" s="71">
        <v>0</v>
      </c>
      <c r="BS362" s="71">
        <v>6</v>
      </c>
      <c r="BT362" s="71">
        <v>0</v>
      </c>
      <c r="BU362"/>
      <c r="BV362" s="70">
        <v>18.859000000000002</v>
      </c>
      <c r="BW362" s="70">
        <v>0</v>
      </c>
      <c r="BX362" s="70">
        <v>0</v>
      </c>
      <c r="BY362" s="70">
        <v>0</v>
      </c>
      <c r="BZ362" s="70">
        <v>0</v>
      </c>
      <c r="CA362" s="70">
        <v>0</v>
      </c>
      <c r="CB362" s="70">
        <v>0</v>
      </c>
      <c r="CC362" s="70">
        <v>0</v>
      </c>
      <c r="CD362" s="70">
        <v>0</v>
      </c>
    </row>
    <row r="363" spans="1:82">
      <c r="A363" s="70" t="s">
        <v>2020</v>
      </c>
      <c r="B363" s="70">
        <v>136</v>
      </c>
      <c r="C363" s="70">
        <v>19</v>
      </c>
      <c r="D363" s="70">
        <v>8</v>
      </c>
      <c r="E363" s="70">
        <v>2022</v>
      </c>
      <c r="F363" s="70" t="s">
        <v>161</v>
      </c>
      <c r="G363" s="70" t="s">
        <v>2001</v>
      </c>
      <c r="H363" s="70" t="s">
        <v>2002</v>
      </c>
      <c r="I363" s="148"/>
      <c r="J363" s="71">
        <v>37.030998889230595</v>
      </c>
      <c r="K363" s="71">
        <v>8.7514093473716237</v>
      </c>
      <c r="L363" s="71">
        <v>1.2523093004962871</v>
      </c>
      <c r="M363" s="71">
        <v>171.71980314311142</v>
      </c>
      <c r="N363" s="71">
        <v>178.80536666081096</v>
      </c>
      <c r="O363" s="71">
        <v>90.8915350689212</v>
      </c>
      <c r="P363" s="71">
        <v>47.187206433939572</v>
      </c>
      <c r="Q363" s="71">
        <v>6.6955615375432291</v>
      </c>
      <c r="R363" s="71">
        <v>51.714895791071648</v>
      </c>
      <c r="S363" s="71">
        <v>10.164889337526169</v>
      </c>
      <c r="T363" s="72"/>
      <c r="U363" s="71">
        <v>1008332</v>
      </c>
      <c r="V363" s="71">
        <v>2144</v>
      </c>
      <c r="W363" s="71">
        <v>47</v>
      </c>
      <c r="X363" s="71">
        <v>48316</v>
      </c>
      <c r="Y363" s="71">
        <v>62470</v>
      </c>
      <c r="Z363" s="71">
        <v>63538</v>
      </c>
      <c r="AA363" s="71">
        <v>10310</v>
      </c>
      <c r="AB363" s="71">
        <v>113735</v>
      </c>
      <c r="AC363" s="71">
        <v>9005235.9999999981</v>
      </c>
      <c r="AD363" s="71">
        <v>10.164889337526169</v>
      </c>
      <c r="AE363" s="72"/>
      <c r="AF363" s="71">
        <v>11149516.30643573</v>
      </c>
      <c r="AG363" s="71">
        <v>8824060.3981066346</v>
      </c>
      <c r="AH363" s="71">
        <v>341917.37456671533</v>
      </c>
      <c r="AI363" s="71">
        <v>273673609.25618869</v>
      </c>
      <c r="AJ363" s="71">
        <v>355985424.71175998</v>
      </c>
      <c r="AK363" s="71">
        <v>0</v>
      </c>
      <c r="AL363" s="71">
        <v>0</v>
      </c>
      <c r="AM363" s="71">
        <v>14686292.829393288</v>
      </c>
      <c r="AN363" s="71">
        <v>0</v>
      </c>
      <c r="AO363" s="71">
        <v>0</v>
      </c>
      <c r="AP363" s="71">
        <v>664660820.87645102</v>
      </c>
      <c r="AQ363" s="72"/>
      <c r="AR363" s="71">
        <v>2675</v>
      </c>
      <c r="AS363" s="71">
        <v>380</v>
      </c>
      <c r="AT363" s="71">
        <v>0</v>
      </c>
      <c r="AU363" s="71">
        <v>0</v>
      </c>
      <c r="AV363" s="71">
        <v>42</v>
      </c>
      <c r="AW363" s="71">
        <v>1</v>
      </c>
      <c r="AX363" s="71"/>
      <c r="AY363" s="72"/>
      <c r="AZ363" s="71">
        <v>12502.544999999975</v>
      </c>
      <c r="BA363" s="71">
        <v>66179.610000000015</v>
      </c>
      <c r="BB363" s="71">
        <v>0</v>
      </c>
      <c r="BC363" s="71">
        <v>0</v>
      </c>
      <c r="BD363" s="71">
        <v>6223.5</v>
      </c>
      <c r="BE363" s="71">
        <v>2210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2021</v>
      </c>
      <c r="B364" s="70">
        <v>136</v>
      </c>
      <c r="C364" s="70">
        <v>20</v>
      </c>
      <c r="D364" s="70">
        <v>8</v>
      </c>
      <c r="E364" s="70">
        <v>2023</v>
      </c>
      <c r="F364" s="70" t="s">
        <v>1539</v>
      </c>
      <c r="G364" s="70" t="s">
        <v>2001</v>
      </c>
      <c r="H364" s="70" t="s">
        <v>2002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2804</v>
      </c>
      <c r="AS364" s="71">
        <v>380</v>
      </c>
      <c r="AT364" s="71">
        <v>0</v>
      </c>
      <c r="AU364" s="71">
        <v>0</v>
      </c>
      <c r="AV364" s="71">
        <v>43</v>
      </c>
      <c r="AW364" s="71">
        <v>1</v>
      </c>
      <c r="AX364" s="71"/>
      <c r="AY364" s="72"/>
      <c r="AZ364" s="71">
        <v>13247.024999999969</v>
      </c>
      <c r="BA364" s="71">
        <v>66179.110000000015</v>
      </c>
      <c r="BB364" s="71">
        <v>0</v>
      </c>
      <c r="BC364" s="71">
        <v>0</v>
      </c>
      <c r="BD364" s="71">
        <v>6886.9000000000005</v>
      </c>
      <c r="BE364" s="71">
        <v>2210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2022</v>
      </c>
      <c r="B365" s="70">
        <v>136</v>
      </c>
      <c r="C365" s="70">
        <v>21</v>
      </c>
      <c r="D365" s="70">
        <v>8</v>
      </c>
      <c r="E365" s="70">
        <v>2024</v>
      </c>
      <c r="F365" s="70" t="s">
        <v>1554</v>
      </c>
      <c r="G365" s="70" t="s">
        <v>2001</v>
      </c>
      <c r="H365" s="70" t="s">
        <v>2002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2023</v>
      </c>
      <c r="B366" s="70">
        <v>375</v>
      </c>
      <c r="C366" s="70">
        <v>1</v>
      </c>
      <c r="D366" s="70">
        <v>23</v>
      </c>
      <c r="E366" s="70">
        <v>1990</v>
      </c>
      <c r="F366" s="70" t="s">
        <v>787</v>
      </c>
      <c r="G366" s="70" t="s">
        <v>2024</v>
      </c>
      <c r="H366" s="70" t="s">
        <v>2025</v>
      </c>
      <c r="I366" s="148"/>
      <c r="J366" s="71">
        <v>277.60616084225052</v>
      </c>
      <c r="K366" s="71">
        <v>13.63278120952039</v>
      </c>
      <c r="L366" s="71">
        <v>28.96102469794296</v>
      </c>
      <c r="M366" s="71">
        <v>55.941792413878566</v>
      </c>
      <c r="N366" s="71">
        <v>87.194578744348163</v>
      </c>
      <c r="O366" s="71">
        <v>82.438696774021764</v>
      </c>
      <c r="P366" s="71">
        <v>94.554987900253693</v>
      </c>
      <c r="Q366" s="71">
        <v>6.0664764390785999</v>
      </c>
      <c r="R366" s="71">
        <v>0</v>
      </c>
      <c r="S366" s="71">
        <v>7.0747671227980096</v>
      </c>
      <c r="T366" s="72"/>
      <c r="U366" s="71">
        <v>34875561</v>
      </c>
      <c r="V366" s="71">
        <v>4838</v>
      </c>
      <c r="W366" s="71">
        <v>251</v>
      </c>
      <c r="X366" s="71">
        <v>20971</v>
      </c>
      <c r="Y366" s="71">
        <v>26229</v>
      </c>
      <c r="Z366" s="71">
        <v>33908</v>
      </c>
      <c r="AA366" s="71">
        <v>22959</v>
      </c>
      <c r="AB366" s="71">
        <v>98499</v>
      </c>
      <c r="AC366" s="71">
        <v>0</v>
      </c>
      <c r="AD366" s="71">
        <v>7.0747671227980096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2026</v>
      </c>
      <c r="B367" s="70">
        <v>376</v>
      </c>
      <c r="C367" s="70">
        <v>2</v>
      </c>
      <c r="D367" s="70">
        <v>23</v>
      </c>
      <c r="E367" s="70">
        <v>2005</v>
      </c>
      <c r="F367" s="70" t="s">
        <v>789</v>
      </c>
      <c r="G367" s="70" t="s">
        <v>2024</v>
      </c>
      <c r="H367" s="70" t="s">
        <v>2025</v>
      </c>
      <c r="I367" s="148"/>
      <c r="J367" s="71">
        <v>351.93964787432708</v>
      </c>
      <c r="K367" s="71">
        <v>10.324010365139211</v>
      </c>
      <c r="L367" s="71">
        <v>34.21490320398604</v>
      </c>
      <c r="M367" s="71">
        <v>123.673100872592</v>
      </c>
      <c r="N367" s="71">
        <v>160.36309197370011</v>
      </c>
      <c r="O367" s="71">
        <v>143.95984618219649</v>
      </c>
      <c r="P367" s="71">
        <v>91.416073912554097</v>
      </c>
      <c r="Q367" s="71">
        <v>6.6234420820331099</v>
      </c>
      <c r="R367" s="71">
        <v>0</v>
      </c>
      <c r="S367" s="71">
        <v>16.007014285621821</v>
      </c>
      <c r="T367" s="72"/>
      <c r="U367" s="71">
        <v>48634453</v>
      </c>
      <c r="V367" s="71">
        <v>4465</v>
      </c>
      <c r="W367" s="71">
        <v>243</v>
      </c>
      <c r="X367" s="71">
        <v>24737</v>
      </c>
      <c r="Y367" s="71">
        <v>36505</v>
      </c>
      <c r="Z367" s="71">
        <v>68520</v>
      </c>
      <c r="AA367" s="71">
        <v>18179</v>
      </c>
      <c r="AB367" s="71">
        <v>112425</v>
      </c>
      <c r="AC367" s="71">
        <v>0</v>
      </c>
      <c r="AD367" s="71">
        <v>16.007014285621821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2027</v>
      </c>
      <c r="B368" s="70">
        <v>377</v>
      </c>
      <c r="C368" s="70">
        <v>3</v>
      </c>
      <c r="D368" s="70">
        <v>23</v>
      </c>
      <c r="E368" s="70">
        <v>2006</v>
      </c>
      <c r="F368" s="70" t="s">
        <v>790</v>
      </c>
      <c r="G368" s="1064" t="s">
        <v>2024</v>
      </c>
      <c r="H368" s="70" t="s">
        <v>2025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2028</v>
      </c>
      <c r="B369" s="70">
        <v>378</v>
      </c>
      <c r="C369" s="70">
        <v>4</v>
      </c>
      <c r="D369" s="70">
        <v>23</v>
      </c>
      <c r="E369" s="70">
        <v>2007</v>
      </c>
      <c r="F369" s="70" t="s">
        <v>791</v>
      </c>
      <c r="G369" s="1064" t="s">
        <v>2024</v>
      </c>
      <c r="H369" s="70" t="s">
        <v>2025</v>
      </c>
      <c r="I369" s="148"/>
      <c r="J369" s="71">
        <v>498.39859841671682</v>
      </c>
      <c r="K369" s="71">
        <v>11.960628112298989</v>
      </c>
      <c r="L369" s="71">
        <v>71.409037843485891</v>
      </c>
      <c r="M369" s="71">
        <v>168.14755064791839</v>
      </c>
      <c r="N369" s="71">
        <v>226.88758014408231</v>
      </c>
      <c r="O369" s="71">
        <v>141.5162369286804</v>
      </c>
      <c r="P369" s="71">
        <v>90.987642130289544</v>
      </c>
      <c r="Q369" s="71">
        <v>7.0428189018234999</v>
      </c>
      <c r="R369" s="71">
        <v>0</v>
      </c>
      <c r="S369" s="71">
        <v>14.092324871553521</v>
      </c>
      <c r="T369" s="72"/>
      <c r="U369" s="71">
        <v>55374397</v>
      </c>
      <c r="V369" s="71">
        <v>4135</v>
      </c>
      <c r="W369" s="71">
        <v>591</v>
      </c>
      <c r="X369" s="71">
        <v>29267</v>
      </c>
      <c r="Y369" s="71">
        <v>37749</v>
      </c>
      <c r="Z369" s="71">
        <v>70021</v>
      </c>
      <c r="AA369" s="71">
        <v>17818</v>
      </c>
      <c r="AB369" s="71">
        <v>113222</v>
      </c>
      <c r="AC369" s="71">
        <v>0</v>
      </c>
      <c r="AD369" s="71">
        <v>14.092324871553521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2029</v>
      </c>
      <c r="B370" s="70">
        <v>379</v>
      </c>
      <c r="C370" s="70">
        <v>5</v>
      </c>
      <c r="D370" s="70">
        <v>23</v>
      </c>
      <c r="E370" s="70">
        <v>2008</v>
      </c>
      <c r="F370" s="70" t="s">
        <v>792</v>
      </c>
      <c r="G370" s="70" t="s">
        <v>2024</v>
      </c>
      <c r="H370" s="70" t="s">
        <v>2025</v>
      </c>
      <c r="I370" s="148"/>
      <c r="J370" s="71">
        <v>382.71778151041451</v>
      </c>
      <c r="K370" s="71">
        <v>8.2679593296227036</v>
      </c>
      <c r="L370" s="71">
        <v>57.585828891744043</v>
      </c>
      <c r="M370" s="71">
        <v>158.6495500079848</v>
      </c>
      <c r="N370" s="71">
        <v>185.7940758040277</v>
      </c>
      <c r="O370" s="71">
        <v>137.34639849471179</v>
      </c>
      <c r="P370" s="71">
        <v>89.01709870661216</v>
      </c>
      <c r="Q370" s="71">
        <v>6.93852316534299</v>
      </c>
      <c r="R370" s="71">
        <v>0</v>
      </c>
      <c r="S370" s="71">
        <v>15.561713875915281</v>
      </c>
      <c r="T370" s="72"/>
      <c r="U370" s="71">
        <v>53274852</v>
      </c>
      <c r="V370" s="71">
        <v>4135</v>
      </c>
      <c r="W370" s="71">
        <v>591</v>
      </c>
      <c r="X370" s="71">
        <v>29267</v>
      </c>
      <c r="Y370" s="71">
        <v>38303</v>
      </c>
      <c r="Z370" s="71">
        <v>70343</v>
      </c>
      <c r="AA370" s="71">
        <v>17452</v>
      </c>
      <c r="AB370" s="71">
        <v>113380</v>
      </c>
      <c r="AC370" s="71">
        <v>0</v>
      </c>
      <c r="AD370" s="71">
        <v>15.561713875915281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2030</v>
      </c>
      <c r="B371" s="70">
        <v>380</v>
      </c>
      <c r="C371" s="70">
        <v>6</v>
      </c>
      <c r="D371" s="70">
        <v>23</v>
      </c>
      <c r="E371" s="70">
        <v>2009</v>
      </c>
      <c r="F371" s="70" t="s">
        <v>176</v>
      </c>
      <c r="G371" s="70" t="s">
        <v>2024</v>
      </c>
      <c r="H371" s="70" t="s">
        <v>2025</v>
      </c>
      <c r="I371" s="148"/>
      <c r="J371" s="71">
        <v>306.771169478373</v>
      </c>
      <c r="K371" s="71">
        <v>7.1200792491929308</v>
      </c>
      <c r="L371" s="71">
        <v>44.900773145419492</v>
      </c>
      <c r="M371" s="71">
        <v>130.4925060867204</v>
      </c>
      <c r="N371" s="71">
        <v>141.5610863441153</v>
      </c>
      <c r="O371" s="71">
        <v>140.311717140029</v>
      </c>
      <c r="P371" s="71">
        <v>84.920864965253401</v>
      </c>
      <c r="Q371" s="71">
        <v>6.6074225961364101</v>
      </c>
      <c r="R371" s="71">
        <v>0</v>
      </c>
      <c r="S371" s="71">
        <v>21.67193841114198</v>
      </c>
      <c r="T371" s="72"/>
      <c r="U371" s="71">
        <v>43211334</v>
      </c>
      <c r="V371" s="71">
        <v>4247</v>
      </c>
      <c r="W371" s="71">
        <v>689</v>
      </c>
      <c r="X371" s="71">
        <v>32724</v>
      </c>
      <c r="Y371" s="71">
        <v>38677</v>
      </c>
      <c r="Z371" s="71">
        <v>70931</v>
      </c>
      <c r="AA371" s="71">
        <v>17092</v>
      </c>
      <c r="AB371" s="71">
        <v>113340</v>
      </c>
      <c r="AC371" s="71">
        <v>0</v>
      </c>
      <c r="AD371" s="71">
        <v>21.67193841114198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235.55699999999999</v>
      </c>
      <c r="BK371" s="71">
        <v>0</v>
      </c>
      <c r="BL371" s="71">
        <v>24.538000000000004</v>
      </c>
      <c r="BM371" s="71">
        <v>0</v>
      </c>
      <c r="BN371" s="72"/>
      <c r="BO371" s="71">
        <v>0</v>
      </c>
      <c r="BP371" s="71">
        <v>0</v>
      </c>
      <c r="BQ371" s="71">
        <v>22</v>
      </c>
      <c r="BR371" s="71">
        <v>0</v>
      </c>
      <c r="BS371" s="71">
        <v>5</v>
      </c>
      <c r="BT371" s="71">
        <v>0</v>
      </c>
      <c r="BU371"/>
      <c r="BV371" s="70">
        <v>260.09500000000003</v>
      </c>
      <c r="BW371" s="70">
        <v>0</v>
      </c>
      <c r="BX371" s="70">
        <v>0</v>
      </c>
      <c r="BY371" s="70">
        <v>0</v>
      </c>
      <c r="BZ371" s="70">
        <v>0</v>
      </c>
      <c r="CA371" s="70">
        <v>0</v>
      </c>
      <c r="CB371" s="70">
        <v>0</v>
      </c>
      <c r="CC371" s="70">
        <v>0</v>
      </c>
      <c r="CD371" s="70">
        <v>0</v>
      </c>
    </row>
    <row r="372" spans="1:82">
      <c r="A372" s="70" t="s">
        <v>2031</v>
      </c>
      <c r="B372" s="70">
        <v>381</v>
      </c>
      <c r="C372" s="70">
        <v>7</v>
      </c>
      <c r="D372" s="70">
        <v>23</v>
      </c>
      <c r="E372" s="70">
        <v>2010</v>
      </c>
      <c r="F372" s="70" t="s">
        <v>177</v>
      </c>
      <c r="G372" s="70" t="s">
        <v>2024</v>
      </c>
      <c r="H372" s="70" t="s">
        <v>2025</v>
      </c>
      <c r="I372" s="148"/>
      <c r="J372" s="71">
        <v>280.75047491926279</v>
      </c>
      <c r="K372" s="71">
        <v>8.0865843913409456</v>
      </c>
      <c r="L372" s="71">
        <v>40.358105178843552</v>
      </c>
      <c r="M372" s="71">
        <v>143.30165217285699</v>
      </c>
      <c r="N372" s="71">
        <v>177.59055461024369</v>
      </c>
      <c r="O372" s="71">
        <v>140.55074883509471</v>
      </c>
      <c r="P372" s="71">
        <v>86.774942656707637</v>
      </c>
      <c r="Q372" s="71">
        <v>6.8877618805182097</v>
      </c>
      <c r="R372" s="71">
        <v>0</v>
      </c>
      <c r="S372" s="71">
        <v>19.896752690135909</v>
      </c>
      <c r="T372" s="72"/>
      <c r="U372" s="71">
        <v>41184649</v>
      </c>
      <c r="V372" s="71">
        <v>4247</v>
      </c>
      <c r="W372" s="71">
        <v>689</v>
      </c>
      <c r="X372" s="71">
        <v>32724</v>
      </c>
      <c r="Y372" s="71">
        <v>39159</v>
      </c>
      <c r="Z372" s="71">
        <v>71382</v>
      </c>
      <c r="AA372" s="71">
        <v>17029</v>
      </c>
      <c r="AB372" s="71">
        <v>113213</v>
      </c>
      <c r="AC372" s="71">
        <v>0</v>
      </c>
      <c r="AD372" s="71">
        <v>19.896752690135909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199.98699999999999</v>
      </c>
      <c r="BK372" s="71">
        <v>0</v>
      </c>
      <c r="BL372" s="71">
        <v>19.579000000000001</v>
      </c>
      <c r="BM372" s="71">
        <v>0</v>
      </c>
      <c r="BN372" s="72"/>
      <c r="BO372" s="71">
        <v>0</v>
      </c>
      <c r="BP372" s="71">
        <v>0</v>
      </c>
      <c r="BQ372" s="71">
        <v>22</v>
      </c>
      <c r="BR372" s="71">
        <v>0</v>
      </c>
      <c r="BS372" s="71">
        <v>5</v>
      </c>
      <c r="BT372" s="71">
        <v>0</v>
      </c>
      <c r="BU372"/>
      <c r="BV372" s="70">
        <v>216.15</v>
      </c>
      <c r="BW372" s="70">
        <v>3.4159999999999999</v>
      </c>
      <c r="BX372" s="70">
        <v>0</v>
      </c>
      <c r="BY372" s="70">
        <v>0</v>
      </c>
      <c r="BZ372" s="70">
        <v>0</v>
      </c>
      <c r="CA372" s="70">
        <v>0</v>
      </c>
      <c r="CB372" s="70">
        <v>0</v>
      </c>
      <c r="CC372" s="70">
        <v>0</v>
      </c>
      <c r="CD372" s="70">
        <v>0</v>
      </c>
    </row>
    <row r="373" spans="1:82">
      <c r="A373" s="70" t="s">
        <v>2032</v>
      </c>
      <c r="B373" s="70">
        <v>382</v>
      </c>
      <c r="C373" s="70">
        <v>8</v>
      </c>
      <c r="D373" s="70">
        <v>23</v>
      </c>
      <c r="E373" s="70">
        <v>2011</v>
      </c>
      <c r="F373" s="70" t="s">
        <v>178</v>
      </c>
      <c r="G373" s="70" t="s">
        <v>2024</v>
      </c>
      <c r="H373" s="70" t="s">
        <v>2025</v>
      </c>
      <c r="I373" s="148"/>
      <c r="J373" s="71">
        <v>344.62421753716887</v>
      </c>
      <c r="K373" s="71">
        <v>11.829748776990829</v>
      </c>
      <c r="L373" s="71">
        <v>48.13270409874967</v>
      </c>
      <c r="M373" s="71">
        <v>194.27121354244639</v>
      </c>
      <c r="N373" s="71">
        <v>248.60960336357351</v>
      </c>
      <c r="O373" s="71">
        <v>139.58954808738133</v>
      </c>
      <c r="P373" s="71">
        <v>83.500275874271864</v>
      </c>
      <c r="Q373" s="71">
        <v>7.9149176598241304</v>
      </c>
      <c r="R373" s="71">
        <v>0</v>
      </c>
      <c r="S373" s="71">
        <v>20.72684786626731</v>
      </c>
      <c r="T373" s="72"/>
      <c r="U373" s="71">
        <v>43519130</v>
      </c>
      <c r="V373" s="71">
        <v>4247</v>
      </c>
      <c r="W373" s="71">
        <v>689</v>
      </c>
      <c r="X373" s="71">
        <v>32724</v>
      </c>
      <c r="Y373" s="71">
        <v>39568</v>
      </c>
      <c r="Z373" s="71">
        <v>72434</v>
      </c>
      <c r="AA373" s="71">
        <v>16874</v>
      </c>
      <c r="AB373" s="71">
        <v>112785</v>
      </c>
      <c r="AC373" s="71">
        <v>0</v>
      </c>
      <c r="AD373" s="71">
        <v>20.72684786626731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202.678</v>
      </c>
      <c r="BK373" s="71">
        <v>0</v>
      </c>
      <c r="BL373" s="71">
        <v>23.864999999999998</v>
      </c>
      <c r="BM373" s="71">
        <v>0</v>
      </c>
      <c r="BN373" s="72"/>
      <c r="BO373" s="71">
        <v>0</v>
      </c>
      <c r="BP373" s="71">
        <v>0</v>
      </c>
      <c r="BQ373" s="71">
        <v>21</v>
      </c>
      <c r="BR373" s="71">
        <v>0</v>
      </c>
      <c r="BS373" s="71">
        <v>6</v>
      </c>
      <c r="BT373" s="71">
        <v>0</v>
      </c>
      <c r="BU373"/>
      <c r="BV373" s="70">
        <v>220.55</v>
      </c>
      <c r="BW373" s="70">
        <v>2.5249999999999999</v>
      </c>
      <c r="BX373" s="70">
        <v>3.468</v>
      </c>
      <c r="BY373" s="70">
        <v>0</v>
      </c>
      <c r="BZ373" s="70">
        <v>0</v>
      </c>
      <c r="CA373" s="70">
        <v>0</v>
      </c>
      <c r="CB373" s="70">
        <v>0</v>
      </c>
      <c r="CC373" s="70">
        <v>0</v>
      </c>
      <c r="CD373" s="70">
        <v>0</v>
      </c>
    </row>
    <row r="374" spans="1:82">
      <c r="A374" s="70" t="s">
        <v>2033</v>
      </c>
      <c r="B374" s="70">
        <v>383</v>
      </c>
      <c r="C374" s="70">
        <v>9</v>
      </c>
      <c r="D374" s="70">
        <v>23</v>
      </c>
      <c r="E374" s="70">
        <v>2012</v>
      </c>
      <c r="F374" s="70" t="s">
        <v>179</v>
      </c>
      <c r="G374" s="70" t="s">
        <v>2024</v>
      </c>
      <c r="H374" s="70" t="s">
        <v>2025</v>
      </c>
      <c r="I374" s="148"/>
      <c r="J374" s="71">
        <v>336.69433610877297</v>
      </c>
      <c r="K374" s="71">
        <v>10.71276413924171</v>
      </c>
      <c r="L374" s="71">
        <v>46.300090279240543</v>
      </c>
      <c r="M374" s="71">
        <v>194.7339791226448</v>
      </c>
      <c r="N374" s="71">
        <v>264.22798588739761</v>
      </c>
      <c r="O374" s="71">
        <v>140.00537090198821</v>
      </c>
      <c r="P374" s="71">
        <v>82.656548869842666</v>
      </c>
      <c r="Q374" s="71">
        <v>8.6282195179121093</v>
      </c>
      <c r="R374" s="71">
        <v>0</v>
      </c>
      <c r="S374" s="71">
        <v>16.680107563792671</v>
      </c>
      <c r="T374" s="72"/>
      <c r="U374" s="71">
        <v>43218403</v>
      </c>
      <c r="V374" s="71">
        <v>4247</v>
      </c>
      <c r="W374" s="71">
        <v>689</v>
      </c>
      <c r="X374" s="71">
        <v>32724</v>
      </c>
      <c r="Y374" s="71">
        <v>40406</v>
      </c>
      <c r="Z374" s="71">
        <v>73226</v>
      </c>
      <c r="AA374" s="71">
        <v>16609</v>
      </c>
      <c r="AB374" s="71">
        <v>113163</v>
      </c>
      <c r="AC374" s="71">
        <v>0</v>
      </c>
      <c r="AD374" s="71">
        <v>16.680107563792671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263.392</v>
      </c>
      <c r="BK374" s="71">
        <v>0</v>
      </c>
      <c r="BL374" s="71">
        <v>31.764000000000003</v>
      </c>
      <c r="BM374" s="71">
        <v>0</v>
      </c>
      <c r="BN374" s="72"/>
      <c r="BO374" s="71">
        <v>0</v>
      </c>
      <c r="BP374" s="71">
        <v>0</v>
      </c>
      <c r="BQ374" s="71">
        <v>22</v>
      </c>
      <c r="BR374" s="71">
        <v>0</v>
      </c>
      <c r="BS374" s="71">
        <v>6</v>
      </c>
      <c r="BT374" s="71">
        <v>0</v>
      </c>
      <c r="BU374"/>
      <c r="BV374" s="70">
        <v>287.91399999999999</v>
      </c>
      <c r="BW374" s="70">
        <v>3.97</v>
      </c>
      <c r="BX374" s="70">
        <v>3.2719999999999998</v>
      </c>
      <c r="BY374" s="70">
        <v>0</v>
      </c>
      <c r="BZ374" s="70">
        <v>0</v>
      </c>
      <c r="CA374" s="70">
        <v>0</v>
      </c>
      <c r="CB374" s="70">
        <v>0</v>
      </c>
      <c r="CC374" s="70">
        <v>0</v>
      </c>
      <c r="CD374" s="70">
        <v>0</v>
      </c>
    </row>
    <row r="375" spans="1:82">
      <c r="A375" s="70" t="s">
        <v>2034</v>
      </c>
      <c r="B375" s="70">
        <v>384</v>
      </c>
      <c r="C375" s="70">
        <v>10</v>
      </c>
      <c r="D375" s="70">
        <v>23</v>
      </c>
      <c r="E375" s="70">
        <v>2013</v>
      </c>
      <c r="F375" s="70" t="s">
        <v>180</v>
      </c>
      <c r="G375" s="70" t="s">
        <v>2024</v>
      </c>
      <c r="H375" s="70" t="s">
        <v>2025</v>
      </c>
      <c r="I375" s="148"/>
      <c r="J375" s="71">
        <v>364.54244498604811</v>
      </c>
      <c r="K375" s="71">
        <v>8.2579939419533073</v>
      </c>
      <c r="L375" s="71">
        <v>42.116478807726203</v>
      </c>
      <c r="M375" s="71">
        <v>197.5307049357024</v>
      </c>
      <c r="N375" s="71">
        <v>229.12805103086569</v>
      </c>
      <c r="O375" s="71">
        <v>135.35397416504333</v>
      </c>
      <c r="P375" s="71">
        <v>82.418509314221083</v>
      </c>
      <c r="Q375" s="71">
        <v>8.7418765481121508</v>
      </c>
      <c r="R375" s="71">
        <v>0</v>
      </c>
      <c r="S375" s="71">
        <v>15.879588395828209</v>
      </c>
      <c r="T375" s="72"/>
      <c r="U375" s="71">
        <v>46074950</v>
      </c>
      <c r="V375" s="71">
        <v>4247</v>
      </c>
      <c r="W375" s="71">
        <v>689</v>
      </c>
      <c r="X375" s="71">
        <v>32724</v>
      </c>
      <c r="Y375" s="71">
        <v>40681</v>
      </c>
      <c r="Z375" s="71">
        <v>73954</v>
      </c>
      <c r="AA375" s="71">
        <v>16499</v>
      </c>
      <c r="AB375" s="71">
        <v>113010</v>
      </c>
      <c r="AC375" s="71">
        <v>0</v>
      </c>
      <c r="AD375" s="71">
        <v>15.879588395828209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263.202</v>
      </c>
      <c r="BK375" s="71">
        <v>0</v>
      </c>
      <c r="BL375" s="71">
        <v>27.527999999999999</v>
      </c>
      <c r="BM375" s="71">
        <v>0</v>
      </c>
      <c r="BN375" s="72"/>
      <c r="BO375" s="71">
        <v>0</v>
      </c>
      <c r="BP375" s="71">
        <v>0</v>
      </c>
      <c r="BQ375" s="71">
        <v>21</v>
      </c>
      <c r="BR375" s="71">
        <v>0</v>
      </c>
      <c r="BS375" s="71">
        <v>5</v>
      </c>
      <c r="BT375" s="71">
        <v>0</v>
      </c>
      <c r="BU375"/>
      <c r="BV375" s="70">
        <v>282.57900000000001</v>
      </c>
      <c r="BW375" s="70">
        <v>3.9649999999999999</v>
      </c>
      <c r="BX375" s="70">
        <v>4.1859999999999999</v>
      </c>
      <c r="BY375" s="70">
        <v>0</v>
      </c>
      <c r="BZ375" s="70">
        <v>0</v>
      </c>
      <c r="CA375" s="70">
        <v>0</v>
      </c>
      <c r="CB375" s="70">
        <v>0</v>
      </c>
      <c r="CC375" s="70">
        <v>0</v>
      </c>
      <c r="CD375" s="70">
        <v>0</v>
      </c>
    </row>
    <row r="376" spans="1:82">
      <c r="A376" s="70" t="s">
        <v>2035</v>
      </c>
      <c r="B376" s="70">
        <v>385</v>
      </c>
      <c r="C376" s="70">
        <v>11</v>
      </c>
      <c r="D376" s="70">
        <v>23</v>
      </c>
      <c r="E376" s="70">
        <v>2014</v>
      </c>
      <c r="F376" s="70" t="s">
        <v>181</v>
      </c>
      <c r="G376" s="70" t="s">
        <v>2024</v>
      </c>
      <c r="H376" s="70" t="s">
        <v>2025</v>
      </c>
      <c r="I376" s="148"/>
      <c r="J376" s="71">
        <v>344.51347162083709</v>
      </c>
      <c r="K376" s="71">
        <v>8.5021904410521323</v>
      </c>
      <c r="L376" s="71">
        <v>49.887924872487602</v>
      </c>
      <c r="M376" s="71">
        <v>193.24831374960189</v>
      </c>
      <c r="N376" s="71">
        <v>224.81612730447819</v>
      </c>
      <c r="O376" s="71">
        <v>129.59153473719721</v>
      </c>
      <c r="P376" s="71">
        <v>81.963154223621018</v>
      </c>
      <c r="Q376" s="71">
        <v>8.3637087154974807</v>
      </c>
      <c r="R376" s="71">
        <v>0</v>
      </c>
      <c r="S376" s="71">
        <v>15.67667479174216</v>
      </c>
      <c r="T376" s="72"/>
      <c r="U376" s="71">
        <v>49445547</v>
      </c>
      <c r="V376" s="71">
        <v>3543</v>
      </c>
      <c r="W376" s="71">
        <v>885</v>
      </c>
      <c r="X376" s="71">
        <v>32804</v>
      </c>
      <c r="Y376" s="71">
        <v>41146</v>
      </c>
      <c r="Z376" s="71">
        <v>74574</v>
      </c>
      <c r="AA376" s="71">
        <v>16323</v>
      </c>
      <c r="AB376" s="71">
        <v>112692</v>
      </c>
      <c r="AC376" s="71">
        <v>0</v>
      </c>
      <c r="AD376" s="71">
        <v>15.67667479174216</v>
      </c>
      <c r="AE376" s="72"/>
      <c r="AF376" s="71"/>
      <c r="AG376" s="71"/>
      <c r="AH376" s="71"/>
      <c r="AI376" s="71"/>
      <c r="AJ376" s="71"/>
      <c r="AK376" s="71"/>
      <c r="AL376" s="71"/>
      <c r="AM376" s="71"/>
      <c r="AN376" s="71"/>
      <c r="AO376" s="71"/>
      <c r="AP376" s="71"/>
      <c r="AQ376" s="72"/>
      <c r="AR376" s="71">
        <v>1123</v>
      </c>
      <c r="AS376" s="71">
        <v>152</v>
      </c>
      <c r="AT376" s="71">
        <v>0</v>
      </c>
      <c r="AU376" s="71">
        <v>0</v>
      </c>
      <c r="AV376" s="71">
        <v>0</v>
      </c>
      <c r="AW376" s="71">
        <v>1</v>
      </c>
      <c r="AX376" s="71"/>
      <c r="AY376" s="72"/>
      <c r="AZ376" s="71">
        <v>4701.7250000000004</v>
      </c>
      <c r="BA376" s="71">
        <v>9714.42</v>
      </c>
      <c r="BB376" s="71">
        <v>0</v>
      </c>
      <c r="BC376" s="71">
        <v>0</v>
      </c>
      <c r="BD376" s="71">
        <v>0</v>
      </c>
      <c r="BE376" s="71">
        <v>1595</v>
      </c>
      <c r="BF376" s="71"/>
      <c r="BG376" s="72"/>
      <c r="BH376" s="71">
        <v>0</v>
      </c>
      <c r="BI376" s="71">
        <v>0</v>
      </c>
      <c r="BJ376" s="71">
        <v>262.327</v>
      </c>
      <c r="BK376" s="71">
        <v>0</v>
      </c>
      <c r="BL376" s="71">
        <v>25.945</v>
      </c>
      <c r="BM376" s="71">
        <v>0</v>
      </c>
      <c r="BN376" s="72"/>
      <c r="BO376" s="71">
        <v>0</v>
      </c>
      <c r="BP376" s="71">
        <v>0</v>
      </c>
      <c r="BQ376" s="71">
        <v>22</v>
      </c>
      <c r="BR376" s="71">
        <v>0</v>
      </c>
      <c r="BS376" s="71">
        <v>5</v>
      </c>
      <c r="BT376" s="71">
        <v>0</v>
      </c>
      <c r="BU376"/>
      <c r="BV376" s="70">
        <v>280.31299999999999</v>
      </c>
      <c r="BW376" s="70">
        <v>4.8730000000000002</v>
      </c>
      <c r="BX376" s="70">
        <v>3.0859999999999999</v>
      </c>
      <c r="BY376" s="70">
        <v>0</v>
      </c>
      <c r="BZ376" s="70">
        <v>0</v>
      </c>
      <c r="CA376" s="70">
        <v>0</v>
      </c>
      <c r="CB376" s="70">
        <v>0</v>
      </c>
      <c r="CC376" s="70">
        <v>0</v>
      </c>
      <c r="CD376" s="70">
        <v>0</v>
      </c>
    </row>
    <row r="377" spans="1:82">
      <c r="A377" s="70" t="s">
        <v>2036</v>
      </c>
      <c r="B377" s="70">
        <v>386</v>
      </c>
      <c r="C377" s="70">
        <v>12</v>
      </c>
      <c r="D377" s="70">
        <v>23</v>
      </c>
      <c r="E377" s="70">
        <v>2015</v>
      </c>
      <c r="F377" s="70" t="s">
        <v>182</v>
      </c>
      <c r="G377" s="70" t="s">
        <v>2024</v>
      </c>
      <c r="H377" s="70" t="s">
        <v>2025</v>
      </c>
      <c r="I377" s="148"/>
      <c r="J377" s="71">
        <v>439.25936956920202</v>
      </c>
      <c r="K377" s="71">
        <v>8.4805038203850742</v>
      </c>
      <c r="L377" s="71">
        <v>54.036518404159658</v>
      </c>
      <c r="M377" s="71">
        <v>188.26819629118799</v>
      </c>
      <c r="N377" s="71">
        <v>222.76025659165211</v>
      </c>
      <c r="O377" s="71">
        <v>128.90530551895066</v>
      </c>
      <c r="P377" s="71">
        <v>81.897252203819519</v>
      </c>
      <c r="Q377" s="71">
        <v>8.1974854080631694</v>
      </c>
      <c r="R377" s="71">
        <v>0</v>
      </c>
      <c r="S377" s="71">
        <v>17.863358638958491</v>
      </c>
      <c r="T377" s="72"/>
      <c r="U377" s="71">
        <v>58354297</v>
      </c>
      <c r="V377" s="71">
        <v>3543</v>
      </c>
      <c r="W377" s="71">
        <v>885</v>
      </c>
      <c r="X377" s="71">
        <v>32804</v>
      </c>
      <c r="Y377" s="71">
        <v>41785</v>
      </c>
      <c r="Z377" s="71">
        <v>74893</v>
      </c>
      <c r="AA377" s="71">
        <v>16297</v>
      </c>
      <c r="AB377" s="71">
        <v>112829</v>
      </c>
      <c r="AC377" s="71">
        <v>0</v>
      </c>
      <c r="AD377" s="71">
        <v>17.863358638958491</v>
      </c>
      <c r="AE377" s="72"/>
      <c r="AF377" s="71">
        <v>488444552.58259529</v>
      </c>
      <c r="AG377" s="71">
        <v>6120342.4352958864</v>
      </c>
      <c r="AH377" s="71">
        <v>4522183.0829615686</v>
      </c>
      <c r="AI377" s="71">
        <v>214641702.96214071</v>
      </c>
      <c r="AJ377" s="71">
        <v>312748229.81242508</v>
      </c>
      <c r="AK377" s="71">
        <v>0</v>
      </c>
      <c r="AL377" s="71">
        <v>0</v>
      </c>
      <c r="AM377" s="71">
        <v>15462741.150146149</v>
      </c>
      <c r="AN377" s="71">
        <v>0</v>
      </c>
      <c r="AO377" s="71">
        <v>0</v>
      </c>
      <c r="AP377" s="71">
        <v>1041939752.0255646</v>
      </c>
      <c r="AQ377" s="72"/>
      <c r="AR377" s="71">
        <v>1261</v>
      </c>
      <c r="AS377" s="71">
        <v>240</v>
      </c>
      <c r="AT377" s="71">
        <v>0</v>
      </c>
      <c r="AU377" s="71">
        <v>1</v>
      </c>
      <c r="AV377" s="71">
        <v>0</v>
      </c>
      <c r="AW377" s="71">
        <v>1</v>
      </c>
      <c r="AX377" s="71"/>
      <c r="AY377" s="72"/>
      <c r="AZ377" s="71">
        <v>5362.5469999999996</v>
      </c>
      <c r="BA377" s="71">
        <v>14264.92</v>
      </c>
      <c r="BB377" s="71">
        <v>0</v>
      </c>
      <c r="BC377" s="71">
        <v>199</v>
      </c>
      <c r="BD377" s="71">
        <v>0</v>
      </c>
      <c r="BE377" s="71">
        <v>1595</v>
      </c>
      <c r="BF377" s="71"/>
      <c r="BG377" s="72"/>
      <c r="BH377" s="71">
        <v>0</v>
      </c>
      <c r="BI377" s="71">
        <v>0</v>
      </c>
      <c r="BJ377" s="71">
        <v>281.04399999999998</v>
      </c>
      <c r="BK377" s="71">
        <v>0</v>
      </c>
      <c r="BL377" s="71">
        <v>23.499000000000002</v>
      </c>
      <c r="BM377" s="71">
        <v>0</v>
      </c>
      <c r="BN377" s="72"/>
      <c r="BO377" s="71">
        <v>0</v>
      </c>
      <c r="BP377" s="71">
        <v>0</v>
      </c>
      <c r="BQ377" s="71">
        <v>22</v>
      </c>
      <c r="BR377" s="71">
        <v>0</v>
      </c>
      <c r="BS377" s="71">
        <v>4</v>
      </c>
      <c r="BT377" s="71">
        <v>0</v>
      </c>
      <c r="BU377"/>
      <c r="BV377" s="70">
        <v>296.8</v>
      </c>
      <c r="BW377" s="70">
        <v>4.7930000000000001</v>
      </c>
      <c r="BX377" s="70">
        <v>2.95</v>
      </c>
      <c r="BY377" s="70">
        <v>0</v>
      </c>
      <c r="BZ377" s="70">
        <v>0</v>
      </c>
      <c r="CA377" s="70">
        <v>0</v>
      </c>
      <c r="CB377" s="70">
        <v>0</v>
      </c>
      <c r="CC377" s="70">
        <v>0</v>
      </c>
      <c r="CD377" s="70">
        <v>0</v>
      </c>
    </row>
    <row r="378" spans="1:82">
      <c r="A378" s="70" t="s">
        <v>2037</v>
      </c>
      <c r="B378" s="70">
        <v>387</v>
      </c>
      <c r="C378" s="70">
        <v>13</v>
      </c>
      <c r="D378" s="70">
        <v>23</v>
      </c>
      <c r="E378" s="70">
        <v>2016</v>
      </c>
      <c r="F378" s="70" t="s">
        <v>155</v>
      </c>
      <c r="G378" s="70" t="s">
        <v>2024</v>
      </c>
      <c r="H378" s="70" t="s">
        <v>2025</v>
      </c>
      <c r="I378" s="148"/>
      <c r="J378" s="71">
        <v>421.46572244299608</v>
      </c>
      <c r="K378" s="71">
        <v>8.5009211726361826</v>
      </c>
      <c r="L378" s="71">
        <v>56.864113235106878</v>
      </c>
      <c r="M378" s="71">
        <v>177.10228330148973</v>
      </c>
      <c r="N378" s="71">
        <v>212.21174254806809</v>
      </c>
      <c r="O378" s="71">
        <v>128.34481876719769</v>
      </c>
      <c r="P378" s="71">
        <v>81.266983069099567</v>
      </c>
      <c r="Q378" s="71">
        <v>7.9826905236989099</v>
      </c>
      <c r="R378" s="71">
        <v>0</v>
      </c>
      <c r="S378" s="71">
        <v>15.735834377117213</v>
      </c>
      <c r="T378" s="72"/>
      <c r="U378" s="71">
        <v>57371888</v>
      </c>
      <c r="V378" s="71">
        <v>3543</v>
      </c>
      <c r="W378" s="71">
        <v>885</v>
      </c>
      <c r="X378" s="71">
        <v>32804</v>
      </c>
      <c r="Y378" s="71">
        <v>42473</v>
      </c>
      <c r="Z378" s="71">
        <v>75484</v>
      </c>
      <c r="AA378" s="71">
        <v>16726</v>
      </c>
      <c r="AB378" s="71">
        <v>113018</v>
      </c>
      <c r="AC378" s="71">
        <v>0</v>
      </c>
      <c r="AD378" s="71">
        <v>15.735834377117209</v>
      </c>
      <c r="AE378" s="72"/>
      <c r="AF378" s="71">
        <v>481415911.87880152</v>
      </c>
      <c r="AG378" s="71">
        <v>5802994.7921135267</v>
      </c>
      <c r="AH378" s="71">
        <v>3849052.1193541712</v>
      </c>
      <c r="AI378" s="71">
        <v>218699560.64367741</v>
      </c>
      <c r="AJ378" s="71">
        <v>289046433.71460217</v>
      </c>
      <c r="AK378" s="71">
        <v>0</v>
      </c>
      <c r="AL378" s="71">
        <v>0</v>
      </c>
      <c r="AM378" s="71">
        <v>15500675.96305025</v>
      </c>
      <c r="AN378" s="71">
        <v>0</v>
      </c>
      <c r="AO378" s="71">
        <v>0</v>
      </c>
      <c r="AP378" s="71">
        <v>1014314629.1115991</v>
      </c>
      <c r="AQ378" s="72"/>
      <c r="AR378" s="71">
        <v>1415</v>
      </c>
      <c r="AS378" s="71">
        <v>280</v>
      </c>
      <c r="AT378" s="71">
        <v>0</v>
      </c>
      <c r="AU378" s="71">
        <v>1</v>
      </c>
      <c r="AV378" s="71">
        <v>0</v>
      </c>
      <c r="AW378" s="71">
        <v>1</v>
      </c>
      <c r="AX378" s="71"/>
      <c r="AY378" s="72"/>
      <c r="AZ378" s="71">
        <v>6114.2110000000002</v>
      </c>
      <c r="BA378" s="71">
        <v>16260.12</v>
      </c>
      <c r="BB378" s="71">
        <v>0</v>
      </c>
      <c r="BC378" s="71">
        <v>199</v>
      </c>
      <c r="BD378" s="71">
        <v>0</v>
      </c>
      <c r="BE378" s="71">
        <v>1595</v>
      </c>
      <c r="BF378" s="71"/>
      <c r="BG378" s="72"/>
      <c r="BH378" s="71">
        <v>0</v>
      </c>
      <c r="BI378" s="71">
        <v>0</v>
      </c>
      <c r="BJ378" s="71">
        <v>385.601</v>
      </c>
      <c r="BK378" s="71">
        <v>0</v>
      </c>
      <c r="BL378" s="71">
        <v>23.906999999999996</v>
      </c>
      <c r="BM378" s="71">
        <v>0</v>
      </c>
      <c r="BN378" s="72"/>
      <c r="BO378" s="71">
        <v>0</v>
      </c>
      <c r="BP378" s="71">
        <v>0</v>
      </c>
      <c r="BQ378" s="71">
        <v>25</v>
      </c>
      <c r="BR378" s="71">
        <v>0</v>
      </c>
      <c r="BS378" s="71">
        <v>4</v>
      </c>
      <c r="BT378" s="71">
        <v>0</v>
      </c>
      <c r="BU378"/>
      <c r="BV378" s="70">
        <v>401.40899999999999</v>
      </c>
      <c r="BW378" s="70">
        <v>4.9269999999999996</v>
      </c>
      <c r="BX378" s="70">
        <v>3.1720000000000002</v>
      </c>
      <c r="BY378" s="70">
        <v>0</v>
      </c>
      <c r="BZ378" s="70">
        <v>0</v>
      </c>
      <c r="CA378" s="70">
        <v>0</v>
      </c>
      <c r="CB378" s="70">
        <v>0</v>
      </c>
      <c r="CC378" s="70">
        <v>0</v>
      </c>
      <c r="CD378" s="70">
        <v>0</v>
      </c>
    </row>
    <row r="379" spans="1:82">
      <c r="A379" s="70" t="s">
        <v>2038</v>
      </c>
      <c r="B379" s="70">
        <v>388</v>
      </c>
      <c r="C379" s="70">
        <v>14</v>
      </c>
      <c r="D379" s="70">
        <v>23</v>
      </c>
      <c r="E379" s="70">
        <v>2017</v>
      </c>
      <c r="F379" s="70" t="s">
        <v>156</v>
      </c>
      <c r="G379" s="70" t="s">
        <v>2024</v>
      </c>
      <c r="H379" s="70" t="s">
        <v>2025</v>
      </c>
      <c r="I379" s="148"/>
      <c r="J379" s="71">
        <v>406.01367299193208</v>
      </c>
      <c r="K379" s="71">
        <v>8.1704625285300168</v>
      </c>
      <c r="L379" s="71">
        <v>54.524157438212434</v>
      </c>
      <c r="M379" s="71">
        <v>156.05211414261615</v>
      </c>
      <c r="N379" s="71">
        <v>226.00060387222223</v>
      </c>
      <c r="O379" s="71">
        <v>127.09015572768263</v>
      </c>
      <c r="P379" s="71">
        <v>81.070830032677065</v>
      </c>
      <c r="Q379" s="71">
        <v>7.7462140983986796</v>
      </c>
      <c r="R379" s="71">
        <v>0</v>
      </c>
      <c r="S379" s="71">
        <v>13.287733208916208</v>
      </c>
      <c r="T379" s="72"/>
      <c r="U379" s="71">
        <v>63148025</v>
      </c>
      <c r="V379" s="71">
        <v>3543</v>
      </c>
      <c r="W379" s="71">
        <v>885</v>
      </c>
      <c r="X379" s="71">
        <v>32804</v>
      </c>
      <c r="Y379" s="71">
        <v>43214</v>
      </c>
      <c r="Z379" s="71">
        <v>75986</v>
      </c>
      <c r="AA379" s="71">
        <v>16792</v>
      </c>
      <c r="AB379" s="71">
        <v>113410</v>
      </c>
      <c r="AC379" s="71">
        <v>0</v>
      </c>
      <c r="AD379" s="71">
        <v>13.28773320891621</v>
      </c>
      <c r="AE379" s="72"/>
      <c r="AF379" s="71">
        <v>478446355.16535169</v>
      </c>
      <c r="AG379" s="71">
        <v>5755573.4983303612</v>
      </c>
      <c r="AH379" s="71">
        <v>5665689.5166341215</v>
      </c>
      <c r="AI379" s="71">
        <v>206315938.32059249</v>
      </c>
      <c r="AJ379" s="71">
        <v>324889628.17318171</v>
      </c>
      <c r="AK379" s="71">
        <v>0</v>
      </c>
      <c r="AL379" s="71">
        <v>0</v>
      </c>
      <c r="AM379" s="71">
        <v>15578778.10751541</v>
      </c>
      <c r="AN379" s="71">
        <v>0</v>
      </c>
      <c r="AO379" s="71">
        <v>0</v>
      </c>
      <c r="AP379" s="71">
        <v>1036651962.7816058</v>
      </c>
      <c r="AQ379" s="72"/>
      <c r="AR379" s="71">
        <v>1561</v>
      </c>
      <c r="AS379" s="71">
        <v>301</v>
      </c>
      <c r="AT379" s="71">
        <v>0</v>
      </c>
      <c r="AU379" s="71">
        <v>2</v>
      </c>
      <c r="AV379" s="71">
        <v>0</v>
      </c>
      <c r="AW379" s="71">
        <v>1</v>
      </c>
      <c r="AX379" s="71"/>
      <c r="AY379" s="72"/>
      <c r="AZ379" s="71">
        <v>6870.8850000000002</v>
      </c>
      <c r="BA379" s="71">
        <v>16687.72</v>
      </c>
      <c r="BB379" s="71">
        <v>0</v>
      </c>
      <c r="BC379" s="71">
        <v>206.1</v>
      </c>
      <c r="BD379" s="71">
        <v>0</v>
      </c>
      <c r="BE379" s="71">
        <v>1595</v>
      </c>
      <c r="BF379" s="71"/>
      <c r="BG379" s="72"/>
      <c r="BH379" s="71">
        <v>0</v>
      </c>
      <c r="BI379" s="71">
        <v>0</v>
      </c>
      <c r="BJ379" s="71">
        <v>425.22300000000001</v>
      </c>
      <c r="BK379" s="71">
        <v>0</v>
      </c>
      <c r="BL379" s="71">
        <v>22.289000000000001</v>
      </c>
      <c r="BM379" s="71">
        <v>0</v>
      </c>
      <c r="BN379" s="72"/>
      <c r="BO379" s="71">
        <v>0</v>
      </c>
      <c r="BP379" s="71">
        <v>0</v>
      </c>
      <c r="BQ379" s="71">
        <v>25</v>
      </c>
      <c r="BR379" s="71">
        <v>0</v>
      </c>
      <c r="BS379" s="71">
        <v>4</v>
      </c>
      <c r="BT379" s="71">
        <v>0</v>
      </c>
      <c r="BU379"/>
      <c r="BV379" s="70">
        <v>439.10700000000003</v>
      </c>
      <c r="BW379" s="70">
        <v>5.077</v>
      </c>
      <c r="BX379" s="70">
        <v>3.3279999999999998</v>
      </c>
      <c r="BY379" s="70">
        <v>0</v>
      </c>
      <c r="BZ379" s="70">
        <v>0</v>
      </c>
      <c r="CA379" s="70">
        <v>0</v>
      </c>
      <c r="CB379" s="70">
        <v>0</v>
      </c>
      <c r="CC379" s="70">
        <v>0</v>
      </c>
      <c r="CD379" s="70">
        <v>0</v>
      </c>
    </row>
    <row r="380" spans="1:82">
      <c r="A380" s="70" t="s">
        <v>2039</v>
      </c>
      <c r="B380" s="70">
        <v>389</v>
      </c>
      <c r="C380" s="70">
        <v>15</v>
      </c>
      <c r="D380" s="70">
        <v>23</v>
      </c>
      <c r="E380" s="70">
        <v>2018</v>
      </c>
      <c r="F380" s="70" t="s">
        <v>183</v>
      </c>
      <c r="G380" s="70" t="s">
        <v>2024</v>
      </c>
      <c r="H380" s="70" t="s">
        <v>2025</v>
      </c>
      <c r="I380" s="148"/>
      <c r="J380" s="71">
        <v>402.99239014893516</v>
      </c>
      <c r="K380" s="71">
        <v>7.4584749441149736</v>
      </c>
      <c r="L380" s="71">
        <v>50.270596367238554</v>
      </c>
      <c r="M380" s="71">
        <v>148.7080079047399</v>
      </c>
      <c r="N380" s="71">
        <v>195.84179810320009</v>
      </c>
      <c r="O380" s="71">
        <v>125.80688517349016</v>
      </c>
      <c r="P380" s="71">
        <v>81.157670274302347</v>
      </c>
      <c r="Q380" s="71">
        <v>7.2064007553286498</v>
      </c>
      <c r="R380" s="71">
        <v>0</v>
      </c>
      <c r="S380" s="71">
        <v>13.596119980475637</v>
      </c>
      <c r="T380" s="72"/>
      <c r="U380" s="71">
        <v>66308460</v>
      </c>
      <c r="V380" s="71">
        <v>3543</v>
      </c>
      <c r="W380" s="71">
        <v>885</v>
      </c>
      <c r="X380" s="71">
        <v>32804</v>
      </c>
      <c r="Y380" s="71">
        <v>43952</v>
      </c>
      <c r="Z380" s="71">
        <v>76659</v>
      </c>
      <c r="AA380" s="71">
        <v>16979</v>
      </c>
      <c r="AB380" s="71">
        <v>113700</v>
      </c>
      <c r="AC380" s="71">
        <v>0</v>
      </c>
      <c r="AD380" s="71">
        <v>13.59611998047564</v>
      </c>
      <c r="AE380" s="72"/>
      <c r="AF380" s="71">
        <v>512964205.9082092</v>
      </c>
      <c r="AG380" s="71">
        <v>5116942.801794569</v>
      </c>
      <c r="AH380" s="71">
        <v>5443064.3087926256</v>
      </c>
      <c r="AI380" s="71">
        <v>204668815.92878649</v>
      </c>
      <c r="AJ380" s="71">
        <v>292329172.92252588</v>
      </c>
      <c r="AK380" s="71">
        <v>0</v>
      </c>
      <c r="AL380" s="71">
        <v>0</v>
      </c>
      <c r="AM380" s="71">
        <v>15650931.287914479</v>
      </c>
      <c r="AN380" s="71">
        <v>0</v>
      </c>
      <c r="AO380" s="71">
        <v>0</v>
      </c>
      <c r="AP380" s="71">
        <v>1036173133.1580232</v>
      </c>
      <c r="AQ380" s="72"/>
      <c r="AR380" s="71">
        <v>1685</v>
      </c>
      <c r="AS380" s="71">
        <v>318</v>
      </c>
      <c r="AT380" s="71">
        <v>0</v>
      </c>
      <c r="AU380" s="71">
        <v>2</v>
      </c>
      <c r="AV380" s="71">
        <v>0</v>
      </c>
      <c r="AW380" s="71">
        <v>1</v>
      </c>
      <c r="AX380" s="71"/>
      <c r="AY380" s="72"/>
      <c r="AZ380" s="71">
        <v>7552.7149999999965</v>
      </c>
      <c r="BA380" s="71">
        <v>17399.02</v>
      </c>
      <c r="BB380" s="71">
        <v>0</v>
      </c>
      <c r="BC380" s="71">
        <v>206</v>
      </c>
      <c r="BD380" s="71">
        <v>0</v>
      </c>
      <c r="BE380" s="71">
        <v>1595</v>
      </c>
      <c r="BF380" s="71"/>
      <c r="BG380" s="72"/>
      <c r="BH380" s="71">
        <v>0</v>
      </c>
      <c r="BI380" s="71">
        <v>0</v>
      </c>
      <c r="BJ380" s="71">
        <v>405.87900000000002</v>
      </c>
      <c r="BK380" s="71">
        <v>0</v>
      </c>
      <c r="BL380" s="71">
        <v>23.240000000000002</v>
      </c>
      <c r="BM380" s="71">
        <v>0</v>
      </c>
      <c r="BN380" s="72"/>
      <c r="BO380" s="71">
        <v>0</v>
      </c>
      <c r="BP380" s="71">
        <v>0</v>
      </c>
      <c r="BQ380" s="71">
        <v>24</v>
      </c>
      <c r="BR380" s="71">
        <v>0</v>
      </c>
      <c r="BS380" s="71">
        <v>5</v>
      </c>
      <c r="BT380" s="71">
        <v>0</v>
      </c>
      <c r="BU380"/>
      <c r="BV380" s="70">
        <v>400.80099999999999</v>
      </c>
      <c r="BW380" s="70">
        <v>5.1139999999999999</v>
      </c>
      <c r="BX380" s="70">
        <v>3.4550000000000001</v>
      </c>
      <c r="BY380" s="70">
        <v>0</v>
      </c>
      <c r="BZ380" s="70">
        <v>0</v>
      </c>
      <c r="CA380" s="70">
        <v>0</v>
      </c>
      <c r="CB380" s="70">
        <v>5.6289999999999996</v>
      </c>
      <c r="CC380" s="70">
        <v>14.12</v>
      </c>
      <c r="CD380" s="70">
        <v>0</v>
      </c>
    </row>
    <row r="381" spans="1:82">
      <c r="A381" s="70" t="s">
        <v>2040</v>
      </c>
      <c r="B381" s="70">
        <v>390</v>
      </c>
      <c r="C381" s="70">
        <v>16</v>
      </c>
      <c r="D381" s="70">
        <v>23</v>
      </c>
      <c r="E381" s="70">
        <v>2019</v>
      </c>
      <c r="F381" s="70" t="s">
        <v>158</v>
      </c>
      <c r="G381" s="70" t="s">
        <v>2024</v>
      </c>
      <c r="H381" s="70" t="s">
        <v>2025</v>
      </c>
      <c r="I381" s="148"/>
      <c r="J381" s="71">
        <v>351.25498490225618</v>
      </c>
      <c r="K381" s="71">
        <v>6.7324862165794803</v>
      </c>
      <c r="L381" s="71">
        <v>50.643022865627827</v>
      </c>
      <c r="M381" s="71">
        <v>139.23892858887547</v>
      </c>
      <c r="N381" s="71">
        <v>170.19714501384234</v>
      </c>
      <c r="O381" s="71">
        <v>122.8159258172675</v>
      </c>
      <c r="P381" s="71">
        <v>79.530313642366224</v>
      </c>
      <c r="Q381" s="71">
        <v>7.0173776154430501</v>
      </c>
      <c r="R381" s="71">
        <v>0</v>
      </c>
      <c r="S381" s="71">
        <v>16.688023727792135</v>
      </c>
      <c r="T381" s="72"/>
      <c r="U381" s="71">
        <v>62452230</v>
      </c>
      <c r="V381" s="71">
        <v>3543</v>
      </c>
      <c r="W381" s="71">
        <v>885</v>
      </c>
      <c r="X381" s="71">
        <v>32804</v>
      </c>
      <c r="Y381" s="71">
        <v>44601</v>
      </c>
      <c r="Z381" s="71">
        <v>76891</v>
      </c>
      <c r="AA381" s="71">
        <v>16514</v>
      </c>
      <c r="AB381" s="71">
        <v>113715</v>
      </c>
      <c r="AC381" s="71">
        <v>0</v>
      </c>
      <c r="AD381" s="71">
        <v>16.688023727792139</v>
      </c>
      <c r="AE381" s="72"/>
      <c r="AF381" s="71">
        <v>469158697.15101618</v>
      </c>
      <c r="AG381" s="71">
        <v>4944107.930268961</v>
      </c>
      <c r="AH381" s="71">
        <v>5760621.0706817629</v>
      </c>
      <c r="AI381" s="71">
        <v>204163568.12505579</v>
      </c>
      <c r="AJ381" s="71">
        <v>282545006.4987061</v>
      </c>
      <c r="AK381" s="71">
        <v>0</v>
      </c>
      <c r="AL381" s="71">
        <v>0</v>
      </c>
      <c r="AM381" s="71">
        <v>15487126.953938324</v>
      </c>
      <c r="AN381" s="71">
        <v>0</v>
      </c>
      <c r="AO381" s="71">
        <v>0</v>
      </c>
      <c r="AP381" s="71">
        <v>982059127.72966719</v>
      </c>
      <c r="AQ381" s="72"/>
      <c r="AR381" s="71">
        <v>1862</v>
      </c>
      <c r="AS381" s="71">
        <v>335</v>
      </c>
      <c r="AT381" s="71">
        <v>0</v>
      </c>
      <c r="AU381" s="71">
        <v>2</v>
      </c>
      <c r="AV381" s="71">
        <v>0</v>
      </c>
      <c r="AW381" s="71">
        <v>1</v>
      </c>
      <c r="AX381" s="71"/>
      <c r="AY381" s="72"/>
      <c r="AZ381" s="71">
        <v>8434.6900000000023</v>
      </c>
      <c r="BA381" s="71">
        <v>18167.22</v>
      </c>
      <c r="BB381" s="71">
        <v>0</v>
      </c>
      <c r="BC381" s="71">
        <v>206.1</v>
      </c>
      <c r="BD381" s="71">
        <v>0</v>
      </c>
      <c r="BE381" s="71">
        <v>1595</v>
      </c>
      <c r="BF381" s="71"/>
      <c r="BG381" s="72"/>
      <c r="BH381" s="71">
        <v>0</v>
      </c>
      <c r="BI381" s="71">
        <v>0</v>
      </c>
      <c r="BJ381" s="71">
        <v>310.57100000000003</v>
      </c>
      <c r="BK381" s="71">
        <v>0</v>
      </c>
      <c r="BL381" s="71">
        <v>18.791</v>
      </c>
      <c r="BM381" s="71">
        <v>0</v>
      </c>
      <c r="BN381" s="72"/>
      <c r="BO381" s="71">
        <v>0</v>
      </c>
      <c r="BP381" s="71">
        <v>0</v>
      </c>
      <c r="BQ381" s="71">
        <v>25</v>
      </c>
      <c r="BR381" s="71">
        <v>0</v>
      </c>
      <c r="BS381" s="71">
        <v>4</v>
      </c>
      <c r="BT381" s="71">
        <v>0</v>
      </c>
      <c r="BU381"/>
      <c r="BV381" s="70">
        <v>322.096</v>
      </c>
      <c r="BW381" s="70">
        <v>3.8580000000000001</v>
      </c>
      <c r="BX381" s="70">
        <v>3.4079999999999999</v>
      </c>
      <c r="BY381" s="70">
        <v>0</v>
      </c>
      <c r="BZ381" s="70">
        <v>0</v>
      </c>
      <c r="CA381" s="70">
        <v>0</v>
      </c>
      <c r="CB381" s="70">
        <v>0</v>
      </c>
      <c r="CC381" s="70">
        <v>0</v>
      </c>
      <c r="CD381" s="70">
        <v>0</v>
      </c>
    </row>
    <row r="382" spans="1:82">
      <c r="A382" s="70" t="s">
        <v>2041</v>
      </c>
      <c r="B382" s="70">
        <v>391</v>
      </c>
      <c r="C382" s="70">
        <v>17</v>
      </c>
      <c r="D382" s="70">
        <v>23</v>
      </c>
      <c r="E382" s="70">
        <v>2020</v>
      </c>
      <c r="F382" s="70" t="s">
        <v>159</v>
      </c>
      <c r="G382" s="70" t="s">
        <v>2024</v>
      </c>
      <c r="H382" s="70" t="s">
        <v>2025</v>
      </c>
      <c r="I382" s="148"/>
      <c r="J382" s="71">
        <v>342.32350990215929</v>
      </c>
      <c r="K382" s="71">
        <v>7.5593133985614358</v>
      </c>
      <c r="L382" s="71">
        <v>51.787333368050085</v>
      </c>
      <c r="M382" s="71">
        <v>139.60247136083325</v>
      </c>
      <c r="N382" s="71">
        <v>160.69897319129464</v>
      </c>
      <c r="O382" s="71">
        <v>108.14989555227496</v>
      </c>
      <c r="P382" s="71">
        <v>75.263769258353079</v>
      </c>
      <c r="Q382" s="71">
        <v>6.6918062628838104</v>
      </c>
      <c r="R382" s="71">
        <v>0</v>
      </c>
      <c r="S382" s="71">
        <v>14.770072320887939</v>
      </c>
      <c r="T382" s="72"/>
      <c r="U382" s="71">
        <v>55369685</v>
      </c>
      <c r="V382" s="71">
        <v>3632</v>
      </c>
      <c r="W382" s="71">
        <v>888</v>
      </c>
      <c r="X382" s="71">
        <v>35994</v>
      </c>
      <c r="Y382" s="71">
        <v>44918</v>
      </c>
      <c r="Z382" s="71">
        <v>77281</v>
      </c>
      <c r="AA382" s="71">
        <v>16611</v>
      </c>
      <c r="AB382" s="71">
        <v>113496</v>
      </c>
      <c r="AC382" s="71">
        <v>0</v>
      </c>
      <c r="AD382" s="71">
        <v>14.770072320887939</v>
      </c>
      <c r="AE382" s="72"/>
      <c r="AF382" s="71">
        <v>498529551.87368357</v>
      </c>
      <c r="AG382" s="71">
        <v>5350331.7369110426</v>
      </c>
      <c r="AH382" s="71">
        <v>5451458.627088788</v>
      </c>
      <c r="AI382" s="71">
        <v>221403631.13262185</v>
      </c>
      <c r="AJ382" s="71">
        <v>289377564.41627038</v>
      </c>
      <c r="AK382" s="71"/>
      <c r="AL382" s="71"/>
      <c r="AM382" s="71">
        <v>14812488.966860045</v>
      </c>
      <c r="AN382" s="71"/>
      <c r="AO382" s="71"/>
      <c r="AP382" s="71">
        <v>1034925026.7534357</v>
      </c>
      <c r="AQ382" s="72"/>
      <c r="AR382" s="71">
        <v>1984</v>
      </c>
      <c r="AS382" s="71">
        <v>338</v>
      </c>
      <c r="AT382" s="71">
        <v>0</v>
      </c>
      <c r="AU382" s="71">
        <v>2</v>
      </c>
      <c r="AV382" s="71">
        <v>0</v>
      </c>
      <c r="AW382" s="71">
        <v>1</v>
      </c>
      <c r="AX382" s="71"/>
      <c r="AY382" s="72"/>
      <c r="AZ382" s="71">
        <v>9043.5070000000014</v>
      </c>
      <c r="BA382" s="71">
        <v>18315.71999999999</v>
      </c>
      <c r="BB382" s="71">
        <v>0</v>
      </c>
      <c r="BC382" s="71">
        <v>206.1</v>
      </c>
      <c r="BD382" s="71">
        <v>0</v>
      </c>
      <c r="BE382" s="71">
        <v>1595</v>
      </c>
      <c r="BF382" s="71"/>
      <c r="BG382" s="72"/>
      <c r="BH382" s="71">
        <v>0</v>
      </c>
      <c r="BI382" s="71">
        <v>0</v>
      </c>
      <c r="BJ382" s="71">
        <v>306.185</v>
      </c>
      <c r="BK382" s="71">
        <v>0</v>
      </c>
      <c r="BL382" s="71">
        <v>12.36</v>
      </c>
      <c r="BM382" s="71">
        <v>0</v>
      </c>
      <c r="BN382" s="72"/>
      <c r="BO382" s="71">
        <v>0</v>
      </c>
      <c r="BP382" s="71">
        <v>0</v>
      </c>
      <c r="BQ382" s="71">
        <v>24</v>
      </c>
      <c r="BR382" s="71">
        <v>0</v>
      </c>
      <c r="BS382" s="71">
        <v>2</v>
      </c>
      <c r="BT382" s="71">
        <v>0</v>
      </c>
      <c r="BU382"/>
      <c r="BV382" s="70">
        <v>309.91300000000001</v>
      </c>
      <c r="BW382" s="70">
        <v>4.984</v>
      </c>
      <c r="BX382" s="70">
        <v>3.6480000000000001</v>
      </c>
      <c r="BY382" s="70">
        <v>0</v>
      </c>
      <c r="BZ382" s="70">
        <v>0</v>
      </c>
      <c r="CA382" s="70">
        <v>0</v>
      </c>
      <c r="CB382" s="70">
        <v>0</v>
      </c>
      <c r="CC382" s="70">
        <v>0</v>
      </c>
      <c r="CD382" s="70">
        <v>0</v>
      </c>
    </row>
    <row r="383" spans="1:82">
      <c r="A383" s="70" t="s">
        <v>2042</v>
      </c>
      <c r="B383" s="70">
        <v>391</v>
      </c>
      <c r="C383" s="70">
        <v>18</v>
      </c>
      <c r="D383" s="70">
        <v>23</v>
      </c>
      <c r="E383" s="70">
        <v>2021</v>
      </c>
      <c r="F383" s="70" t="s">
        <v>160</v>
      </c>
      <c r="G383" s="70" t="s">
        <v>2024</v>
      </c>
      <c r="H383" s="70" t="s">
        <v>2025</v>
      </c>
      <c r="I383" s="148"/>
      <c r="J383" s="71">
        <v>430.10569939921123</v>
      </c>
      <c r="K383" s="71">
        <v>8.0130792878951347</v>
      </c>
      <c r="L383" s="71">
        <v>51.107843921475613</v>
      </c>
      <c r="M383" s="71">
        <v>147.20229105105142</v>
      </c>
      <c r="N383" s="71">
        <v>171.23385150913009</v>
      </c>
      <c r="O383" s="71">
        <v>105.24059298631987</v>
      </c>
      <c r="P383" s="71">
        <v>77.751723483940424</v>
      </c>
      <c r="Q383" s="71">
        <v>6.6056837825163202</v>
      </c>
      <c r="R383" s="71">
        <v>0</v>
      </c>
      <c r="S383" s="71">
        <v>13.259793892864369</v>
      </c>
      <c r="T383" s="72"/>
      <c r="U383" s="71">
        <v>58380265</v>
      </c>
      <c r="V383" s="71">
        <v>3632</v>
      </c>
      <c r="W383" s="71">
        <v>888</v>
      </c>
      <c r="X383" s="71">
        <v>35994</v>
      </c>
      <c r="Y383" s="71">
        <v>45281</v>
      </c>
      <c r="Z383" s="71">
        <v>77432</v>
      </c>
      <c r="AA383" s="71">
        <v>16733</v>
      </c>
      <c r="AB383" s="71">
        <v>113136</v>
      </c>
      <c r="AC383" s="71">
        <v>0</v>
      </c>
      <c r="AD383" s="71">
        <v>13.259793892864369</v>
      </c>
      <c r="AE383" s="72"/>
      <c r="AF383" s="71">
        <v>653827933.98823214</v>
      </c>
      <c r="AG383" s="71">
        <v>5646891.2395198196</v>
      </c>
      <c r="AH383" s="71">
        <v>5080267.2003644202</v>
      </c>
      <c r="AI383" s="71">
        <v>232585617.31268489</v>
      </c>
      <c r="AJ383" s="71">
        <v>280130765.86941618</v>
      </c>
      <c r="AK383" s="71">
        <v>0</v>
      </c>
      <c r="AL383" s="71">
        <v>0</v>
      </c>
      <c r="AM383" s="71">
        <v>14850671.211023591</v>
      </c>
      <c r="AN383" s="71">
        <v>0</v>
      </c>
      <c r="AO383" s="71">
        <v>0</v>
      </c>
      <c r="AP383" s="71">
        <v>1192122146.8212409</v>
      </c>
      <c r="AQ383" s="72"/>
      <c r="AR383" s="71">
        <v>2090</v>
      </c>
      <c r="AS383" s="71">
        <v>340</v>
      </c>
      <c r="AT383" s="71">
        <v>0</v>
      </c>
      <c r="AU383" s="71">
        <v>2</v>
      </c>
      <c r="AV383" s="71">
        <v>0</v>
      </c>
      <c r="AW383" s="71">
        <v>1</v>
      </c>
      <c r="AX383" s="71"/>
      <c r="AY383" s="72"/>
      <c r="AZ383" s="71">
        <v>9541.9389999999912</v>
      </c>
      <c r="BA383" s="71">
        <v>18336.51999999999</v>
      </c>
      <c r="BB383" s="71">
        <v>0</v>
      </c>
      <c r="BC383" s="71">
        <v>206.1</v>
      </c>
      <c r="BD383" s="71">
        <v>0</v>
      </c>
      <c r="BE383" s="71">
        <v>1595</v>
      </c>
      <c r="BF383" s="71"/>
      <c r="BG383" s="72"/>
      <c r="BH383" s="71">
        <v>0</v>
      </c>
      <c r="BI383" s="71">
        <v>0</v>
      </c>
      <c r="BJ383" s="71">
        <v>353.16699999999997</v>
      </c>
      <c r="BK383" s="71">
        <v>0</v>
      </c>
      <c r="BL383" s="71">
        <v>11.559000000000001</v>
      </c>
      <c r="BM383" s="71">
        <v>0</v>
      </c>
      <c r="BN383" s="72"/>
      <c r="BO383" s="71">
        <v>0</v>
      </c>
      <c r="BP383" s="71">
        <v>0</v>
      </c>
      <c r="BQ383" s="71">
        <v>26</v>
      </c>
      <c r="BR383" s="71">
        <v>0</v>
      </c>
      <c r="BS383" s="71">
        <v>2</v>
      </c>
      <c r="BT383" s="71">
        <v>0</v>
      </c>
      <c r="BU383"/>
      <c r="BV383" s="70">
        <v>333.48399999999998</v>
      </c>
      <c r="BW383" s="70">
        <v>5.0609999999999999</v>
      </c>
      <c r="BX383" s="70">
        <v>3.5880000000000001</v>
      </c>
      <c r="BY383" s="70">
        <v>0</v>
      </c>
      <c r="BZ383" s="70">
        <v>0</v>
      </c>
      <c r="CA383" s="70">
        <v>0</v>
      </c>
      <c r="CB383" s="70">
        <v>11.808</v>
      </c>
      <c r="CC383" s="70">
        <v>10.785</v>
      </c>
      <c r="CD383" s="70">
        <v>0</v>
      </c>
    </row>
    <row r="384" spans="1:82">
      <c r="A384" s="70" t="s">
        <v>2043</v>
      </c>
      <c r="B384" s="70">
        <v>391</v>
      </c>
      <c r="C384" s="70">
        <v>19</v>
      </c>
      <c r="D384" s="70">
        <v>23</v>
      </c>
      <c r="E384" s="70">
        <v>2022</v>
      </c>
      <c r="F384" s="70" t="s">
        <v>161</v>
      </c>
      <c r="G384" s="70" t="s">
        <v>2024</v>
      </c>
      <c r="H384" s="70" t="s">
        <v>2025</v>
      </c>
      <c r="I384" s="148"/>
      <c r="J384" s="71">
        <v>306.26343552374931</v>
      </c>
      <c r="K384" s="71">
        <v>7.6880955379285938</v>
      </c>
      <c r="L384" s="71">
        <v>40.424936362330058</v>
      </c>
      <c r="M384" s="71">
        <v>148.72287232637183</v>
      </c>
      <c r="N384" s="71">
        <v>181.68663881529397</v>
      </c>
      <c r="O384" s="71">
        <v>111.42073680290855</v>
      </c>
      <c r="P384" s="71">
        <v>77.398918332138905</v>
      </c>
      <c r="Q384" s="71">
        <v>6.6473471365299268</v>
      </c>
      <c r="R384" s="71">
        <v>0</v>
      </c>
      <c r="S384" s="71">
        <v>14.7014735616181</v>
      </c>
      <c r="T384" s="72"/>
      <c r="U384" s="71">
        <v>58815885</v>
      </c>
      <c r="V384" s="71">
        <v>3632</v>
      </c>
      <c r="W384" s="71">
        <v>888</v>
      </c>
      <c r="X384" s="71">
        <v>35994</v>
      </c>
      <c r="Y384" s="71">
        <v>45778</v>
      </c>
      <c r="Z384" s="71">
        <v>77889</v>
      </c>
      <c r="AA384" s="71">
        <v>16911</v>
      </c>
      <c r="AB384" s="71">
        <v>112916</v>
      </c>
      <c r="AC384" s="71">
        <v>0</v>
      </c>
      <c r="AD384" s="71">
        <v>14.7014735616181</v>
      </c>
      <c r="AE384" s="72"/>
      <c r="AF384" s="71">
        <v>453532969.73364019</v>
      </c>
      <c r="AG384" s="71">
        <v>5743773.0385208335</v>
      </c>
      <c r="AH384" s="71">
        <v>4571599.0068386113</v>
      </c>
      <c r="AI384" s="71">
        <v>217889620.63233963</v>
      </c>
      <c r="AJ384" s="71">
        <v>296536694.66580755</v>
      </c>
      <c r="AK384" s="71">
        <v>0</v>
      </c>
      <c r="AL384" s="71">
        <v>0</v>
      </c>
      <c r="AM384" s="71">
        <v>14580537.57527386</v>
      </c>
      <c r="AN384" s="71">
        <v>0</v>
      </c>
      <c r="AO384" s="71">
        <v>0</v>
      </c>
      <c r="AP384" s="71">
        <v>992855194.65242064</v>
      </c>
      <c r="AQ384" s="72"/>
      <c r="AR384" s="71">
        <v>2189</v>
      </c>
      <c r="AS384" s="71">
        <v>343</v>
      </c>
      <c r="AT384" s="71">
        <v>0</v>
      </c>
      <c r="AU384" s="71">
        <v>2</v>
      </c>
      <c r="AV384" s="71">
        <v>0</v>
      </c>
      <c r="AW384" s="71">
        <v>1</v>
      </c>
      <c r="AX384" s="71"/>
      <c r="AY384" s="72"/>
      <c r="AZ384" s="71">
        <v>10084.857999999987</v>
      </c>
      <c r="BA384" s="71">
        <v>19836.51999999999</v>
      </c>
      <c r="BB384" s="71">
        <v>0</v>
      </c>
      <c r="BC384" s="71">
        <v>206.1</v>
      </c>
      <c r="BD384" s="71">
        <v>0</v>
      </c>
      <c r="BE384" s="71">
        <v>1595</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2044</v>
      </c>
      <c r="B385" s="70">
        <v>391</v>
      </c>
      <c r="C385" s="70">
        <v>20</v>
      </c>
      <c r="D385" s="70">
        <v>23</v>
      </c>
      <c r="E385" s="70">
        <v>2023</v>
      </c>
      <c r="F385" s="70" t="s">
        <v>1539</v>
      </c>
      <c r="G385" s="70" t="s">
        <v>2024</v>
      </c>
      <c r="H385" s="70" t="s">
        <v>2025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2311</v>
      </c>
      <c r="AS385" s="71">
        <v>345</v>
      </c>
      <c r="AT385" s="71">
        <v>0</v>
      </c>
      <c r="AU385" s="71">
        <v>2</v>
      </c>
      <c r="AV385" s="71">
        <v>0</v>
      </c>
      <c r="AW385" s="71">
        <v>1</v>
      </c>
      <c r="AX385" s="71"/>
      <c r="AY385" s="72"/>
      <c r="AZ385" s="71">
        <v>10713.549999999979</v>
      </c>
      <c r="BA385" s="71">
        <v>19958.51999999999</v>
      </c>
      <c r="BB385" s="71">
        <v>0</v>
      </c>
      <c r="BC385" s="71">
        <v>206.1</v>
      </c>
      <c r="BD385" s="71">
        <v>0</v>
      </c>
      <c r="BE385" s="71">
        <v>1595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2045</v>
      </c>
      <c r="B386" s="70">
        <v>391</v>
      </c>
      <c r="C386" s="70">
        <v>21</v>
      </c>
      <c r="D386" s="70">
        <v>23</v>
      </c>
      <c r="E386" s="70">
        <v>2024</v>
      </c>
      <c r="F386" s="70" t="s">
        <v>1554</v>
      </c>
      <c r="G386" s="1064" t="s">
        <v>2024</v>
      </c>
      <c r="H386" s="70" t="s">
        <v>2025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2046</v>
      </c>
      <c r="B387" s="70">
        <v>35</v>
      </c>
      <c r="C387" s="70">
        <v>1</v>
      </c>
      <c r="D387" s="70">
        <v>3</v>
      </c>
      <c r="E387" s="70">
        <v>1990</v>
      </c>
      <c r="F387" s="70" t="s">
        <v>787</v>
      </c>
      <c r="G387" s="1064" t="s">
        <v>2047</v>
      </c>
      <c r="H387" s="70" t="s">
        <v>2048</v>
      </c>
      <c r="I387" s="148"/>
      <c r="J387" s="71">
        <v>349.95989615892671</v>
      </c>
      <c r="K387" s="71">
        <v>18.791907806576269</v>
      </c>
      <c r="L387" s="71">
        <v>15.85289204998309</v>
      </c>
      <c r="M387" s="71">
        <v>138.45515481086969</v>
      </c>
      <c r="N387" s="71">
        <v>127.2558706380857</v>
      </c>
      <c r="O387" s="71">
        <v>94.220515948461696</v>
      </c>
      <c r="P387" s="71">
        <v>107.7916154150155</v>
      </c>
      <c r="Q387" s="71">
        <v>8.3968277017860107</v>
      </c>
      <c r="R387" s="71">
        <v>0</v>
      </c>
      <c r="S387" s="71">
        <v>8.272245172100769</v>
      </c>
      <c r="T387" s="72"/>
      <c r="U387" s="71">
        <v>36390018</v>
      </c>
      <c r="V387" s="71">
        <v>5781</v>
      </c>
      <c r="W387" s="71">
        <v>179</v>
      </c>
      <c r="X387" s="71">
        <v>47748</v>
      </c>
      <c r="Y387" s="71">
        <v>43596</v>
      </c>
      <c r="Z387" s="71">
        <v>38754</v>
      </c>
      <c r="AA387" s="71">
        <v>26173</v>
      </c>
      <c r="AB387" s="71">
        <v>136336</v>
      </c>
      <c r="AC387" s="71">
        <v>0</v>
      </c>
      <c r="AD387" s="71">
        <v>8.272245172100769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2049</v>
      </c>
      <c r="B388" s="70">
        <v>36</v>
      </c>
      <c r="C388" s="70">
        <v>2</v>
      </c>
      <c r="D388" s="70">
        <v>3</v>
      </c>
      <c r="E388" s="70">
        <v>2005</v>
      </c>
      <c r="F388" s="70" t="s">
        <v>789</v>
      </c>
      <c r="G388" s="70" t="s">
        <v>2047</v>
      </c>
      <c r="H388" s="70" t="s">
        <v>2048</v>
      </c>
      <c r="I388" s="148"/>
      <c r="J388" s="71">
        <v>272.15932563192882</v>
      </c>
      <c r="K388" s="71">
        <v>14.40022200113113</v>
      </c>
      <c r="L388" s="71">
        <v>11.47487309871493</v>
      </c>
      <c r="M388" s="71">
        <v>260.24085493444971</v>
      </c>
      <c r="N388" s="71">
        <v>220.69291828854799</v>
      </c>
      <c r="O388" s="71">
        <v>138.54559452411829</v>
      </c>
      <c r="P388" s="71">
        <v>104.73197488182871</v>
      </c>
      <c r="Q388" s="71">
        <v>7.6788920700217602</v>
      </c>
      <c r="R388" s="71">
        <v>0</v>
      </c>
      <c r="S388" s="71">
        <v>12.728774000844799</v>
      </c>
      <c r="T388" s="72"/>
      <c r="U388" s="71">
        <v>29457372</v>
      </c>
      <c r="V388" s="71">
        <v>5488</v>
      </c>
      <c r="W388" s="71">
        <v>137</v>
      </c>
      <c r="X388" s="71">
        <v>42112</v>
      </c>
      <c r="Y388" s="71">
        <v>48698</v>
      </c>
      <c r="Z388" s="71">
        <v>65943</v>
      </c>
      <c r="AA388" s="71">
        <v>20827</v>
      </c>
      <c r="AB388" s="71">
        <v>130340</v>
      </c>
      <c r="AC388" s="71">
        <v>0</v>
      </c>
      <c r="AD388" s="71">
        <v>12.728774000844799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2050</v>
      </c>
      <c r="B389" s="70">
        <v>37</v>
      </c>
      <c r="C389" s="70">
        <v>3</v>
      </c>
      <c r="D389" s="70">
        <v>3</v>
      </c>
      <c r="E389" s="70">
        <v>2006</v>
      </c>
      <c r="F389" s="70" t="s">
        <v>790</v>
      </c>
      <c r="G389" s="70" t="s">
        <v>2047</v>
      </c>
      <c r="H389" s="70" t="s">
        <v>2048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2051</v>
      </c>
      <c r="B390" s="70">
        <v>38</v>
      </c>
      <c r="C390" s="70">
        <v>4</v>
      </c>
      <c r="D390" s="70">
        <v>3</v>
      </c>
      <c r="E390" s="70">
        <v>2007</v>
      </c>
      <c r="F390" s="70" t="s">
        <v>791</v>
      </c>
      <c r="G390" s="70" t="s">
        <v>2047</v>
      </c>
      <c r="H390" s="70" t="s">
        <v>2048</v>
      </c>
      <c r="I390" s="148"/>
      <c r="J390" s="71">
        <v>252.79643363598711</v>
      </c>
      <c r="K390" s="71">
        <v>12.60296054207886</v>
      </c>
      <c r="L390" s="71">
        <v>9.8235712118850103</v>
      </c>
      <c r="M390" s="71">
        <v>230.54870132495739</v>
      </c>
      <c r="N390" s="71">
        <v>227.46306537897641</v>
      </c>
      <c r="O390" s="71">
        <v>134.32936815333611</v>
      </c>
      <c r="P390" s="71">
        <v>102.14024121057651</v>
      </c>
      <c r="Q390" s="71">
        <v>7.9871943462378701</v>
      </c>
      <c r="R390" s="71">
        <v>0</v>
      </c>
      <c r="S390" s="71">
        <v>13.77089078471802</v>
      </c>
      <c r="T390" s="72"/>
      <c r="U390" s="71">
        <v>32285054</v>
      </c>
      <c r="V390" s="71">
        <v>5021</v>
      </c>
      <c r="W390" s="71">
        <v>147</v>
      </c>
      <c r="X390" s="71">
        <v>50238</v>
      </c>
      <c r="Y390" s="71">
        <v>49223</v>
      </c>
      <c r="Z390" s="71">
        <v>66465</v>
      </c>
      <c r="AA390" s="71">
        <v>20002</v>
      </c>
      <c r="AB390" s="71">
        <v>128404</v>
      </c>
      <c r="AC390" s="71">
        <v>0</v>
      </c>
      <c r="AD390" s="71">
        <v>13.77089078471802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2052</v>
      </c>
      <c r="B391" s="70">
        <v>39</v>
      </c>
      <c r="C391" s="70">
        <v>5</v>
      </c>
      <c r="D391" s="70">
        <v>3</v>
      </c>
      <c r="E391" s="70">
        <v>2008</v>
      </c>
      <c r="F391" s="70" t="s">
        <v>792</v>
      </c>
      <c r="G391" s="70" t="s">
        <v>2047</v>
      </c>
      <c r="H391" s="70" t="s">
        <v>2048</v>
      </c>
      <c r="I391" s="148"/>
      <c r="J391" s="71">
        <v>223.51069455036691</v>
      </c>
      <c r="K391" s="71">
        <v>9.9846208122588589</v>
      </c>
      <c r="L391" s="71">
        <v>9.5968661173641596</v>
      </c>
      <c r="M391" s="71">
        <v>258.35461324177822</v>
      </c>
      <c r="N391" s="71">
        <v>218.0283854886371</v>
      </c>
      <c r="O391" s="71">
        <v>130.37393515046131</v>
      </c>
      <c r="P391" s="71">
        <v>98.733897528299991</v>
      </c>
      <c r="Q391" s="71">
        <v>7.80837823918481</v>
      </c>
      <c r="R391" s="71">
        <v>0</v>
      </c>
      <c r="S391" s="71">
        <v>12.92486848074733</v>
      </c>
      <c r="T391" s="72"/>
      <c r="U391" s="71">
        <v>29746640</v>
      </c>
      <c r="V391" s="71">
        <v>5021</v>
      </c>
      <c r="W391" s="71">
        <v>147</v>
      </c>
      <c r="X391" s="71">
        <v>50238</v>
      </c>
      <c r="Y391" s="71">
        <v>49447</v>
      </c>
      <c r="Z391" s="71">
        <v>66772</v>
      </c>
      <c r="AA391" s="71">
        <v>19357</v>
      </c>
      <c r="AB391" s="71">
        <v>127594</v>
      </c>
      <c r="AC391" s="71">
        <v>0</v>
      </c>
      <c r="AD391" s="71">
        <v>12.92486848074733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2053</v>
      </c>
      <c r="B392" s="70">
        <v>40</v>
      </c>
      <c r="C392" s="70">
        <v>6</v>
      </c>
      <c r="D392" s="70">
        <v>3</v>
      </c>
      <c r="E392" s="70">
        <v>2009</v>
      </c>
      <c r="F392" s="70" t="s">
        <v>176</v>
      </c>
      <c r="G392" s="70" t="s">
        <v>2047</v>
      </c>
      <c r="H392" s="70" t="s">
        <v>2048</v>
      </c>
      <c r="I392" s="148"/>
      <c r="J392" s="71">
        <v>189.59331023676901</v>
      </c>
      <c r="K392" s="71">
        <v>8.890293526579649</v>
      </c>
      <c r="L392" s="71">
        <v>17.958955786610421</v>
      </c>
      <c r="M392" s="71">
        <v>268.03108917036661</v>
      </c>
      <c r="N392" s="71">
        <v>199.95459304655881</v>
      </c>
      <c r="O392" s="71">
        <v>132.50398360248269</v>
      </c>
      <c r="P392" s="71">
        <v>94.390743775443724</v>
      </c>
      <c r="Q392" s="71">
        <v>7.38178640718706</v>
      </c>
      <c r="R392" s="71">
        <v>0</v>
      </c>
      <c r="S392" s="71">
        <v>15.20026143068417</v>
      </c>
      <c r="T392" s="72"/>
      <c r="U392" s="71">
        <v>21842362</v>
      </c>
      <c r="V392" s="71">
        <v>4560</v>
      </c>
      <c r="W392" s="71">
        <v>379</v>
      </c>
      <c r="X392" s="71">
        <v>51633</v>
      </c>
      <c r="Y392" s="71">
        <v>49537</v>
      </c>
      <c r="Z392" s="71">
        <v>66984</v>
      </c>
      <c r="AA392" s="71">
        <v>18998</v>
      </c>
      <c r="AB392" s="71">
        <v>126623</v>
      </c>
      <c r="AC392" s="71">
        <v>0</v>
      </c>
      <c r="AD392" s="71">
        <v>15.20026143068417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413.286</v>
      </c>
      <c r="BK392" s="71">
        <v>0</v>
      </c>
      <c r="BL392" s="71">
        <v>52.795000000000002</v>
      </c>
      <c r="BM392" s="71">
        <v>0</v>
      </c>
      <c r="BN392" s="72"/>
      <c r="BO392" s="71">
        <v>0</v>
      </c>
      <c r="BP392" s="71">
        <v>0</v>
      </c>
      <c r="BQ392" s="71">
        <v>14</v>
      </c>
      <c r="BR392" s="71">
        <v>0</v>
      </c>
      <c r="BS392" s="71">
        <v>5</v>
      </c>
      <c r="BT392" s="71">
        <v>0</v>
      </c>
      <c r="BU392"/>
      <c r="BV392" s="70">
        <v>331.69600000000003</v>
      </c>
      <c r="BW392" s="70">
        <v>0</v>
      </c>
      <c r="BX392" s="70">
        <v>28.4</v>
      </c>
      <c r="BY392" s="70">
        <v>0</v>
      </c>
      <c r="BZ392" s="70">
        <v>0</v>
      </c>
      <c r="CA392" s="70">
        <v>0</v>
      </c>
      <c r="CB392" s="70">
        <v>86.557000000000002</v>
      </c>
      <c r="CC392" s="70">
        <v>19.428000000000001</v>
      </c>
      <c r="CD392" s="70">
        <v>0</v>
      </c>
    </row>
    <row r="393" spans="1:82">
      <c r="A393" s="70" t="s">
        <v>2054</v>
      </c>
      <c r="B393" s="70">
        <v>41</v>
      </c>
      <c r="C393" s="70">
        <v>7</v>
      </c>
      <c r="D393" s="70">
        <v>3</v>
      </c>
      <c r="E393" s="70">
        <v>2010</v>
      </c>
      <c r="F393" s="70" t="s">
        <v>177</v>
      </c>
      <c r="G393" s="70" t="s">
        <v>2047</v>
      </c>
      <c r="H393" s="70" t="s">
        <v>2048</v>
      </c>
      <c r="I393" s="148"/>
      <c r="J393" s="71">
        <v>191.1999795465988</v>
      </c>
      <c r="K393" s="71">
        <v>9.0614903535021902</v>
      </c>
      <c r="L393" s="71">
        <v>17.002410354486159</v>
      </c>
      <c r="M393" s="71">
        <v>261.4027110879544</v>
      </c>
      <c r="N393" s="71">
        <v>201.0908217239141</v>
      </c>
      <c r="O393" s="71">
        <v>132.18843017909401</v>
      </c>
      <c r="P393" s="71">
        <v>95.294979307245839</v>
      </c>
      <c r="Q393" s="71">
        <v>7.6547587274147002</v>
      </c>
      <c r="R393" s="71">
        <v>0</v>
      </c>
      <c r="S393" s="71">
        <v>15.54328970724821</v>
      </c>
      <c r="T393" s="72"/>
      <c r="U393" s="71">
        <v>23564997</v>
      </c>
      <c r="V393" s="71">
        <v>4560</v>
      </c>
      <c r="W393" s="71">
        <v>379</v>
      </c>
      <c r="X393" s="71">
        <v>51633</v>
      </c>
      <c r="Y393" s="71">
        <v>49732</v>
      </c>
      <c r="Z393" s="71">
        <v>67135</v>
      </c>
      <c r="AA393" s="71">
        <v>18701</v>
      </c>
      <c r="AB393" s="71">
        <v>125820</v>
      </c>
      <c r="AC393" s="71">
        <v>0</v>
      </c>
      <c r="AD393" s="71">
        <v>15.54328970724821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368.27499999999998</v>
      </c>
      <c r="BK393" s="71">
        <v>0</v>
      </c>
      <c r="BL393" s="71">
        <v>54.323999999999998</v>
      </c>
      <c r="BM393" s="71">
        <v>0</v>
      </c>
      <c r="BN393" s="72"/>
      <c r="BO393" s="71">
        <v>0</v>
      </c>
      <c r="BP393" s="71">
        <v>0</v>
      </c>
      <c r="BQ393" s="71">
        <v>14</v>
      </c>
      <c r="BR393" s="71">
        <v>0</v>
      </c>
      <c r="BS393" s="71">
        <v>5</v>
      </c>
      <c r="BT393" s="71">
        <v>0</v>
      </c>
      <c r="BU393"/>
      <c r="BV393" s="70">
        <v>329.15600000000001</v>
      </c>
      <c r="BW393" s="70">
        <v>0</v>
      </c>
      <c r="BX393" s="70">
        <v>28.8</v>
      </c>
      <c r="BY393" s="70">
        <v>0</v>
      </c>
      <c r="BZ393" s="70">
        <v>0</v>
      </c>
      <c r="CA393" s="70">
        <v>0</v>
      </c>
      <c r="CB393" s="70">
        <v>55.994</v>
      </c>
      <c r="CC393" s="70">
        <v>8.6489999999999991</v>
      </c>
      <c r="CD393" s="70">
        <v>0</v>
      </c>
    </row>
    <row r="394" spans="1:82">
      <c r="A394" s="70" t="s">
        <v>2055</v>
      </c>
      <c r="B394" s="70">
        <v>42</v>
      </c>
      <c r="C394" s="70">
        <v>8</v>
      </c>
      <c r="D394" s="70">
        <v>3</v>
      </c>
      <c r="E394" s="70">
        <v>2011</v>
      </c>
      <c r="F394" s="70" t="s">
        <v>178</v>
      </c>
      <c r="G394" s="70" t="s">
        <v>2047</v>
      </c>
      <c r="H394" s="70" t="s">
        <v>2048</v>
      </c>
      <c r="I394" s="148"/>
      <c r="J394" s="71">
        <v>185.11887340634169</v>
      </c>
      <c r="K394" s="71">
        <v>12.171976266637961</v>
      </c>
      <c r="L394" s="71">
        <v>15.872596288097981</v>
      </c>
      <c r="M394" s="71">
        <v>304.22132163403933</v>
      </c>
      <c r="N394" s="71">
        <v>236.00562831079691</v>
      </c>
      <c r="O394" s="71">
        <v>131.59004213560843</v>
      </c>
      <c r="P394" s="71">
        <v>92.427293633972369</v>
      </c>
      <c r="Q394" s="71">
        <v>8.7705863305359806</v>
      </c>
      <c r="R394" s="71">
        <v>0</v>
      </c>
      <c r="S394" s="71">
        <v>15.27367043573074</v>
      </c>
      <c r="T394" s="72"/>
      <c r="U394" s="71">
        <v>18813919</v>
      </c>
      <c r="V394" s="71">
        <v>4560</v>
      </c>
      <c r="W394" s="71">
        <v>379</v>
      </c>
      <c r="X394" s="71">
        <v>51633</v>
      </c>
      <c r="Y394" s="71">
        <v>49865</v>
      </c>
      <c r="Z394" s="71">
        <v>68283</v>
      </c>
      <c r="AA394" s="71">
        <v>18678</v>
      </c>
      <c r="AB394" s="71">
        <v>124978</v>
      </c>
      <c r="AC394" s="71">
        <v>0</v>
      </c>
      <c r="AD394" s="71">
        <v>15.27367043573074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328.786</v>
      </c>
      <c r="BK394" s="71">
        <v>0</v>
      </c>
      <c r="BL394" s="71">
        <v>51.94</v>
      </c>
      <c r="BM394" s="71">
        <v>0</v>
      </c>
      <c r="BN394" s="72"/>
      <c r="BO394" s="71">
        <v>0</v>
      </c>
      <c r="BP394" s="71">
        <v>0</v>
      </c>
      <c r="BQ394" s="71">
        <v>13</v>
      </c>
      <c r="BR394" s="71">
        <v>0</v>
      </c>
      <c r="BS394" s="71">
        <v>5</v>
      </c>
      <c r="BT394" s="71">
        <v>0</v>
      </c>
      <c r="BU394"/>
      <c r="BV394" s="70">
        <v>310.29199999999997</v>
      </c>
      <c r="BW394" s="70">
        <v>0</v>
      </c>
      <c r="BX394" s="70">
        <v>29.8</v>
      </c>
      <c r="BY394" s="70">
        <v>0</v>
      </c>
      <c r="BZ394" s="70">
        <v>0</v>
      </c>
      <c r="CA394" s="70">
        <v>0</v>
      </c>
      <c r="CB394" s="70">
        <v>33.384999999999998</v>
      </c>
      <c r="CC394" s="70">
        <v>7.2489999999999997</v>
      </c>
      <c r="CD394" s="70">
        <v>0</v>
      </c>
    </row>
    <row r="395" spans="1:82">
      <c r="A395" s="70" t="s">
        <v>2056</v>
      </c>
      <c r="B395" s="70">
        <v>43</v>
      </c>
      <c r="C395" s="70">
        <v>9</v>
      </c>
      <c r="D395" s="70">
        <v>3</v>
      </c>
      <c r="E395" s="70">
        <v>2012</v>
      </c>
      <c r="F395" s="70" t="s">
        <v>179</v>
      </c>
      <c r="G395" s="70" t="s">
        <v>2047</v>
      </c>
      <c r="H395" s="70" t="s">
        <v>2048</v>
      </c>
      <c r="I395" s="148"/>
      <c r="J395" s="71">
        <v>214.74975265065009</v>
      </c>
      <c r="K395" s="71">
        <v>11.42668798553848</v>
      </c>
      <c r="L395" s="71">
        <v>15.92000176123789</v>
      </c>
      <c r="M395" s="71">
        <v>342.28575974443339</v>
      </c>
      <c r="N395" s="71">
        <v>252.9454427854956</v>
      </c>
      <c r="O395" s="71">
        <v>133.28099855524943</v>
      </c>
      <c r="P395" s="71">
        <v>93.510539663094931</v>
      </c>
      <c r="Q395" s="71">
        <v>9.4934584660600603</v>
      </c>
      <c r="R395" s="71">
        <v>0</v>
      </c>
      <c r="S395" s="71">
        <v>16.208887033617629</v>
      </c>
      <c r="T395" s="72"/>
      <c r="U395" s="71">
        <v>20015915</v>
      </c>
      <c r="V395" s="71">
        <v>4560</v>
      </c>
      <c r="W395" s="71">
        <v>379</v>
      </c>
      <c r="X395" s="71">
        <v>51633</v>
      </c>
      <c r="Y395" s="71">
        <v>50262</v>
      </c>
      <c r="Z395" s="71">
        <v>69709</v>
      </c>
      <c r="AA395" s="71">
        <v>18790</v>
      </c>
      <c r="AB395" s="71">
        <v>124511</v>
      </c>
      <c r="AC395" s="71">
        <v>0</v>
      </c>
      <c r="AD395" s="71">
        <v>16.208887033617629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346.38499999999999</v>
      </c>
      <c r="BK395" s="71">
        <v>0</v>
      </c>
      <c r="BL395" s="71">
        <v>58.727000000000004</v>
      </c>
      <c r="BM395" s="71">
        <v>0</v>
      </c>
      <c r="BN395" s="72"/>
      <c r="BO395" s="71">
        <v>0</v>
      </c>
      <c r="BP395" s="71">
        <v>0</v>
      </c>
      <c r="BQ395" s="71">
        <v>14</v>
      </c>
      <c r="BR395" s="71">
        <v>0</v>
      </c>
      <c r="BS395" s="71">
        <v>5</v>
      </c>
      <c r="BT395" s="71">
        <v>0</v>
      </c>
      <c r="BU395"/>
      <c r="BV395" s="70">
        <v>335.57499999999999</v>
      </c>
      <c r="BW395" s="70">
        <v>0</v>
      </c>
      <c r="BX395" s="70">
        <v>30</v>
      </c>
      <c r="BY395" s="70">
        <v>0</v>
      </c>
      <c r="BZ395" s="70">
        <v>0</v>
      </c>
      <c r="CA395" s="70">
        <v>0</v>
      </c>
      <c r="CB395" s="70">
        <v>33.014000000000003</v>
      </c>
      <c r="CC395" s="70">
        <v>6.5229999999999997</v>
      </c>
      <c r="CD395" s="70">
        <v>0</v>
      </c>
    </row>
    <row r="396" spans="1:82">
      <c r="A396" s="70" t="s">
        <v>2057</v>
      </c>
      <c r="B396" s="70">
        <v>44</v>
      </c>
      <c r="C396" s="70">
        <v>10</v>
      </c>
      <c r="D396" s="70">
        <v>3</v>
      </c>
      <c r="E396" s="70">
        <v>2013</v>
      </c>
      <c r="F396" s="70" t="s">
        <v>180</v>
      </c>
      <c r="G396" s="70" t="s">
        <v>2047</v>
      </c>
      <c r="H396" s="70" t="s">
        <v>2048</v>
      </c>
      <c r="I396" s="148"/>
      <c r="J396" s="71">
        <v>212.77609385140801</v>
      </c>
      <c r="K396" s="71">
        <v>9.7009657419426372</v>
      </c>
      <c r="L396" s="71">
        <v>11.549120214938441</v>
      </c>
      <c r="M396" s="71">
        <v>295.41420651103942</v>
      </c>
      <c r="N396" s="71">
        <v>250.89745656176069</v>
      </c>
      <c r="O396" s="71">
        <v>130.24026829629881</v>
      </c>
      <c r="P396" s="71">
        <v>95.756130980320251</v>
      </c>
      <c r="Q396" s="71">
        <v>9.6443760940534293</v>
      </c>
      <c r="R396" s="71">
        <v>0</v>
      </c>
      <c r="S396" s="71">
        <v>15.71907554485025</v>
      </c>
      <c r="T396" s="72"/>
      <c r="U396" s="71">
        <v>21804054</v>
      </c>
      <c r="V396" s="71">
        <v>4560</v>
      </c>
      <c r="W396" s="71">
        <v>379</v>
      </c>
      <c r="X396" s="71">
        <v>51633</v>
      </c>
      <c r="Y396" s="71">
        <v>50687</v>
      </c>
      <c r="Z396" s="71">
        <v>71160</v>
      </c>
      <c r="AA396" s="71">
        <v>19169</v>
      </c>
      <c r="AB396" s="71">
        <v>124677</v>
      </c>
      <c r="AC396" s="71">
        <v>0</v>
      </c>
      <c r="AD396" s="71">
        <v>15.71907554485025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363.2</v>
      </c>
      <c r="BK396" s="71">
        <v>0</v>
      </c>
      <c r="BL396" s="71">
        <v>60.402000000000001</v>
      </c>
      <c r="BM396" s="71">
        <v>0</v>
      </c>
      <c r="BN396" s="72"/>
      <c r="BO396" s="71">
        <v>0</v>
      </c>
      <c r="BP396" s="71">
        <v>0</v>
      </c>
      <c r="BQ396" s="71">
        <v>15</v>
      </c>
      <c r="BR396" s="71">
        <v>0</v>
      </c>
      <c r="BS396" s="71">
        <v>5</v>
      </c>
      <c r="BT396" s="71">
        <v>0</v>
      </c>
      <c r="BU396"/>
      <c r="BV396" s="70">
        <v>359.68599999999998</v>
      </c>
      <c r="BW396" s="70">
        <v>0</v>
      </c>
      <c r="BX396" s="70">
        <v>30.693000000000001</v>
      </c>
      <c r="BY396" s="70">
        <v>0</v>
      </c>
      <c r="BZ396" s="70">
        <v>0</v>
      </c>
      <c r="CA396" s="70">
        <v>0</v>
      </c>
      <c r="CB396" s="70">
        <v>29.789000000000001</v>
      </c>
      <c r="CC396" s="70">
        <v>3.4340000000000002</v>
      </c>
      <c r="CD396" s="70">
        <v>0</v>
      </c>
    </row>
    <row r="397" spans="1:82">
      <c r="A397" s="70" t="s">
        <v>2058</v>
      </c>
      <c r="B397" s="70">
        <v>45</v>
      </c>
      <c r="C397" s="70">
        <v>11</v>
      </c>
      <c r="D397" s="70">
        <v>3</v>
      </c>
      <c r="E397" s="70">
        <v>2014</v>
      </c>
      <c r="F397" s="70" t="s">
        <v>181</v>
      </c>
      <c r="G397" s="70" t="s">
        <v>2047</v>
      </c>
      <c r="H397" s="70" t="s">
        <v>2048</v>
      </c>
      <c r="I397" s="148"/>
      <c r="J397" s="71">
        <v>192.569651361392</v>
      </c>
      <c r="K397" s="71">
        <v>9.7403792911636771</v>
      </c>
      <c r="L397" s="71">
        <v>16.84351976849436</v>
      </c>
      <c r="M397" s="71">
        <v>317.33033656614441</v>
      </c>
      <c r="N397" s="71">
        <v>245.7940266802668</v>
      </c>
      <c r="O397" s="71">
        <v>124.63545008208303</v>
      </c>
      <c r="P397" s="71">
        <v>96.088152865478889</v>
      </c>
      <c r="Q397" s="71">
        <v>9.1873735659268903</v>
      </c>
      <c r="R397" s="71">
        <v>0</v>
      </c>
      <c r="S397" s="71">
        <v>15.965214706295679</v>
      </c>
      <c r="T397" s="72"/>
      <c r="U397" s="71">
        <v>21223646</v>
      </c>
      <c r="V397" s="71">
        <v>4215</v>
      </c>
      <c r="W397" s="71">
        <v>367</v>
      </c>
      <c r="X397" s="71">
        <v>49606</v>
      </c>
      <c r="Y397" s="71">
        <v>50841</v>
      </c>
      <c r="Z397" s="71">
        <v>71722</v>
      </c>
      <c r="AA397" s="71">
        <v>19136</v>
      </c>
      <c r="AB397" s="71">
        <v>123790</v>
      </c>
      <c r="AC397" s="71">
        <v>0</v>
      </c>
      <c r="AD397" s="71">
        <v>15.965214706295679</v>
      </c>
      <c r="AE397" s="72"/>
      <c r="AF397" s="71"/>
      <c r="AG397" s="71"/>
      <c r="AH397" s="71"/>
      <c r="AI397" s="71"/>
      <c r="AJ397" s="71"/>
      <c r="AK397" s="71"/>
      <c r="AL397" s="71"/>
      <c r="AM397" s="71"/>
      <c r="AN397" s="71"/>
      <c r="AO397" s="71"/>
      <c r="AP397" s="71"/>
      <c r="AQ397" s="72"/>
      <c r="AR397" s="71">
        <v>1381</v>
      </c>
      <c r="AS397" s="71">
        <v>113</v>
      </c>
      <c r="AT397" s="71">
        <v>1</v>
      </c>
      <c r="AU397" s="71">
        <v>0</v>
      </c>
      <c r="AV397" s="71">
        <v>0</v>
      </c>
      <c r="AW397" s="71">
        <v>1</v>
      </c>
      <c r="AX397" s="71"/>
      <c r="AY397" s="72"/>
      <c r="AZ397" s="71">
        <v>6029.3</v>
      </c>
      <c r="BA397" s="71">
        <v>3892.2</v>
      </c>
      <c r="BB397" s="71">
        <v>16000</v>
      </c>
      <c r="BC397" s="71">
        <v>0</v>
      </c>
      <c r="BD397" s="71">
        <v>0</v>
      </c>
      <c r="BE397" s="71">
        <v>5700</v>
      </c>
      <c r="BF397" s="71"/>
      <c r="BG397" s="72"/>
      <c r="BH397" s="71">
        <v>0</v>
      </c>
      <c r="BI397" s="71">
        <v>0</v>
      </c>
      <c r="BJ397" s="71">
        <v>206.21100000000001</v>
      </c>
      <c r="BK397" s="71">
        <v>0</v>
      </c>
      <c r="BL397" s="71">
        <v>63.722000000000001</v>
      </c>
      <c r="BM397" s="71">
        <v>0</v>
      </c>
      <c r="BN397" s="72"/>
      <c r="BO397" s="71">
        <v>0</v>
      </c>
      <c r="BP397" s="71">
        <v>0</v>
      </c>
      <c r="BQ397" s="71">
        <v>13</v>
      </c>
      <c r="BR397" s="71">
        <v>0</v>
      </c>
      <c r="BS397" s="71">
        <v>6</v>
      </c>
      <c r="BT397" s="71">
        <v>0</v>
      </c>
      <c r="BU397"/>
      <c r="BV397" s="70">
        <v>239.874</v>
      </c>
      <c r="BW397" s="70">
        <v>0</v>
      </c>
      <c r="BX397" s="70">
        <v>30.059000000000001</v>
      </c>
      <c r="BY397" s="70">
        <v>0</v>
      </c>
      <c r="BZ397" s="70">
        <v>0</v>
      </c>
      <c r="CA397" s="70">
        <v>0</v>
      </c>
      <c r="CB397" s="70">
        <v>0</v>
      </c>
      <c r="CC397" s="70">
        <v>0</v>
      </c>
      <c r="CD397" s="70">
        <v>0</v>
      </c>
    </row>
    <row r="398" spans="1:82">
      <c r="A398" s="70" t="s">
        <v>2059</v>
      </c>
      <c r="B398" s="70">
        <v>46</v>
      </c>
      <c r="C398" s="70">
        <v>12</v>
      </c>
      <c r="D398" s="70">
        <v>3</v>
      </c>
      <c r="E398" s="70">
        <v>2015</v>
      </c>
      <c r="F398" s="70" t="s">
        <v>182</v>
      </c>
      <c r="G398" s="70" t="s">
        <v>2047</v>
      </c>
      <c r="H398" s="70" t="s">
        <v>2048</v>
      </c>
      <c r="I398" s="148"/>
      <c r="J398" s="71">
        <v>188.94607794032689</v>
      </c>
      <c r="K398" s="71">
        <v>9.8437023029411801</v>
      </c>
      <c r="L398" s="71">
        <v>17.133358629491521</v>
      </c>
      <c r="M398" s="71">
        <v>312.18916418775422</v>
      </c>
      <c r="N398" s="71">
        <v>221.4972621368064</v>
      </c>
      <c r="O398" s="71">
        <v>124.25808448492656</v>
      </c>
      <c r="P398" s="71">
        <v>95.797221498521893</v>
      </c>
      <c r="Q398" s="71">
        <v>8.9182137247901405</v>
      </c>
      <c r="R398" s="71">
        <v>0</v>
      </c>
      <c r="S398" s="71">
        <v>15.88088130828155</v>
      </c>
      <c r="T398" s="72"/>
      <c r="U398" s="71">
        <v>23056963</v>
      </c>
      <c r="V398" s="71">
        <v>4215</v>
      </c>
      <c r="W398" s="71">
        <v>367</v>
      </c>
      <c r="X398" s="71">
        <v>49606</v>
      </c>
      <c r="Y398" s="71">
        <v>51098</v>
      </c>
      <c r="Z398" s="71">
        <v>72193</v>
      </c>
      <c r="AA398" s="71">
        <v>19063</v>
      </c>
      <c r="AB398" s="71">
        <v>122749</v>
      </c>
      <c r="AC398" s="71">
        <v>0</v>
      </c>
      <c r="AD398" s="71">
        <v>15.88088130828155</v>
      </c>
      <c r="AE398" s="72"/>
      <c r="AF398" s="71">
        <v>200980090.43690711</v>
      </c>
      <c r="AG398" s="71">
        <v>7238624.0772761432</v>
      </c>
      <c r="AH398" s="71">
        <v>2980069.537580336</v>
      </c>
      <c r="AI398" s="71">
        <v>349529839.09003311</v>
      </c>
      <c r="AJ398" s="71">
        <v>294777103.12526089</v>
      </c>
      <c r="AK398" s="71">
        <v>0</v>
      </c>
      <c r="AL398" s="71">
        <v>0</v>
      </c>
      <c r="AM398" s="71">
        <v>16822235.537311241</v>
      </c>
      <c r="AN398" s="71">
        <v>0</v>
      </c>
      <c r="AO398" s="71">
        <v>0</v>
      </c>
      <c r="AP398" s="71">
        <v>872327961.80436885</v>
      </c>
      <c r="AQ398" s="72"/>
      <c r="AR398" s="71">
        <v>1514</v>
      </c>
      <c r="AS398" s="71">
        <v>165</v>
      </c>
      <c r="AT398" s="71">
        <v>1</v>
      </c>
      <c r="AU398" s="71">
        <v>0</v>
      </c>
      <c r="AV398" s="71">
        <v>0</v>
      </c>
      <c r="AW398" s="71">
        <v>1</v>
      </c>
      <c r="AX398" s="71"/>
      <c r="AY398" s="72"/>
      <c r="AZ398" s="71">
        <v>6675.4</v>
      </c>
      <c r="BA398" s="71">
        <v>7085.7</v>
      </c>
      <c r="BB398" s="71">
        <v>16000</v>
      </c>
      <c r="BC398" s="71">
        <v>0</v>
      </c>
      <c r="BD398" s="71">
        <v>0</v>
      </c>
      <c r="BE398" s="71">
        <v>5700</v>
      </c>
      <c r="BF398" s="71"/>
      <c r="BG398" s="72"/>
      <c r="BH398" s="71">
        <v>0</v>
      </c>
      <c r="BI398" s="71">
        <v>0</v>
      </c>
      <c r="BJ398" s="71">
        <v>408.524</v>
      </c>
      <c r="BK398" s="71">
        <v>0</v>
      </c>
      <c r="BL398" s="71">
        <v>63.433999999999997</v>
      </c>
      <c r="BM398" s="71">
        <v>0</v>
      </c>
      <c r="BN398" s="72"/>
      <c r="BO398" s="71">
        <v>0</v>
      </c>
      <c r="BP398" s="71">
        <v>0</v>
      </c>
      <c r="BQ398" s="71">
        <v>15</v>
      </c>
      <c r="BR398" s="71">
        <v>0</v>
      </c>
      <c r="BS398" s="71">
        <v>6</v>
      </c>
      <c r="BT398" s="71">
        <v>0</v>
      </c>
      <c r="BU398"/>
      <c r="BV398" s="70">
        <v>371.53699999999998</v>
      </c>
      <c r="BW398" s="70">
        <v>0</v>
      </c>
      <c r="BX398" s="70">
        <v>30.148</v>
      </c>
      <c r="BY398" s="70">
        <v>0</v>
      </c>
      <c r="BZ398" s="70">
        <v>0</v>
      </c>
      <c r="CA398" s="70">
        <v>0</v>
      </c>
      <c r="CB398" s="70">
        <v>56.92</v>
      </c>
      <c r="CC398" s="70">
        <v>7.5720000000000001</v>
      </c>
      <c r="CD398" s="70">
        <v>5.7809999999999997</v>
      </c>
    </row>
    <row r="399" spans="1:82">
      <c r="A399" s="70" t="s">
        <v>2060</v>
      </c>
      <c r="B399" s="70">
        <v>47</v>
      </c>
      <c r="C399" s="70">
        <v>13</v>
      </c>
      <c r="D399" s="70">
        <v>3</v>
      </c>
      <c r="E399" s="70">
        <v>2016</v>
      </c>
      <c r="F399" s="70" t="s">
        <v>155</v>
      </c>
      <c r="G399" s="70" t="s">
        <v>2047</v>
      </c>
      <c r="H399" s="70" t="s">
        <v>2048</v>
      </c>
      <c r="I399" s="148"/>
      <c r="J399" s="71">
        <v>177.36065218784574</v>
      </c>
      <c r="K399" s="71">
        <v>10.111724999680709</v>
      </c>
      <c r="L399" s="71">
        <v>18.784903380491407</v>
      </c>
      <c r="M399" s="71">
        <v>228.07741764939706</v>
      </c>
      <c r="N399" s="71">
        <v>206.55030587998414</v>
      </c>
      <c r="O399" s="71">
        <v>123.55169646174578</v>
      </c>
      <c r="P399" s="71">
        <v>94.113443862756114</v>
      </c>
      <c r="Q399" s="71">
        <v>8.5865237297997261</v>
      </c>
      <c r="R399" s="71">
        <v>0</v>
      </c>
      <c r="S399" s="71">
        <v>17.197726388455177</v>
      </c>
      <c r="T399" s="72"/>
      <c r="U399" s="71">
        <v>21327478</v>
      </c>
      <c r="V399" s="71">
        <v>4215</v>
      </c>
      <c r="W399" s="71">
        <v>367</v>
      </c>
      <c r="X399" s="71">
        <v>49606</v>
      </c>
      <c r="Y399" s="71">
        <v>51214</v>
      </c>
      <c r="Z399" s="71">
        <v>72665</v>
      </c>
      <c r="AA399" s="71">
        <v>19370</v>
      </c>
      <c r="AB399" s="71">
        <v>121567</v>
      </c>
      <c r="AC399" s="71">
        <v>0</v>
      </c>
      <c r="AD399" s="71">
        <v>17.19772638845518</v>
      </c>
      <c r="AE399" s="72"/>
      <c r="AF399" s="71">
        <v>196962131.56986889</v>
      </c>
      <c r="AG399" s="71">
        <v>7135300.984854158</v>
      </c>
      <c r="AH399" s="71">
        <v>2621895.843881717</v>
      </c>
      <c r="AI399" s="71">
        <v>311333433.6311056</v>
      </c>
      <c r="AJ399" s="71">
        <v>263311540.15278241</v>
      </c>
      <c r="AK399" s="71">
        <v>0</v>
      </c>
      <c r="AL399" s="71">
        <v>0</v>
      </c>
      <c r="AM399" s="71">
        <v>16673190.77315232</v>
      </c>
      <c r="AN399" s="71">
        <v>0</v>
      </c>
      <c r="AO399" s="71">
        <v>0</v>
      </c>
      <c r="AP399" s="71">
        <v>798037492.9556452</v>
      </c>
      <c r="AQ399" s="72"/>
      <c r="AR399" s="71">
        <v>1669</v>
      </c>
      <c r="AS399" s="71">
        <v>219</v>
      </c>
      <c r="AT399" s="71">
        <v>1</v>
      </c>
      <c r="AU399" s="71">
        <v>0</v>
      </c>
      <c r="AV399" s="71">
        <v>0</v>
      </c>
      <c r="AW399" s="71">
        <v>1</v>
      </c>
      <c r="AX399" s="71"/>
      <c r="AY399" s="72"/>
      <c r="AZ399" s="71">
        <v>7435.7999999999993</v>
      </c>
      <c r="BA399" s="71">
        <v>9132.2000000000007</v>
      </c>
      <c r="BB399" s="71">
        <v>16000</v>
      </c>
      <c r="BC399" s="71">
        <v>0</v>
      </c>
      <c r="BD399" s="71">
        <v>0</v>
      </c>
      <c r="BE399" s="71">
        <v>5700</v>
      </c>
      <c r="BF399" s="71"/>
      <c r="BG399" s="72"/>
      <c r="BH399" s="71">
        <v>0</v>
      </c>
      <c r="BI399" s="71">
        <v>0</v>
      </c>
      <c r="BJ399" s="71">
        <v>375.22199999999998</v>
      </c>
      <c r="BK399" s="71">
        <v>0</v>
      </c>
      <c r="BL399" s="71">
        <v>62.328000000000003</v>
      </c>
      <c r="BM399" s="71">
        <v>0</v>
      </c>
      <c r="BN399" s="72"/>
      <c r="BO399" s="71">
        <v>0</v>
      </c>
      <c r="BP399" s="71">
        <v>0</v>
      </c>
      <c r="BQ399" s="71">
        <v>15</v>
      </c>
      <c r="BR399" s="71">
        <v>0</v>
      </c>
      <c r="BS399" s="71">
        <v>6</v>
      </c>
      <c r="BT399" s="71">
        <v>0</v>
      </c>
      <c r="BU399"/>
      <c r="BV399" s="70">
        <v>315.14999999999998</v>
      </c>
      <c r="BW399" s="70">
        <v>0</v>
      </c>
      <c r="BX399" s="70">
        <v>28.513999999999999</v>
      </c>
      <c r="BY399" s="70">
        <v>0</v>
      </c>
      <c r="BZ399" s="70">
        <v>0</v>
      </c>
      <c r="CA399" s="70">
        <v>0</v>
      </c>
      <c r="CB399" s="70">
        <v>75.153999999999996</v>
      </c>
      <c r="CC399" s="70">
        <v>10.952</v>
      </c>
      <c r="CD399" s="70">
        <v>7.78</v>
      </c>
    </row>
    <row r="400" spans="1:82">
      <c r="A400" s="70" t="s">
        <v>2061</v>
      </c>
      <c r="B400" s="70">
        <v>48</v>
      </c>
      <c r="C400" s="70">
        <v>14</v>
      </c>
      <c r="D400" s="70">
        <v>3</v>
      </c>
      <c r="E400" s="70">
        <v>2017</v>
      </c>
      <c r="F400" s="70" t="s">
        <v>156</v>
      </c>
      <c r="G400" s="70" t="s">
        <v>2047</v>
      </c>
      <c r="H400" s="70" t="s">
        <v>2048</v>
      </c>
      <c r="I400" s="148"/>
      <c r="J400" s="71">
        <v>180.69589203219618</v>
      </c>
      <c r="K400" s="71">
        <v>10.39344116478275</v>
      </c>
      <c r="L400" s="71">
        <v>19.461744774005826</v>
      </c>
      <c r="M400" s="71">
        <v>211.40095702026593</v>
      </c>
      <c r="N400" s="71">
        <v>220.46093987983579</v>
      </c>
      <c r="O400" s="71">
        <v>122.12436370868586</v>
      </c>
      <c r="P400" s="71">
        <v>92.508228576472433</v>
      </c>
      <c r="Q400" s="71">
        <v>8.2479660494333107</v>
      </c>
      <c r="R400" s="71">
        <v>0</v>
      </c>
      <c r="S400" s="71">
        <v>16.535096748290663</v>
      </c>
      <c r="T400" s="72"/>
      <c r="U400" s="71">
        <v>22971574</v>
      </c>
      <c r="V400" s="71">
        <v>4215</v>
      </c>
      <c r="W400" s="71">
        <v>367</v>
      </c>
      <c r="X400" s="71">
        <v>49606</v>
      </c>
      <c r="Y400" s="71">
        <v>51512</v>
      </c>
      <c r="Z400" s="71">
        <v>73017</v>
      </c>
      <c r="AA400" s="71">
        <v>19161</v>
      </c>
      <c r="AB400" s="71">
        <v>120756</v>
      </c>
      <c r="AC400" s="71">
        <v>0</v>
      </c>
      <c r="AD400" s="71">
        <v>16.535096748290659</v>
      </c>
      <c r="AE400" s="72"/>
      <c r="AF400" s="71">
        <v>205076736.98180059</v>
      </c>
      <c r="AG400" s="71">
        <v>7474353.2987514213</v>
      </c>
      <c r="AH400" s="71">
        <v>3671588.4486558419</v>
      </c>
      <c r="AI400" s="71">
        <v>305401165.93611079</v>
      </c>
      <c r="AJ400" s="71">
        <v>291400810.91279727</v>
      </c>
      <c r="AK400" s="71">
        <v>0</v>
      </c>
      <c r="AL400" s="71">
        <v>0</v>
      </c>
      <c r="AM400" s="71">
        <v>16587875.22397612</v>
      </c>
      <c r="AN400" s="71">
        <v>0</v>
      </c>
      <c r="AO400" s="71">
        <v>0</v>
      </c>
      <c r="AP400" s="71">
        <v>829612530.80209208</v>
      </c>
      <c r="AQ400" s="72"/>
      <c r="AR400" s="71">
        <v>1773</v>
      </c>
      <c r="AS400" s="71">
        <v>233</v>
      </c>
      <c r="AT400" s="71">
        <v>1</v>
      </c>
      <c r="AU400" s="71">
        <v>0</v>
      </c>
      <c r="AV400" s="71">
        <v>0</v>
      </c>
      <c r="AW400" s="71">
        <v>1</v>
      </c>
      <c r="AX400" s="71"/>
      <c r="AY400" s="72"/>
      <c r="AZ400" s="71">
        <v>8005.6999999999989</v>
      </c>
      <c r="BA400" s="71">
        <v>9459.7000000000007</v>
      </c>
      <c r="BB400" s="71">
        <v>16000</v>
      </c>
      <c r="BC400" s="71">
        <v>0</v>
      </c>
      <c r="BD400" s="71">
        <v>0</v>
      </c>
      <c r="BE400" s="71">
        <v>5700</v>
      </c>
      <c r="BF400" s="71"/>
      <c r="BG400" s="72"/>
      <c r="BH400" s="71">
        <v>0</v>
      </c>
      <c r="BI400" s="71">
        <v>0</v>
      </c>
      <c r="BJ400" s="71">
        <v>425.64600000000002</v>
      </c>
      <c r="BK400" s="71">
        <v>0</v>
      </c>
      <c r="BL400" s="71">
        <v>62.861000000000004</v>
      </c>
      <c r="BM400" s="71">
        <v>0</v>
      </c>
      <c r="BN400" s="72"/>
      <c r="BO400" s="71">
        <v>0</v>
      </c>
      <c r="BP400" s="71">
        <v>0</v>
      </c>
      <c r="BQ400" s="71">
        <v>15</v>
      </c>
      <c r="BR400" s="71">
        <v>0</v>
      </c>
      <c r="BS400" s="71">
        <v>6</v>
      </c>
      <c r="BT400" s="71">
        <v>0</v>
      </c>
      <c r="BU400"/>
      <c r="BV400" s="70">
        <v>364.46499999999997</v>
      </c>
      <c r="BW400" s="70">
        <v>0</v>
      </c>
      <c r="BX400" s="70">
        <v>29.657</v>
      </c>
      <c r="BY400" s="70">
        <v>0</v>
      </c>
      <c r="BZ400" s="70">
        <v>0</v>
      </c>
      <c r="CA400" s="70">
        <v>0</v>
      </c>
      <c r="CB400" s="70">
        <v>74.561999999999998</v>
      </c>
      <c r="CC400" s="70">
        <v>12.916</v>
      </c>
      <c r="CD400" s="70">
        <v>6.907</v>
      </c>
    </row>
    <row r="401" spans="1:82">
      <c r="A401" s="70" t="s">
        <v>2062</v>
      </c>
      <c r="B401" s="70">
        <v>49</v>
      </c>
      <c r="C401" s="70">
        <v>15</v>
      </c>
      <c r="D401" s="70">
        <v>3</v>
      </c>
      <c r="E401" s="70">
        <v>2018</v>
      </c>
      <c r="F401" s="70" t="s">
        <v>183</v>
      </c>
      <c r="G401" s="70" t="s">
        <v>2047</v>
      </c>
      <c r="H401" s="70" t="s">
        <v>2048</v>
      </c>
      <c r="I401" s="148"/>
      <c r="J401" s="71">
        <v>197.8637217308283</v>
      </c>
      <c r="K401" s="71">
        <v>9.8788797745573582</v>
      </c>
      <c r="L401" s="71">
        <v>17.647790071377219</v>
      </c>
      <c r="M401" s="71">
        <v>224.22349131421115</v>
      </c>
      <c r="N401" s="71">
        <v>202.77144438852707</v>
      </c>
      <c r="O401" s="71">
        <v>119.98253792814758</v>
      </c>
      <c r="P401" s="71">
        <v>90.846497510653748</v>
      </c>
      <c r="Q401" s="71">
        <v>7.5748335397677504</v>
      </c>
      <c r="R401" s="71">
        <v>0</v>
      </c>
      <c r="S401" s="71">
        <v>17.1347214199529</v>
      </c>
      <c r="T401" s="72"/>
      <c r="U401" s="71">
        <v>24258626</v>
      </c>
      <c r="V401" s="71">
        <v>4215</v>
      </c>
      <c r="W401" s="71">
        <v>367</v>
      </c>
      <c r="X401" s="71">
        <v>49606</v>
      </c>
      <c r="Y401" s="71">
        <v>51617</v>
      </c>
      <c r="Z401" s="71">
        <v>73110</v>
      </c>
      <c r="AA401" s="71">
        <v>19006</v>
      </c>
      <c r="AB401" s="71">
        <v>119513</v>
      </c>
      <c r="AC401" s="71">
        <v>0</v>
      </c>
      <c r="AD401" s="71">
        <v>17.1347214199529</v>
      </c>
      <c r="AE401" s="72"/>
      <c r="AF401" s="71">
        <v>226606771.91751161</v>
      </c>
      <c r="AG401" s="71">
        <v>6643061.9897555485</v>
      </c>
      <c r="AH401" s="71">
        <v>3481150.8327535628</v>
      </c>
      <c r="AI401" s="71">
        <v>304628283.9900471</v>
      </c>
      <c r="AJ401" s="71">
        <v>256653471.5355145</v>
      </c>
      <c r="AK401" s="71">
        <v>0</v>
      </c>
      <c r="AL401" s="71">
        <v>0</v>
      </c>
      <c r="AM401" s="71">
        <v>16451097.194481291</v>
      </c>
      <c r="AN401" s="71">
        <v>0</v>
      </c>
      <c r="AO401" s="71">
        <v>0</v>
      </c>
      <c r="AP401" s="71">
        <v>814463837.46006358</v>
      </c>
      <c r="AQ401" s="72"/>
      <c r="AR401" s="71">
        <v>1882</v>
      </c>
      <c r="AS401" s="71">
        <v>251</v>
      </c>
      <c r="AT401" s="71">
        <v>1</v>
      </c>
      <c r="AU401" s="71">
        <v>0</v>
      </c>
      <c r="AV401" s="71">
        <v>0</v>
      </c>
      <c r="AW401" s="71">
        <v>1</v>
      </c>
      <c r="AX401" s="71"/>
      <c r="AY401" s="72"/>
      <c r="AZ401" s="71">
        <v>8540.1999999999989</v>
      </c>
      <c r="BA401" s="71">
        <v>30685.200000000001</v>
      </c>
      <c r="BB401" s="71">
        <v>16000</v>
      </c>
      <c r="BC401" s="71">
        <v>0</v>
      </c>
      <c r="BD401" s="71">
        <v>0</v>
      </c>
      <c r="BE401" s="71">
        <v>5700</v>
      </c>
      <c r="BF401" s="71"/>
      <c r="BG401" s="72"/>
      <c r="BH401" s="71">
        <v>0</v>
      </c>
      <c r="BI401" s="71">
        <v>0</v>
      </c>
      <c r="BJ401" s="71">
        <v>358.69400000000002</v>
      </c>
      <c r="BK401" s="71">
        <v>0</v>
      </c>
      <c r="BL401" s="71">
        <v>61.326999999999998</v>
      </c>
      <c r="BM401" s="71">
        <v>0</v>
      </c>
      <c r="BN401" s="72"/>
      <c r="BO401" s="71">
        <v>0</v>
      </c>
      <c r="BP401" s="71">
        <v>0</v>
      </c>
      <c r="BQ401" s="71">
        <v>13</v>
      </c>
      <c r="BR401" s="71">
        <v>0</v>
      </c>
      <c r="BS401" s="71">
        <v>6</v>
      </c>
      <c r="BT401" s="71">
        <v>0</v>
      </c>
      <c r="BU401"/>
      <c r="BV401" s="70">
        <v>297.57400000000001</v>
      </c>
      <c r="BW401" s="70">
        <v>0</v>
      </c>
      <c r="BX401" s="70">
        <v>29.417000000000002</v>
      </c>
      <c r="BY401" s="70">
        <v>0</v>
      </c>
      <c r="BZ401" s="70">
        <v>0</v>
      </c>
      <c r="CA401" s="70">
        <v>0</v>
      </c>
      <c r="CB401" s="70">
        <v>75.055000000000007</v>
      </c>
      <c r="CC401" s="70">
        <v>11.666</v>
      </c>
      <c r="CD401" s="70">
        <v>6.3090000000000002</v>
      </c>
    </row>
    <row r="402" spans="1:82">
      <c r="A402" s="70" t="s">
        <v>2063</v>
      </c>
      <c r="B402" s="70">
        <v>50</v>
      </c>
      <c r="C402" s="70">
        <v>16</v>
      </c>
      <c r="D402" s="70">
        <v>3</v>
      </c>
      <c r="E402" s="70">
        <v>2019</v>
      </c>
      <c r="F402" s="70" t="s">
        <v>158</v>
      </c>
      <c r="G402" s="70" t="s">
        <v>2047</v>
      </c>
      <c r="H402" s="70" t="s">
        <v>2048</v>
      </c>
      <c r="I402" s="148"/>
      <c r="J402" s="71">
        <v>186.47359365150638</v>
      </c>
      <c r="K402" s="71">
        <v>9.14458853453859</v>
      </c>
      <c r="L402" s="71">
        <v>17.821666538458921</v>
      </c>
      <c r="M402" s="71">
        <v>224.48143321308626</v>
      </c>
      <c r="N402" s="71">
        <v>198.37612788953439</v>
      </c>
      <c r="O402" s="71">
        <v>116.7750389587157</v>
      </c>
      <c r="P402" s="71">
        <v>88.102673959879354</v>
      </c>
      <c r="Q402" s="71">
        <v>7.3016765968821398</v>
      </c>
      <c r="R402" s="71">
        <v>0</v>
      </c>
      <c r="S402" s="71">
        <v>18.790107553261326</v>
      </c>
      <c r="T402" s="72"/>
      <c r="U402" s="71">
        <v>22902465</v>
      </c>
      <c r="V402" s="71">
        <v>4215</v>
      </c>
      <c r="W402" s="71">
        <v>367</v>
      </c>
      <c r="X402" s="71">
        <v>49606</v>
      </c>
      <c r="Y402" s="71">
        <v>51864</v>
      </c>
      <c r="Z402" s="71">
        <v>73109</v>
      </c>
      <c r="AA402" s="71">
        <v>18294</v>
      </c>
      <c r="AB402" s="71">
        <v>118322</v>
      </c>
      <c r="AC402" s="71">
        <v>0</v>
      </c>
      <c r="AD402" s="71">
        <v>18.790107553261329</v>
      </c>
      <c r="AE402" s="72"/>
      <c r="AF402" s="71">
        <v>225968573.3318052</v>
      </c>
      <c r="AG402" s="71">
        <v>6432445.544753775</v>
      </c>
      <c r="AH402" s="71">
        <v>3654370.7826205711</v>
      </c>
      <c r="AI402" s="71">
        <v>325446225.58387041</v>
      </c>
      <c r="AJ402" s="71">
        <v>268215390.38867381</v>
      </c>
      <c r="AK402" s="71">
        <v>0</v>
      </c>
      <c r="AL402" s="71">
        <v>0</v>
      </c>
      <c r="AM402" s="71">
        <v>16114565.672460891</v>
      </c>
      <c r="AN402" s="71">
        <v>0</v>
      </c>
      <c r="AO402" s="71">
        <v>0</v>
      </c>
      <c r="AP402" s="71">
        <v>845831571.30418468</v>
      </c>
      <c r="AQ402" s="72"/>
      <c r="AR402" s="71">
        <v>2004</v>
      </c>
      <c r="AS402" s="71">
        <v>274</v>
      </c>
      <c r="AT402" s="71">
        <v>1</v>
      </c>
      <c r="AU402" s="71">
        <v>1</v>
      </c>
      <c r="AV402" s="71">
        <v>0</v>
      </c>
      <c r="AW402" s="71">
        <v>1</v>
      </c>
      <c r="AX402" s="71"/>
      <c r="AY402" s="72"/>
      <c r="AZ402" s="71">
        <v>9122.8999999999942</v>
      </c>
      <c r="BA402" s="71">
        <v>31175.3</v>
      </c>
      <c r="BB402" s="71">
        <v>16000</v>
      </c>
      <c r="BC402" s="71">
        <v>38</v>
      </c>
      <c r="BD402" s="71">
        <v>0</v>
      </c>
      <c r="BE402" s="71">
        <v>5700</v>
      </c>
      <c r="BF402" s="71"/>
      <c r="BG402" s="72"/>
      <c r="BH402" s="71">
        <v>0</v>
      </c>
      <c r="BI402" s="71">
        <v>0</v>
      </c>
      <c r="BJ402" s="71">
        <v>336.10300000000001</v>
      </c>
      <c r="BK402" s="71">
        <v>0</v>
      </c>
      <c r="BL402" s="71">
        <v>55.575000000000003</v>
      </c>
      <c r="BM402" s="71">
        <v>0</v>
      </c>
      <c r="BN402" s="72"/>
      <c r="BO402" s="71">
        <v>0</v>
      </c>
      <c r="BP402" s="71">
        <v>0</v>
      </c>
      <c r="BQ402" s="71">
        <v>12</v>
      </c>
      <c r="BR402" s="71">
        <v>0</v>
      </c>
      <c r="BS402" s="71">
        <v>5</v>
      </c>
      <c r="BT402" s="71">
        <v>0</v>
      </c>
      <c r="BU402"/>
      <c r="BV402" s="70">
        <v>271.31599999999997</v>
      </c>
      <c r="BW402" s="70">
        <v>0</v>
      </c>
      <c r="BX402" s="70">
        <v>29.34</v>
      </c>
      <c r="BY402" s="70">
        <v>0</v>
      </c>
      <c r="BZ402" s="70">
        <v>0</v>
      </c>
      <c r="CA402" s="70">
        <v>0</v>
      </c>
      <c r="CB402" s="70">
        <v>69.069999999999993</v>
      </c>
      <c r="CC402" s="70">
        <v>16.158000000000001</v>
      </c>
      <c r="CD402" s="70">
        <v>5.7939999999999996</v>
      </c>
    </row>
    <row r="403" spans="1:82">
      <c r="A403" s="70" t="s">
        <v>2064</v>
      </c>
      <c r="B403" s="70">
        <v>51</v>
      </c>
      <c r="C403" s="70">
        <v>17</v>
      </c>
      <c r="D403" s="70">
        <v>3</v>
      </c>
      <c r="E403" s="70">
        <v>2020</v>
      </c>
      <c r="F403" s="70" t="s">
        <v>159</v>
      </c>
      <c r="G403" s="70" t="s">
        <v>2047</v>
      </c>
      <c r="H403" s="70" t="s">
        <v>2048</v>
      </c>
      <c r="I403" s="148"/>
      <c r="J403" s="71">
        <v>166.903271014334</v>
      </c>
      <c r="K403" s="71">
        <v>9.4177781487026841</v>
      </c>
      <c r="L403" s="71">
        <v>17.708360031752683</v>
      </c>
      <c r="M403" s="71">
        <v>177.93110626986683</v>
      </c>
      <c r="N403" s="71">
        <v>177.4907655946445</v>
      </c>
      <c r="O403" s="71">
        <v>102.29744976094702</v>
      </c>
      <c r="P403" s="71">
        <v>82.449871121199863</v>
      </c>
      <c r="Q403" s="71">
        <v>6.8999965772053997</v>
      </c>
      <c r="R403" s="71">
        <v>0</v>
      </c>
      <c r="S403" s="71">
        <v>14.741885612591281</v>
      </c>
      <c r="T403" s="72"/>
      <c r="U403" s="71">
        <v>21640561</v>
      </c>
      <c r="V403" s="71">
        <v>4304</v>
      </c>
      <c r="W403" s="71">
        <v>446</v>
      </c>
      <c r="X403" s="71">
        <v>47069</v>
      </c>
      <c r="Y403" s="71">
        <v>52030</v>
      </c>
      <c r="Z403" s="71">
        <v>73099</v>
      </c>
      <c r="AA403" s="71">
        <v>18197</v>
      </c>
      <c r="AB403" s="71">
        <v>117027</v>
      </c>
      <c r="AC403" s="71">
        <v>0</v>
      </c>
      <c r="AD403" s="71">
        <v>14.741885612591281</v>
      </c>
      <c r="AE403" s="72"/>
      <c r="AF403" s="71">
        <v>202761814.85337731</v>
      </c>
      <c r="AG403" s="71">
        <v>6444230.0595036196</v>
      </c>
      <c r="AH403" s="71">
        <v>3658846.297103615</v>
      </c>
      <c r="AI403" s="71">
        <v>264206035.15946987</v>
      </c>
      <c r="AJ403" s="71">
        <v>262728192.29560259</v>
      </c>
      <c r="AK403" s="71"/>
      <c r="AL403" s="71"/>
      <c r="AM403" s="71">
        <v>15273323.697088271</v>
      </c>
      <c r="AN403" s="71"/>
      <c r="AO403" s="71"/>
      <c r="AP403" s="71">
        <v>755072442.36214519</v>
      </c>
      <c r="AQ403" s="72"/>
      <c r="AR403" s="71">
        <v>2126</v>
      </c>
      <c r="AS403" s="71">
        <v>282</v>
      </c>
      <c r="AT403" s="71">
        <v>1</v>
      </c>
      <c r="AU403" s="71">
        <v>2</v>
      </c>
      <c r="AV403" s="71">
        <v>0</v>
      </c>
      <c r="AW403" s="71">
        <v>1</v>
      </c>
      <c r="AX403" s="71"/>
      <c r="AY403" s="72"/>
      <c r="AZ403" s="71">
        <v>9826.3999999999833</v>
      </c>
      <c r="BA403" s="71">
        <v>31527.200000000012</v>
      </c>
      <c r="BB403" s="71">
        <v>16000</v>
      </c>
      <c r="BC403" s="71">
        <v>11038</v>
      </c>
      <c r="BD403" s="71">
        <v>0</v>
      </c>
      <c r="BE403" s="71">
        <v>5700</v>
      </c>
      <c r="BF403" s="71"/>
      <c r="BG403" s="72"/>
      <c r="BH403" s="71">
        <v>0</v>
      </c>
      <c r="BI403" s="71">
        <v>0</v>
      </c>
      <c r="BJ403" s="71">
        <v>341.74799999999999</v>
      </c>
      <c r="BK403" s="71">
        <v>0</v>
      </c>
      <c r="BL403" s="71">
        <v>55.570999999999998</v>
      </c>
      <c r="BM403" s="71">
        <v>0</v>
      </c>
      <c r="BN403" s="72"/>
      <c r="BO403" s="71">
        <v>0</v>
      </c>
      <c r="BP403" s="71">
        <v>0</v>
      </c>
      <c r="BQ403" s="71">
        <v>12</v>
      </c>
      <c r="BR403" s="71">
        <v>0</v>
      </c>
      <c r="BS403" s="71">
        <v>5</v>
      </c>
      <c r="BT403" s="71">
        <v>0</v>
      </c>
      <c r="BU403"/>
      <c r="BV403" s="70">
        <v>275.52100000000002</v>
      </c>
      <c r="BW403" s="70">
        <v>0</v>
      </c>
      <c r="BX403" s="70">
        <v>28.02</v>
      </c>
      <c r="BY403" s="70">
        <v>0</v>
      </c>
      <c r="BZ403" s="70">
        <v>0</v>
      </c>
      <c r="CA403" s="70">
        <v>0</v>
      </c>
      <c r="CB403" s="70">
        <v>68.230999999999995</v>
      </c>
      <c r="CC403" s="70">
        <v>20.623999999999999</v>
      </c>
      <c r="CD403" s="70">
        <v>4.923</v>
      </c>
    </row>
    <row r="404" spans="1:82">
      <c r="A404" s="70" t="s">
        <v>2065</v>
      </c>
      <c r="B404" s="70">
        <v>51</v>
      </c>
      <c r="C404" s="70">
        <v>18</v>
      </c>
      <c r="D404" s="70">
        <v>3</v>
      </c>
      <c r="E404" s="70">
        <v>2021</v>
      </c>
      <c r="F404" s="70" t="s">
        <v>160</v>
      </c>
      <c r="G404" s="70" t="s">
        <v>2047</v>
      </c>
      <c r="H404" s="70" t="s">
        <v>2048</v>
      </c>
      <c r="I404" s="148"/>
      <c r="J404" s="71">
        <v>197.84140730968599</v>
      </c>
      <c r="K404" s="71">
        <v>10.313987432543122</v>
      </c>
      <c r="L404" s="71">
        <v>14.582901625716859</v>
      </c>
      <c r="M404" s="71">
        <v>195.17371191253659</v>
      </c>
      <c r="N404" s="71">
        <v>198.12635187746778</v>
      </c>
      <c r="O404" s="71">
        <v>99.307965798783897</v>
      </c>
      <c r="P404" s="71">
        <v>84.475368011596061</v>
      </c>
      <c r="Q404" s="71">
        <v>6.7469805824181197</v>
      </c>
      <c r="R404" s="71">
        <v>0</v>
      </c>
      <c r="S404" s="71">
        <v>17.57216575874385</v>
      </c>
      <c r="T404" s="72"/>
      <c r="U404" s="71">
        <v>26606097</v>
      </c>
      <c r="V404" s="71">
        <v>4304</v>
      </c>
      <c r="W404" s="71">
        <v>446</v>
      </c>
      <c r="X404" s="71">
        <v>47069</v>
      </c>
      <c r="Y404" s="71">
        <v>52120</v>
      </c>
      <c r="Z404" s="71">
        <v>73067</v>
      </c>
      <c r="AA404" s="71">
        <v>18180</v>
      </c>
      <c r="AB404" s="71">
        <v>115556</v>
      </c>
      <c r="AC404" s="71">
        <v>0</v>
      </c>
      <c r="AD404" s="71">
        <v>17.57216575874385</v>
      </c>
      <c r="AE404" s="72"/>
      <c r="AF404" s="71">
        <v>243327997.31543347</v>
      </c>
      <c r="AG404" s="71">
        <v>6900523.7089276575</v>
      </c>
      <c r="AH404" s="71">
        <v>2921615.8259442924</v>
      </c>
      <c r="AI404" s="71">
        <v>292652715.51729763</v>
      </c>
      <c r="AJ404" s="71">
        <v>271863066.70027059</v>
      </c>
      <c r="AK404" s="71">
        <v>0</v>
      </c>
      <c r="AL404" s="71">
        <v>0</v>
      </c>
      <c r="AM404" s="71">
        <v>15168329.819518475</v>
      </c>
      <c r="AN404" s="71">
        <v>0</v>
      </c>
      <c r="AO404" s="71">
        <v>0</v>
      </c>
      <c r="AP404" s="71">
        <v>832834248.88739216</v>
      </c>
      <c r="AQ404" s="72"/>
      <c r="AR404" s="71">
        <v>2231</v>
      </c>
      <c r="AS404" s="71">
        <v>291</v>
      </c>
      <c r="AT404" s="71">
        <v>1</v>
      </c>
      <c r="AU404" s="71">
        <v>3</v>
      </c>
      <c r="AV404" s="71">
        <v>0</v>
      </c>
      <c r="AW404" s="71">
        <v>1</v>
      </c>
      <c r="AX404" s="71"/>
      <c r="AY404" s="72"/>
      <c r="AZ404" s="71">
        <v>10391.29999999997</v>
      </c>
      <c r="BA404" s="71">
        <v>32308.000000000011</v>
      </c>
      <c r="BB404" s="71">
        <v>16000</v>
      </c>
      <c r="BC404" s="71">
        <v>11738</v>
      </c>
      <c r="BD404" s="71">
        <v>0</v>
      </c>
      <c r="BE404" s="71">
        <v>5700</v>
      </c>
      <c r="BF404" s="71"/>
      <c r="BG404" s="72"/>
      <c r="BH404" s="71">
        <v>0</v>
      </c>
      <c r="BI404" s="71">
        <v>0</v>
      </c>
      <c r="BJ404" s="71">
        <v>368.76600000000002</v>
      </c>
      <c r="BK404" s="71">
        <v>0</v>
      </c>
      <c r="BL404" s="71">
        <v>55.628</v>
      </c>
      <c r="BM404" s="71">
        <v>0</v>
      </c>
      <c r="BN404" s="72"/>
      <c r="BO404" s="71">
        <v>0</v>
      </c>
      <c r="BP404" s="71">
        <v>0</v>
      </c>
      <c r="BQ404" s="71">
        <v>11</v>
      </c>
      <c r="BR404" s="71">
        <v>0</v>
      </c>
      <c r="BS404" s="71">
        <v>6</v>
      </c>
      <c r="BT404" s="71">
        <v>0</v>
      </c>
      <c r="BU404"/>
      <c r="BV404" s="70">
        <v>294.30700000000002</v>
      </c>
      <c r="BW404" s="70">
        <v>0</v>
      </c>
      <c r="BX404" s="70">
        <v>27.25</v>
      </c>
      <c r="BY404" s="70">
        <v>0</v>
      </c>
      <c r="BZ404" s="70">
        <v>0</v>
      </c>
      <c r="CA404" s="70">
        <v>0</v>
      </c>
      <c r="CB404" s="70">
        <v>79.561999999999998</v>
      </c>
      <c r="CC404" s="70">
        <v>17.439</v>
      </c>
      <c r="CD404" s="70">
        <v>5.8360000000000003</v>
      </c>
    </row>
    <row r="405" spans="1:82">
      <c r="A405" s="70" t="s">
        <v>2066</v>
      </c>
      <c r="B405" s="70">
        <v>51</v>
      </c>
      <c r="C405" s="70">
        <v>19</v>
      </c>
      <c r="D405" s="70">
        <v>3</v>
      </c>
      <c r="E405" s="70">
        <v>2022</v>
      </c>
      <c r="F405" s="70" t="s">
        <v>161</v>
      </c>
      <c r="G405" s="70" t="s">
        <v>2047</v>
      </c>
      <c r="H405" s="70" t="s">
        <v>2048</v>
      </c>
      <c r="I405" s="148"/>
      <c r="J405" s="71">
        <v>175.35952877322256</v>
      </c>
      <c r="K405" s="71">
        <v>9.2412082994336764</v>
      </c>
      <c r="L405" s="71">
        <v>13.35853637990051</v>
      </c>
      <c r="M405" s="71">
        <v>194.23633426517648</v>
      </c>
      <c r="N405" s="71">
        <v>191.8214955471627</v>
      </c>
      <c r="O405" s="71">
        <v>104.68448072560757</v>
      </c>
      <c r="P405" s="71">
        <v>83.303040184688086</v>
      </c>
      <c r="Q405" s="71">
        <v>6.7229360143090231</v>
      </c>
      <c r="R405" s="71">
        <v>0</v>
      </c>
      <c r="S405" s="71">
        <v>13.380852315394019</v>
      </c>
      <c r="T405" s="72"/>
      <c r="U405" s="71">
        <v>28483863</v>
      </c>
      <c r="V405" s="71">
        <v>4304</v>
      </c>
      <c r="W405" s="71">
        <v>446</v>
      </c>
      <c r="X405" s="71">
        <v>47069</v>
      </c>
      <c r="Y405" s="71">
        <v>52290</v>
      </c>
      <c r="Z405" s="71">
        <v>73180</v>
      </c>
      <c r="AA405" s="71">
        <v>18201</v>
      </c>
      <c r="AB405" s="71">
        <v>114200</v>
      </c>
      <c r="AC405" s="71">
        <v>0</v>
      </c>
      <c r="AD405" s="71">
        <v>13.380852315394019</v>
      </c>
      <c r="AE405" s="72"/>
      <c r="AF405" s="71">
        <v>200474501.75371298</v>
      </c>
      <c r="AG405" s="71">
        <v>6710718.3807036895</v>
      </c>
      <c r="AH405" s="71">
        <v>3058004.0142312292</v>
      </c>
      <c r="AI405" s="71">
        <v>279208384.07638144</v>
      </c>
      <c r="AJ405" s="71">
        <v>275000496.05374873</v>
      </c>
      <c r="AK405" s="71">
        <v>0</v>
      </c>
      <c r="AL405" s="71">
        <v>0</v>
      </c>
      <c r="AM405" s="71">
        <v>14746337.021292597</v>
      </c>
      <c r="AN405" s="71">
        <v>0</v>
      </c>
      <c r="AO405" s="71">
        <v>0</v>
      </c>
      <c r="AP405" s="71">
        <v>779198441.30007064</v>
      </c>
      <c r="AQ405" s="72"/>
      <c r="AR405" s="71">
        <v>2335</v>
      </c>
      <c r="AS405" s="71">
        <v>294</v>
      </c>
      <c r="AT405" s="71">
        <v>1</v>
      </c>
      <c r="AU405" s="71">
        <v>4</v>
      </c>
      <c r="AV405" s="71">
        <v>0</v>
      </c>
      <c r="AW405" s="71">
        <v>1</v>
      </c>
      <c r="AX405" s="71"/>
      <c r="AY405" s="72"/>
      <c r="AZ405" s="71">
        <v>11017.699999999957</v>
      </c>
      <c r="BA405" s="71">
        <v>32446.600000000006</v>
      </c>
      <c r="BB405" s="71">
        <v>16000</v>
      </c>
      <c r="BC405" s="71">
        <v>12368</v>
      </c>
      <c r="BD405" s="71">
        <v>0</v>
      </c>
      <c r="BE405" s="71">
        <v>5700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2067</v>
      </c>
      <c r="B406" s="70">
        <v>51</v>
      </c>
      <c r="C406" s="70">
        <v>20</v>
      </c>
      <c r="D406" s="70">
        <v>3</v>
      </c>
      <c r="E406" s="70">
        <v>2023</v>
      </c>
      <c r="F406" s="70" t="s">
        <v>1539</v>
      </c>
      <c r="G406" s="1064" t="s">
        <v>2047</v>
      </c>
      <c r="H406" s="70" t="s">
        <v>2048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2465</v>
      </c>
      <c r="AS406" s="71">
        <v>295</v>
      </c>
      <c r="AT406" s="71">
        <v>1</v>
      </c>
      <c r="AU406" s="71">
        <v>6</v>
      </c>
      <c r="AV406" s="71">
        <v>0</v>
      </c>
      <c r="AW406" s="71">
        <v>1</v>
      </c>
      <c r="AX406" s="71"/>
      <c r="AY406" s="72"/>
      <c r="AZ406" s="71">
        <v>11726.999999999944</v>
      </c>
      <c r="BA406" s="71">
        <v>32496.100000000006</v>
      </c>
      <c r="BB406" s="71">
        <v>16000</v>
      </c>
      <c r="BC406" s="71">
        <v>14798</v>
      </c>
      <c r="BD406" s="71">
        <v>0</v>
      </c>
      <c r="BE406" s="71">
        <v>5700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2068</v>
      </c>
      <c r="B407" s="70">
        <v>51</v>
      </c>
      <c r="C407" s="70">
        <v>21</v>
      </c>
      <c r="D407" s="70">
        <v>3</v>
      </c>
      <c r="E407" s="70">
        <v>2024</v>
      </c>
      <c r="F407" s="70" t="s">
        <v>1554</v>
      </c>
      <c r="G407" s="1064" t="s">
        <v>2047</v>
      </c>
      <c r="H407" s="70" t="s">
        <v>2048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2069</v>
      </c>
      <c r="B408" s="70">
        <v>409</v>
      </c>
      <c r="C408" s="70">
        <v>1</v>
      </c>
      <c r="D408" s="70">
        <v>25</v>
      </c>
      <c r="E408" s="70">
        <v>1990</v>
      </c>
      <c r="F408" s="70" t="s">
        <v>787</v>
      </c>
      <c r="G408" s="70" t="s">
        <v>2070</v>
      </c>
      <c r="H408" s="70" t="s">
        <v>2071</v>
      </c>
      <c r="I408" s="148"/>
      <c r="J408" s="71">
        <v>101.4807878429777</v>
      </c>
      <c r="K408" s="71">
        <v>13.006483386058269</v>
      </c>
      <c r="L408" s="71">
        <v>2.3774813157353698</v>
      </c>
      <c r="M408" s="71">
        <v>53.569011932841931</v>
      </c>
      <c r="N408" s="71">
        <v>67.255497997953512</v>
      </c>
      <c r="O408" s="71">
        <v>64.333206185483959</v>
      </c>
      <c r="P408" s="71">
        <v>40.755963250181217</v>
      </c>
      <c r="Q408" s="71">
        <v>5.4629020971769497</v>
      </c>
      <c r="R408" s="71">
        <v>0</v>
      </c>
      <c r="S408" s="71">
        <v>5.6195332063665937</v>
      </c>
      <c r="T408" s="72"/>
      <c r="U408" s="71">
        <v>2682090</v>
      </c>
      <c r="V408" s="71">
        <v>3160</v>
      </c>
      <c r="W408" s="71">
        <v>22</v>
      </c>
      <c r="X408" s="71">
        <v>19223</v>
      </c>
      <c r="Y408" s="71">
        <v>29488</v>
      </c>
      <c r="Z408" s="71">
        <v>26461</v>
      </c>
      <c r="AA408" s="71">
        <v>9896</v>
      </c>
      <c r="AB408" s="71">
        <v>88699</v>
      </c>
      <c r="AC408" s="71">
        <v>0</v>
      </c>
      <c r="AD408" s="71">
        <v>5.6195332063665937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2072</v>
      </c>
      <c r="B409" s="70">
        <v>410</v>
      </c>
      <c r="C409" s="70">
        <v>2</v>
      </c>
      <c r="D409" s="70">
        <v>25</v>
      </c>
      <c r="E409" s="70">
        <v>2005</v>
      </c>
      <c r="F409" s="70" t="s">
        <v>789</v>
      </c>
      <c r="G409" s="70" t="s">
        <v>2070</v>
      </c>
      <c r="H409" s="70" t="s">
        <v>2071</v>
      </c>
      <c r="I409" s="148"/>
      <c r="J409" s="71">
        <v>41.668661990235293</v>
      </c>
      <c r="K409" s="71">
        <v>4.9947718832983643</v>
      </c>
      <c r="L409" s="71">
        <v>0.5733297866103223</v>
      </c>
      <c r="M409" s="71">
        <v>85.78934520170111</v>
      </c>
      <c r="N409" s="71">
        <v>118.5126184189791</v>
      </c>
      <c r="O409" s="71">
        <v>99.996626956241144</v>
      </c>
      <c r="P409" s="71">
        <v>40.173992765685391</v>
      </c>
      <c r="Q409" s="71">
        <v>6.44493170170347</v>
      </c>
      <c r="R409" s="71">
        <v>0</v>
      </c>
      <c r="S409" s="71">
        <v>0</v>
      </c>
      <c r="T409" s="72"/>
      <c r="U409" s="71">
        <v>1607315</v>
      </c>
      <c r="V409" s="71">
        <v>2404</v>
      </c>
      <c r="W409" s="71">
        <v>8</v>
      </c>
      <c r="X409" s="71">
        <v>19031</v>
      </c>
      <c r="Y409" s="71">
        <v>43087</v>
      </c>
      <c r="Z409" s="71">
        <v>47595</v>
      </c>
      <c r="AA409" s="71">
        <v>7989</v>
      </c>
      <c r="AB409" s="71">
        <v>109395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2073</v>
      </c>
      <c r="B410" s="70">
        <v>411</v>
      </c>
      <c r="C410" s="70">
        <v>3</v>
      </c>
      <c r="D410" s="70">
        <v>25</v>
      </c>
      <c r="E410" s="70">
        <v>2006</v>
      </c>
      <c r="F410" s="70" t="s">
        <v>790</v>
      </c>
      <c r="G410" s="70" t="s">
        <v>2070</v>
      </c>
      <c r="H410" s="70" t="s">
        <v>2071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2074</v>
      </c>
      <c r="B411" s="70">
        <v>412</v>
      </c>
      <c r="C411" s="70">
        <v>4</v>
      </c>
      <c r="D411" s="70">
        <v>25</v>
      </c>
      <c r="E411" s="70">
        <v>2007</v>
      </c>
      <c r="F411" s="70" t="s">
        <v>791</v>
      </c>
      <c r="G411" s="70" t="s">
        <v>2070</v>
      </c>
      <c r="H411" s="70" t="s">
        <v>2071</v>
      </c>
      <c r="I411" s="148"/>
      <c r="J411" s="71">
        <v>27.989658116574081</v>
      </c>
      <c r="K411" s="71">
        <v>4.9537710955280501</v>
      </c>
      <c r="L411" s="71">
        <v>7.1108848488496565E-2</v>
      </c>
      <c r="M411" s="71">
        <v>95.015775196167766</v>
      </c>
      <c r="N411" s="71">
        <v>117.2958717141796</v>
      </c>
      <c r="O411" s="71">
        <v>97.230897050911679</v>
      </c>
      <c r="P411" s="71">
        <v>40.305615632190793</v>
      </c>
      <c r="Q411" s="71">
        <v>6.7658261568638602</v>
      </c>
      <c r="R411" s="71">
        <v>0</v>
      </c>
      <c r="S411" s="71">
        <v>0</v>
      </c>
      <c r="T411" s="72"/>
      <c r="U411" s="71">
        <v>1195801</v>
      </c>
      <c r="V411" s="71">
        <v>2217</v>
      </c>
      <c r="W411" s="71">
        <v>1</v>
      </c>
      <c r="X411" s="71">
        <v>25108</v>
      </c>
      <c r="Y411" s="71">
        <v>43196</v>
      </c>
      <c r="Z411" s="71">
        <v>48109</v>
      </c>
      <c r="AA411" s="71">
        <v>7893</v>
      </c>
      <c r="AB411" s="71">
        <v>108769</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2075</v>
      </c>
      <c r="B412" s="70">
        <v>413</v>
      </c>
      <c r="C412" s="70">
        <v>5</v>
      </c>
      <c r="D412" s="70">
        <v>25</v>
      </c>
      <c r="E412" s="70">
        <v>2008</v>
      </c>
      <c r="F412" s="70" t="s">
        <v>792</v>
      </c>
      <c r="G412" s="70" t="s">
        <v>2070</v>
      </c>
      <c r="H412" s="70" t="s">
        <v>2071</v>
      </c>
      <c r="I412" s="148"/>
      <c r="J412" s="71">
        <v>22.751414616943869</v>
      </c>
      <c r="K412" s="71">
        <v>3.868993338921213</v>
      </c>
      <c r="L412" s="71">
        <v>6.1743236755101537E-2</v>
      </c>
      <c r="M412" s="71">
        <v>99.433218334486483</v>
      </c>
      <c r="N412" s="71">
        <v>110.89247143871999</v>
      </c>
      <c r="O412" s="71">
        <v>93.670388260172388</v>
      </c>
      <c r="P412" s="71">
        <v>38.770282332624276</v>
      </c>
      <c r="Q412" s="71">
        <v>6.6436145118433698</v>
      </c>
      <c r="R412" s="71">
        <v>0</v>
      </c>
      <c r="S412" s="71">
        <v>0</v>
      </c>
      <c r="T412" s="72"/>
      <c r="U412" s="71">
        <v>1004027</v>
      </c>
      <c r="V412" s="71">
        <v>2217</v>
      </c>
      <c r="W412" s="71">
        <v>1</v>
      </c>
      <c r="X412" s="71">
        <v>25108</v>
      </c>
      <c r="Y412" s="71">
        <v>43629</v>
      </c>
      <c r="Z412" s="71">
        <v>47974</v>
      </c>
      <c r="AA412" s="71">
        <v>7601</v>
      </c>
      <c r="AB412" s="71">
        <v>108561</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2076</v>
      </c>
      <c r="B413" s="70">
        <v>414</v>
      </c>
      <c r="C413" s="70">
        <v>6</v>
      </c>
      <c r="D413" s="70">
        <v>25</v>
      </c>
      <c r="E413" s="70">
        <v>2009</v>
      </c>
      <c r="F413" s="70" t="s">
        <v>176</v>
      </c>
      <c r="G413" s="70" t="s">
        <v>2070</v>
      </c>
      <c r="H413" s="70" t="s">
        <v>2071</v>
      </c>
      <c r="I413" s="148"/>
      <c r="J413" s="71">
        <v>16.40142428748419</v>
      </c>
      <c r="K413" s="71">
        <v>2.9759464551701802</v>
      </c>
      <c r="L413" s="71">
        <v>0.29695208133826212</v>
      </c>
      <c r="M413" s="71">
        <v>104.0925287445573</v>
      </c>
      <c r="N413" s="71">
        <v>108.0398549795714</v>
      </c>
      <c r="O413" s="71">
        <v>94.636377038193814</v>
      </c>
      <c r="P413" s="71">
        <v>36.398915091004348</v>
      </c>
      <c r="Q413" s="71">
        <v>6.3501563537087602</v>
      </c>
      <c r="R413" s="71">
        <v>0</v>
      </c>
      <c r="S413" s="71">
        <v>0</v>
      </c>
      <c r="T413" s="72"/>
      <c r="U413" s="71">
        <v>740711</v>
      </c>
      <c r="V413" s="71">
        <v>2145</v>
      </c>
      <c r="W413" s="71">
        <v>7</v>
      </c>
      <c r="X413" s="71">
        <v>27717</v>
      </c>
      <c r="Y413" s="71">
        <v>43699</v>
      </c>
      <c r="Z413" s="71">
        <v>47841</v>
      </c>
      <c r="AA413" s="71">
        <v>7326</v>
      </c>
      <c r="AB413" s="71">
        <v>108927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6.173</v>
      </c>
      <c r="BK413" s="71">
        <v>0</v>
      </c>
      <c r="BL413" s="71">
        <v>24.091999999999999</v>
      </c>
      <c r="BM413" s="71">
        <v>0</v>
      </c>
      <c r="BN413" s="72"/>
      <c r="BO413" s="71">
        <v>0</v>
      </c>
      <c r="BP413" s="71">
        <v>0</v>
      </c>
      <c r="BQ413" s="71">
        <v>1</v>
      </c>
      <c r="BR413" s="71">
        <v>0</v>
      </c>
      <c r="BS413" s="71">
        <v>4</v>
      </c>
      <c r="BT413" s="71">
        <v>0</v>
      </c>
      <c r="BU413"/>
      <c r="BV413" s="70">
        <v>30.265000000000001</v>
      </c>
      <c r="BW413" s="70">
        <v>0</v>
      </c>
      <c r="BX413" s="70">
        <v>0</v>
      </c>
      <c r="BY413" s="70">
        <v>0</v>
      </c>
      <c r="BZ413" s="70">
        <v>0</v>
      </c>
      <c r="CA413" s="70">
        <v>0</v>
      </c>
      <c r="CB413" s="70">
        <v>0</v>
      </c>
      <c r="CC413" s="70">
        <v>0</v>
      </c>
      <c r="CD413" s="70">
        <v>0</v>
      </c>
    </row>
    <row r="414" spans="1:82">
      <c r="A414" s="70" t="s">
        <v>2077</v>
      </c>
      <c r="B414" s="70">
        <v>415</v>
      </c>
      <c r="C414" s="70">
        <v>7</v>
      </c>
      <c r="D414" s="70">
        <v>25</v>
      </c>
      <c r="E414" s="70">
        <v>2010</v>
      </c>
      <c r="F414" s="70" t="s">
        <v>177</v>
      </c>
      <c r="G414" s="70" t="s">
        <v>2070</v>
      </c>
      <c r="H414" s="70" t="s">
        <v>2071</v>
      </c>
      <c r="I414" s="148"/>
      <c r="J414" s="71">
        <v>17.802789517297189</v>
      </c>
      <c r="K414" s="71">
        <v>3.3345622650219382</v>
      </c>
      <c r="L414" s="71">
        <v>0.28059104753747133</v>
      </c>
      <c r="M414" s="71">
        <v>109.4877072381046</v>
      </c>
      <c r="N414" s="71">
        <v>110.45510226985969</v>
      </c>
      <c r="O414" s="71">
        <v>95.183151907165865</v>
      </c>
      <c r="P414" s="71">
        <v>36.500611559692103</v>
      </c>
      <c r="Q414" s="71">
        <v>6.6298655027919997</v>
      </c>
      <c r="R414" s="71">
        <v>0</v>
      </c>
      <c r="S414" s="71">
        <v>0</v>
      </c>
      <c r="T414" s="72"/>
      <c r="U414" s="71">
        <v>742202</v>
      </c>
      <c r="V414" s="71">
        <v>2145</v>
      </c>
      <c r="W414" s="71">
        <v>7</v>
      </c>
      <c r="X414" s="71">
        <v>27717</v>
      </c>
      <c r="Y414" s="71">
        <v>44064</v>
      </c>
      <c r="Z414" s="71">
        <v>48341</v>
      </c>
      <c r="AA414" s="71">
        <v>7163</v>
      </c>
      <c r="AB414" s="71">
        <v>108974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3.5049999999999999</v>
      </c>
      <c r="BK414" s="71">
        <v>0</v>
      </c>
      <c r="BL414" s="71">
        <v>73.686999999999998</v>
      </c>
      <c r="BM414" s="71">
        <v>0</v>
      </c>
      <c r="BN414" s="72"/>
      <c r="BO414" s="71">
        <v>0</v>
      </c>
      <c r="BP414" s="71">
        <v>0</v>
      </c>
      <c r="BQ414" s="71">
        <v>1</v>
      </c>
      <c r="BR414" s="71">
        <v>0</v>
      </c>
      <c r="BS414" s="71">
        <v>6</v>
      </c>
      <c r="BT414" s="71">
        <v>0</v>
      </c>
      <c r="BU414"/>
      <c r="BV414" s="70">
        <v>26.876000000000001</v>
      </c>
      <c r="BW414" s="70">
        <v>0</v>
      </c>
      <c r="BX414" s="70">
        <v>50.316000000000003</v>
      </c>
      <c r="BY414" s="70">
        <v>0</v>
      </c>
      <c r="BZ414" s="70">
        <v>0</v>
      </c>
      <c r="CA414" s="70">
        <v>0</v>
      </c>
      <c r="CB414" s="70">
        <v>0</v>
      </c>
      <c r="CC414" s="70">
        <v>0</v>
      </c>
      <c r="CD414" s="70">
        <v>0</v>
      </c>
    </row>
    <row r="415" spans="1:82">
      <c r="A415" s="70" t="s">
        <v>2078</v>
      </c>
      <c r="B415" s="70">
        <v>416</v>
      </c>
      <c r="C415" s="70">
        <v>8</v>
      </c>
      <c r="D415" s="70">
        <v>25</v>
      </c>
      <c r="E415" s="70">
        <v>2011</v>
      </c>
      <c r="F415" s="70" t="s">
        <v>178</v>
      </c>
      <c r="G415" s="70" t="s">
        <v>2070</v>
      </c>
      <c r="H415" s="70" t="s">
        <v>2071</v>
      </c>
      <c r="I415" s="148"/>
      <c r="J415" s="71">
        <v>17.46913422034676</v>
      </c>
      <c r="K415" s="71">
        <v>5.4054012349329676</v>
      </c>
      <c r="L415" s="71">
        <v>0.31554225491921128</v>
      </c>
      <c r="M415" s="71">
        <v>132.49233766351031</v>
      </c>
      <c r="N415" s="71">
        <v>136.3233861154003</v>
      </c>
      <c r="O415" s="71">
        <v>94.48898490035613</v>
      </c>
      <c r="P415" s="71">
        <v>34.980647751287648</v>
      </c>
      <c r="Q415" s="71">
        <v>7.7031935247025398</v>
      </c>
      <c r="R415" s="71">
        <v>0</v>
      </c>
      <c r="S415" s="71">
        <v>0</v>
      </c>
      <c r="T415" s="72"/>
      <c r="U415" s="71">
        <v>687705</v>
      </c>
      <c r="V415" s="71">
        <v>2145</v>
      </c>
      <c r="W415" s="71">
        <v>7</v>
      </c>
      <c r="X415" s="71">
        <v>27717</v>
      </c>
      <c r="Y415" s="71">
        <v>44571</v>
      </c>
      <c r="Z415" s="71">
        <v>49031</v>
      </c>
      <c r="AA415" s="71">
        <v>7069</v>
      </c>
      <c r="AB415" s="71">
        <v>109768</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3.274</v>
      </c>
      <c r="BK415" s="71">
        <v>0</v>
      </c>
      <c r="BL415" s="71">
        <v>65.402000000000001</v>
      </c>
      <c r="BM415" s="71">
        <v>0</v>
      </c>
      <c r="BN415" s="72"/>
      <c r="BO415" s="71">
        <v>0</v>
      </c>
      <c r="BP415" s="71">
        <v>0</v>
      </c>
      <c r="BQ415" s="71">
        <v>1</v>
      </c>
      <c r="BR415" s="71">
        <v>0</v>
      </c>
      <c r="BS415" s="71">
        <v>5</v>
      </c>
      <c r="BT415" s="71">
        <v>0</v>
      </c>
      <c r="BU415"/>
      <c r="BV415" s="70">
        <v>20.672000000000001</v>
      </c>
      <c r="BW415" s="70">
        <v>0</v>
      </c>
      <c r="BX415" s="70">
        <v>48.003999999999998</v>
      </c>
      <c r="BY415" s="70">
        <v>0</v>
      </c>
      <c r="BZ415" s="70">
        <v>0</v>
      </c>
      <c r="CA415" s="70">
        <v>0</v>
      </c>
      <c r="CB415" s="70">
        <v>0</v>
      </c>
      <c r="CC415" s="70">
        <v>0</v>
      </c>
      <c r="CD415" s="70">
        <v>0</v>
      </c>
    </row>
    <row r="416" spans="1:82">
      <c r="A416" s="70" t="s">
        <v>2079</v>
      </c>
      <c r="B416" s="70">
        <v>417</v>
      </c>
      <c r="C416" s="70">
        <v>9</v>
      </c>
      <c r="D416" s="70">
        <v>25</v>
      </c>
      <c r="E416" s="70">
        <v>2012</v>
      </c>
      <c r="F416" s="70" t="s">
        <v>179</v>
      </c>
      <c r="G416" s="70" t="s">
        <v>2070</v>
      </c>
      <c r="H416" s="70" t="s">
        <v>2071</v>
      </c>
      <c r="I416" s="148"/>
      <c r="J416" s="71">
        <v>20.00302295862209</v>
      </c>
      <c r="K416" s="71">
        <v>5.0494586968459636</v>
      </c>
      <c r="L416" s="71">
        <v>0.32297459751000779</v>
      </c>
      <c r="M416" s="71">
        <v>146.98571189935871</v>
      </c>
      <c r="N416" s="71">
        <v>160.51722263486869</v>
      </c>
      <c r="O416" s="71">
        <v>94.607731720593506</v>
      </c>
      <c r="P416" s="71">
        <v>34.945769532424301</v>
      </c>
      <c r="Q416" s="71">
        <v>8.4667306130674405</v>
      </c>
      <c r="R416" s="71">
        <v>0</v>
      </c>
      <c r="S416" s="71">
        <v>0</v>
      </c>
      <c r="T416" s="72"/>
      <c r="U416" s="71">
        <v>757533</v>
      </c>
      <c r="V416" s="71">
        <v>2145</v>
      </c>
      <c r="W416" s="71">
        <v>7</v>
      </c>
      <c r="X416" s="71">
        <v>27717</v>
      </c>
      <c r="Y416" s="71">
        <v>45405</v>
      </c>
      <c r="Z416" s="71">
        <v>49482</v>
      </c>
      <c r="AA416" s="71">
        <v>7022</v>
      </c>
      <c r="AB416" s="71">
        <v>111045</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5.1609999999999996</v>
      </c>
      <c r="BK416" s="71">
        <v>0</v>
      </c>
      <c r="BL416" s="71">
        <v>68.132999999999996</v>
      </c>
      <c r="BM416" s="71">
        <v>0</v>
      </c>
      <c r="BN416" s="72"/>
      <c r="BO416" s="71">
        <v>0</v>
      </c>
      <c r="BP416" s="71">
        <v>0</v>
      </c>
      <c r="BQ416" s="71">
        <v>1</v>
      </c>
      <c r="BR416" s="71">
        <v>0</v>
      </c>
      <c r="BS416" s="71">
        <v>6</v>
      </c>
      <c r="BT416" s="71">
        <v>0</v>
      </c>
      <c r="BU416"/>
      <c r="BV416" s="70">
        <v>28.986000000000001</v>
      </c>
      <c r="BW416" s="70">
        <v>0</v>
      </c>
      <c r="BX416" s="70">
        <v>44.308</v>
      </c>
      <c r="BY416" s="70">
        <v>0</v>
      </c>
      <c r="BZ416" s="70">
        <v>0</v>
      </c>
      <c r="CA416" s="70">
        <v>0</v>
      </c>
      <c r="CB416" s="70">
        <v>0</v>
      </c>
      <c r="CC416" s="70">
        <v>0</v>
      </c>
      <c r="CD416" s="70">
        <v>0</v>
      </c>
    </row>
    <row r="417" spans="1:82">
      <c r="A417" s="70" t="s">
        <v>2080</v>
      </c>
      <c r="B417" s="70">
        <v>418</v>
      </c>
      <c r="C417" s="70">
        <v>10</v>
      </c>
      <c r="D417" s="70">
        <v>25</v>
      </c>
      <c r="E417" s="70">
        <v>2013</v>
      </c>
      <c r="F417" s="70" t="s">
        <v>180</v>
      </c>
      <c r="G417" s="70" t="s">
        <v>2070</v>
      </c>
      <c r="H417" s="70" t="s">
        <v>2071</v>
      </c>
      <c r="I417" s="148"/>
      <c r="J417" s="71">
        <v>19.253724179264591</v>
      </c>
      <c r="K417" s="71">
        <v>4.2053182147367174</v>
      </c>
      <c r="L417" s="71">
        <v>0.31037600054107439</v>
      </c>
      <c r="M417" s="71">
        <v>145.625570395354</v>
      </c>
      <c r="N417" s="71">
        <v>154.30866439721859</v>
      </c>
      <c r="O417" s="71">
        <v>91.477499293385492</v>
      </c>
      <c r="P417" s="71">
        <v>34.667825604018077</v>
      </c>
      <c r="Q417" s="71">
        <v>8.6406963470243596</v>
      </c>
      <c r="R417" s="71">
        <v>0</v>
      </c>
      <c r="S417" s="71">
        <v>0</v>
      </c>
      <c r="T417" s="72"/>
      <c r="U417" s="71">
        <v>732396</v>
      </c>
      <c r="V417" s="71">
        <v>2145</v>
      </c>
      <c r="W417" s="71">
        <v>7</v>
      </c>
      <c r="X417" s="71">
        <v>27717</v>
      </c>
      <c r="Y417" s="71">
        <v>45804</v>
      </c>
      <c r="Z417" s="71">
        <v>49981</v>
      </c>
      <c r="AA417" s="71">
        <v>6940</v>
      </c>
      <c r="AB417" s="71">
        <v>111702</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4.0629999999999997</v>
      </c>
      <c r="BK417" s="71">
        <v>0</v>
      </c>
      <c r="BL417" s="71">
        <v>77.244</v>
      </c>
      <c r="BM417" s="71">
        <v>0</v>
      </c>
      <c r="BN417" s="72"/>
      <c r="BO417" s="71">
        <v>0</v>
      </c>
      <c r="BP417" s="71">
        <v>0</v>
      </c>
      <c r="BQ417" s="71">
        <v>1</v>
      </c>
      <c r="BR417" s="71">
        <v>0</v>
      </c>
      <c r="BS417" s="71">
        <v>6</v>
      </c>
      <c r="BT417" s="71">
        <v>0</v>
      </c>
      <c r="BU417"/>
      <c r="BV417" s="70">
        <v>31.478999999999999</v>
      </c>
      <c r="BW417" s="70">
        <v>0</v>
      </c>
      <c r="BX417" s="70">
        <v>49.828000000000003</v>
      </c>
      <c r="BY417" s="70">
        <v>0</v>
      </c>
      <c r="BZ417" s="70">
        <v>0</v>
      </c>
      <c r="CA417" s="70">
        <v>0</v>
      </c>
      <c r="CB417" s="70">
        <v>0</v>
      </c>
      <c r="CC417" s="70">
        <v>0</v>
      </c>
      <c r="CD417" s="70">
        <v>0</v>
      </c>
    </row>
    <row r="418" spans="1:82">
      <c r="A418" s="70" t="s">
        <v>2081</v>
      </c>
      <c r="B418" s="70">
        <v>419</v>
      </c>
      <c r="C418" s="70">
        <v>11</v>
      </c>
      <c r="D418" s="70">
        <v>25</v>
      </c>
      <c r="E418" s="70">
        <v>2014</v>
      </c>
      <c r="F418" s="70" t="s">
        <v>181</v>
      </c>
      <c r="G418" s="70" t="s">
        <v>2070</v>
      </c>
      <c r="H418" s="70" t="s">
        <v>2071</v>
      </c>
      <c r="I418" s="148"/>
      <c r="J418" s="71">
        <v>19.41178628112624</v>
      </c>
      <c r="K418" s="71">
        <v>5.1203731387428304</v>
      </c>
      <c r="L418" s="71">
        <v>0.17432728368889061</v>
      </c>
      <c r="M418" s="71">
        <v>150.52878985876609</v>
      </c>
      <c r="N418" s="71">
        <v>137.35723741804759</v>
      </c>
      <c r="O418" s="71">
        <v>88.276347964637566</v>
      </c>
      <c r="P418" s="71">
        <v>34.787767718020369</v>
      </c>
      <c r="Q418" s="71">
        <v>8.3399591433099296</v>
      </c>
      <c r="R418" s="71">
        <v>0</v>
      </c>
      <c r="S418" s="71">
        <v>0</v>
      </c>
      <c r="T418" s="72"/>
      <c r="U418" s="71">
        <v>753285</v>
      </c>
      <c r="V418" s="71">
        <v>2003</v>
      </c>
      <c r="W418" s="71">
        <v>4</v>
      </c>
      <c r="X418" s="71">
        <v>29289</v>
      </c>
      <c r="Y418" s="71">
        <v>46630</v>
      </c>
      <c r="Z418" s="71">
        <v>50799</v>
      </c>
      <c r="AA418" s="71">
        <v>6928</v>
      </c>
      <c r="AB418" s="71">
        <v>112372</v>
      </c>
      <c r="AC418" s="71">
        <v>0</v>
      </c>
      <c r="AD418" s="71">
        <v>0</v>
      </c>
      <c r="AE418" s="72"/>
      <c r="AF418" s="71"/>
      <c r="AG418" s="71"/>
      <c r="AH418" s="71"/>
      <c r="AI418" s="71"/>
      <c r="AJ418" s="71"/>
      <c r="AK418" s="71"/>
      <c r="AL418" s="71"/>
      <c r="AM418" s="71"/>
      <c r="AN418" s="71"/>
      <c r="AO418" s="71"/>
      <c r="AP418" s="71"/>
      <c r="AQ418" s="72"/>
      <c r="AR418" s="71">
        <v>1456</v>
      </c>
      <c r="AS418" s="71">
        <v>120</v>
      </c>
      <c r="AT418" s="71">
        <v>0</v>
      </c>
      <c r="AU418" s="71">
        <v>0</v>
      </c>
      <c r="AV418" s="71">
        <v>0</v>
      </c>
      <c r="AW418" s="71">
        <v>0</v>
      </c>
      <c r="AX418" s="71"/>
      <c r="AY418" s="72"/>
      <c r="AZ418" s="71">
        <v>5928.6180000000004</v>
      </c>
      <c r="BA418" s="71">
        <v>3119.2</v>
      </c>
      <c r="BB418" s="71">
        <v>0</v>
      </c>
      <c r="BC418" s="71">
        <v>0</v>
      </c>
      <c r="BD418" s="71">
        <v>0</v>
      </c>
      <c r="BE418" s="71">
        <v>0</v>
      </c>
      <c r="BF418" s="71"/>
      <c r="BG418" s="72"/>
      <c r="BH418" s="71">
        <v>0</v>
      </c>
      <c r="BI418" s="71">
        <v>0</v>
      </c>
      <c r="BJ418" s="71">
        <v>4.0860000000000003</v>
      </c>
      <c r="BK418" s="71">
        <v>0</v>
      </c>
      <c r="BL418" s="71">
        <v>77.606999999999999</v>
      </c>
      <c r="BM418" s="71">
        <v>0</v>
      </c>
      <c r="BN418" s="72"/>
      <c r="BO418" s="71">
        <v>0</v>
      </c>
      <c r="BP418" s="71">
        <v>0</v>
      </c>
      <c r="BQ418" s="71">
        <v>1</v>
      </c>
      <c r="BR418" s="71">
        <v>0</v>
      </c>
      <c r="BS418" s="71">
        <v>6</v>
      </c>
      <c r="BT418" s="71">
        <v>0</v>
      </c>
      <c r="BU418"/>
      <c r="BV418" s="70">
        <v>28.553999999999998</v>
      </c>
      <c r="BW418" s="70">
        <v>0</v>
      </c>
      <c r="BX418" s="70">
        <v>53.139000000000003</v>
      </c>
      <c r="BY418" s="70">
        <v>0</v>
      </c>
      <c r="BZ418" s="70">
        <v>0</v>
      </c>
      <c r="CA418" s="70">
        <v>0</v>
      </c>
      <c r="CB418" s="70">
        <v>0</v>
      </c>
      <c r="CC418" s="70">
        <v>0</v>
      </c>
      <c r="CD418" s="70">
        <v>0</v>
      </c>
    </row>
    <row r="419" spans="1:82">
      <c r="A419" s="70" t="s">
        <v>2082</v>
      </c>
      <c r="B419" s="70">
        <v>420</v>
      </c>
      <c r="C419" s="70">
        <v>12</v>
      </c>
      <c r="D419" s="70">
        <v>25</v>
      </c>
      <c r="E419" s="70">
        <v>2015</v>
      </c>
      <c r="F419" s="70" t="s">
        <v>182</v>
      </c>
      <c r="G419" s="70" t="s">
        <v>2070</v>
      </c>
      <c r="H419" s="70" t="s">
        <v>2071</v>
      </c>
      <c r="I419" s="148"/>
      <c r="J419" s="71">
        <v>12.704430582206919</v>
      </c>
      <c r="K419" s="71">
        <v>4.5974972732157937</v>
      </c>
      <c r="L419" s="71">
        <v>0.1743669662390479</v>
      </c>
      <c r="M419" s="71">
        <v>144.05853439207121</v>
      </c>
      <c r="N419" s="71">
        <v>123.5825292604821</v>
      </c>
      <c r="O419" s="71">
        <v>88.467597751038753</v>
      </c>
      <c r="P419" s="71">
        <v>34.297646578576931</v>
      </c>
      <c r="Q419" s="71">
        <v>8.2117982587078497</v>
      </c>
      <c r="R419" s="71">
        <v>0</v>
      </c>
      <c r="S419" s="71">
        <v>0</v>
      </c>
      <c r="T419" s="72"/>
      <c r="U419" s="71">
        <v>562766</v>
      </c>
      <c r="V419" s="71">
        <v>2003</v>
      </c>
      <c r="W419" s="71">
        <v>4</v>
      </c>
      <c r="X419" s="71">
        <v>29289</v>
      </c>
      <c r="Y419" s="71">
        <v>47332</v>
      </c>
      <c r="Z419" s="71">
        <v>51399</v>
      </c>
      <c r="AA419" s="71">
        <v>6825</v>
      </c>
      <c r="AB419" s="71">
        <v>113026</v>
      </c>
      <c r="AC419" s="71">
        <v>0</v>
      </c>
      <c r="AD419" s="71">
        <v>0</v>
      </c>
      <c r="AE419" s="72"/>
      <c r="AF419" s="71">
        <v>6457348.2624213677</v>
      </c>
      <c r="AG419" s="71">
        <v>3687150.7062626248</v>
      </c>
      <c r="AH419" s="71">
        <v>32750.66588781129</v>
      </c>
      <c r="AI419" s="71">
        <v>181050457.10389009</v>
      </c>
      <c r="AJ419" s="71">
        <v>197272951.52897441</v>
      </c>
      <c r="AK419" s="71">
        <v>0</v>
      </c>
      <c r="AL419" s="71">
        <v>0</v>
      </c>
      <c r="AM419" s="71">
        <v>15489739.17376223</v>
      </c>
      <c r="AN419" s="71">
        <v>0</v>
      </c>
      <c r="AO419" s="71">
        <v>0</v>
      </c>
      <c r="AP419" s="71">
        <v>403990397.44119847</v>
      </c>
      <c r="AQ419" s="72"/>
      <c r="AR419" s="71">
        <v>1584</v>
      </c>
      <c r="AS419" s="71">
        <v>149</v>
      </c>
      <c r="AT419" s="71">
        <v>0</v>
      </c>
      <c r="AU419" s="71">
        <v>0</v>
      </c>
      <c r="AV419" s="71">
        <v>0</v>
      </c>
      <c r="AW419" s="71">
        <v>1</v>
      </c>
      <c r="AX419" s="71"/>
      <c r="AY419" s="72"/>
      <c r="AZ419" s="71">
        <v>6538.5879999999997</v>
      </c>
      <c r="BA419" s="71">
        <v>5484.3</v>
      </c>
      <c r="BB419" s="71">
        <v>0</v>
      </c>
      <c r="BC419" s="71">
        <v>0</v>
      </c>
      <c r="BD419" s="71">
        <v>0</v>
      </c>
      <c r="BE419" s="71">
        <v>9686</v>
      </c>
      <c r="BF419" s="71"/>
      <c r="BG419" s="72"/>
      <c r="BH419" s="71">
        <v>0</v>
      </c>
      <c r="BI419" s="71">
        <v>0</v>
      </c>
      <c r="BJ419" s="71">
        <v>3.464</v>
      </c>
      <c r="BK419" s="71">
        <v>0</v>
      </c>
      <c r="BL419" s="71">
        <v>23.679000000000002</v>
      </c>
      <c r="BM419" s="71">
        <v>0</v>
      </c>
      <c r="BN419" s="72"/>
      <c r="BO419" s="71">
        <v>0</v>
      </c>
      <c r="BP419" s="71">
        <v>0</v>
      </c>
      <c r="BQ419" s="71">
        <v>1</v>
      </c>
      <c r="BR419" s="71">
        <v>0</v>
      </c>
      <c r="BS419" s="71">
        <v>5</v>
      </c>
      <c r="BT419" s="71">
        <v>0</v>
      </c>
      <c r="BU419"/>
      <c r="BV419" s="70">
        <v>27.143000000000001</v>
      </c>
      <c r="BW419" s="70">
        <v>0</v>
      </c>
      <c r="BX419" s="70">
        <v>0</v>
      </c>
      <c r="BY419" s="70">
        <v>0</v>
      </c>
      <c r="BZ419" s="70">
        <v>0</v>
      </c>
      <c r="CA419" s="70">
        <v>0</v>
      </c>
      <c r="CB419" s="70">
        <v>0</v>
      </c>
      <c r="CC419" s="70">
        <v>0</v>
      </c>
      <c r="CD419" s="70">
        <v>0</v>
      </c>
    </row>
    <row r="420" spans="1:82">
      <c r="A420" s="70" t="s">
        <v>2083</v>
      </c>
      <c r="B420" s="70">
        <v>421</v>
      </c>
      <c r="C420" s="70">
        <v>13</v>
      </c>
      <c r="D420" s="70">
        <v>25</v>
      </c>
      <c r="E420" s="70">
        <v>2016</v>
      </c>
      <c r="F420" s="70" t="s">
        <v>155</v>
      </c>
      <c r="G420" s="70" t="s">
        <v>2070</v>
      </c>
      <c r="H420" s="70" t="s">
        <v>2071</v>
      </c>
      <c r="I420" s="148"/>
      <c r="J420" s="71">
        <v>16.166841370731547</v>
      </c>
      <c r="K420" s="71">
        <v>4.4720709987213398</v>
      </c>
      <c r="L420" s="71">
        <v>0.16461022233475142</v>
      </c>
      <c r="M420" s="71">
        <v>117.15206108007298</v>
      </c>
      <c r="N420" s="71">
        <v>123.56233116465499</v>
      </c>
      <c r="O420" s="71">
        <v>88.87254692574129</v>
      </c>
      <c r="P420" s="71">
        <v>33.257951638645615</v>
      </c>
      <c r="Q420" s="71">
        <v>7.9660919971538533</v>
      </c>
      <c r="R420" s="71">
        <v>0</v>
      </c>
      <c r="S420" s="71">
        <v>12.589347158701942</v>
      </c>
      <c r="T420" s="72"/>
      <c r="U420" s="71">
        <v>757473</v>
      </c>
      <c r="V420" s="71">
        <v>2003</v>
      </c>
      <c r="W420" s="71">
        <v>4</v>
      </c>
      <c r="X420" s="71">
        <v>29289</v>
      </c>
      <c r="Y420" s="71">
        <v>47592</v>
      </c>
      <c r="Z420" s="71">
        <v>52269</v>
      </c>
      <c r="AA420" s="71">
        <v>6845</v>
      </c>
      <c r="AB420" s="71">
        <v>112783</v>
      </c>
      <c r="AC420" s="71">
        <v>0</v>
      </c>
      <c r="AD420" s="71">
        <v>12.589347158701941</v>
      </c>
      <c r="AE420" s="72"/>
      <c r="AF420" s="71">
        <v>8467819.44218597</v>
      </c>
      <c r="AG420" s="71">
        <v>3715336.1345207738</v>
      </c>
      <c r="AH420" s="71">
        <v>24290.720778931609</v>
      </c>
      <c r="AI420" s="71">
        <v>188244109.30481559</v>
      </c>
      <c r="AJ420" s="71">
        <v>206779621.31867561</v>
      </c>
      <c r="AK420" s="71">
        <v>0</v>
      </c>
      <c r="AL420" s="71">
        <v>0</v>
      </c>
      <c r="AM420" s="71">
        <v>15468445.17811938</v>
      </c>
      <c r="AN420" s="71">
        <v>0</v>
      </c>
      <c r="AO420" s="71">
        <v>0</v>
      </c>
      <c r="AP420" s="71">
        <v>422699622.09909624</v>
      </c>
      <c r="AQ420" s="72"/>
      <c r="AR420" s="71">
        <v>1729</v>
      </c>
      <c r="AS420" s="71">
        <v>155</v>
      </c>
      <c r="AT420" s="71">
        <v>0</v>
      </c>
      <c r="AU420" s="71">
        <v>0</v>
      </c>
      <c r="AV420" s="71">
        <v>0</v>
      </c>
      <c r="AW420" s="71">
        <v>1</v>
      </c>
      <c r="AX420" s="71"/>
      <c r="AY420" s="72"/>
      <c r="AZ420" s="71">
        <v>7145.7579999999998</v>
      </c>
      <c r="BA420" s="71">
        <v>5570</v>
      </c>
      <c r="BB420" s="71">
        <v>0</v>
      </c>
      <c r="BC420" s="71">
        <v>0</v>
      </c>
      <c r="BD420" s="71">
        <v>0</v>
      </c>
      <c r="BE420" s="71">
        <v>9686</v>
      </c>
      <c r="BF420" s="71"/>
      <c r="BG420" s="72"/>
      <c r="BH420" s="71">
        <v>0</v>
      </c>
      <c r="BI420" s="71">
        <v>0</v>
      </c>
      <c r="BJ420" s="71">
        <v>3.129</v>
      </c>
      <c r="BK420" s="71">
        <v>0</v>
      </c>
      <c r="BL420" s="71">
        <v>73.576999999999998</v>
      </c>
      <c r="BM420" s="71">
        <v>0</v>
      </c>
      <c r="BN420" s="72"/>
      <c r="BO420" s="71">
        <v>0</v>
      </c>
      <c r="BP420" s="71">
        <v>0</v>
      </c>
      <c r="BQ420" s="71">
        <v>1</v>
      </c>
      <c r="BR420" s="71">
        <v>0</v>
      </c>
      <c r="BS420" s="71">
        <v>6</v>
      </c>
      <c r="BT420" s="71">
        <v>0</v>
      </c>
      <c r="BU420"/>
      <c r="BV420" s="70">
        <v>24.96</v>
      </c>
      <c r="BW420" s="70">
        <v>0</v>
      </c>
      <c r="BX420" s="70">
        <v>51.746000000000002</v>
      </c>
      <c r="BY420" s="70">
        <v>0</v>
      </c>
      <c r="BZ420" s="70">
        <v>0</v>
      </c>
      <c r="CA420" s="70">
        <v>0</v>
      </c>
      <c r="CB420" s="70">
        <v>0</v>
      </c>
      <c r="CC420" s="70">
        <v>0</v>
      </c>
      <c r="CD420" s="70">
        <v>0</v>
      </c>
    </row>
    <row r="421" spans="1:82">
      <c r="A421" s="70" t="s">
        <v>2084</v>
      </c>
      <c r="B421" s="70">
        <v>422</v>
      </c>
      <c r="C421" s="70">
        <v>14</v>
      </c>
      <c r="D421" s="70">
        <v>25</v>
      </c>
      <c r="E421" s="70">
        <v>2017</v>
      </c>
      <c r="F421" s="70" t="s">
        <v>156</v>
      </c>
      <c r="G421" s="70" t="s">
        <v>2070</v>
      </c>
      <c r="H421" s="70" t="s">
        <v>2071</v>
      </c>
      <c r="I421" s="148"/>
      <c r="J421" s="71">
        <v>15.551849550758174</v>
      </c>
      <c r="K421" s="71">
        <v>4.594714901331872</v>
      </c>
      <c r="L421" s="71">
        <v>0.16328088654038003</v>
      </c>
      <c r="M421" s="71">
        <v>109.07617206510025</v>
      </c>
      <c r="N421" s="71">
        <v>115.78869558163365</v>
      </c>
      <c r="O421" s="71">
        <v>87.793664152630612</v>
      </c>
      <c r="P421" s="71">
        <v>32.796221320389186</v>
      </c>
      <c r="Q421" s="71">
        <v>7.7209420834404998</v>
      </c>
      <c r="R421" s="71">
        <v>0</v>
      </c>
      <c r="S421" s="71">
        <v>11.167819699733146</v>
      </c>
      <c r="T421" s="72"/>
      <c r="U421" s="71">
        <v>783678</v>
      </c>
      <c r="V421" s="71">
        <v>2003</v>
      </c>
      <c r="W421" s="71">
        <v>4</v>
      </c>
      <c r="X421" s="71">
        <v>29289</v>
      </c>
      <c r="Y421" s="71">
        <v>48186</v>
      </c>
      <c r="Z421" s="71">
        <v>52491</v>
      </c>
      <c r="AA421" s="71">
        <v>6793</v>
      </c>
      <c r="AB421" s="71">
        <v>113040</v>
      </c>
      <c r="AC421" s="71">
        <v>0</v>
      </c>
      <c r="AD421" s="71">
        <v>11.167819699733149</v>
      </c>
      <c r="AE421" s="72"/>
      <c r="AF421" s="71">
        <v>8343016.2516728519</v>
      </c>
      <c r="AG421" s="71">
        <v>3761192.6803768319</v>
      </c>
      <c r="AH421" s="71">
        <v>32596.012866217348</v>
      </c>
      <c r="AI421" s="71">
        <v>178859329.24139729</v>
      </c>
      <c r="AJ421" s="71">
        <v>213506249.37264851</v>
      </c>
      <c r="AK421" s="71">
        <v>0</v>
      </c>
      <c r="AL421" s="71">
        <v>0</v>
      </c>
      <c r="AM421" s="71">
        <v>15527952.361110499</v>
      </c>
      <c r="AN421" s="71">
        <v>0</v>
      </c>
      <c r="AO421" s="71">
        <v>0</v>
      </c>
      <c r="AP421" s="71">
        <v>420030335.9200722</v>
      </c>
      <c r="AQ421" s="72"/>
      <c r="AR421" s="71">
        <v>1841</v>
      </c>
      <c r="AS421" s="71">
        <v>164</v>
      </c>
      <c r="AT421" s="71">
        <v>0</v>
      </c>
      <c r="AU421" s="71">
        <v>0</v>
      </c>
      <c r="AV421" s="71">
        <v>0</v>
      </c>
      <c r="AW421" s="71">
        <v>1</v>
      </c>
      <c r="AX421" s="71"/>
      <c r="AY421" s="72"/>
      <c r="AZ421" s="71">
        <v>7690.1480000000001</v>
      </c>
      <c r="BA421" s="71">
        <v>5707.4000000000005</v>
      </c>
      <c r="BB421" s="71">
        <v>0</v>
      </c>
      <c r="BC421" s="71">
        <v>0</v>
      </c>
      <c r="BD421" s="71">
        <v>0</v>
      </c>
      <c r="BE421" s="71">
        <v>9686</v>
      </c>
      <c r="BF421" s="71"/>
      <c r="BG421" s="72"/>
      <c r="BH421" s="71">
        <v>0</v>
      </c>
      <c r="BI421" s="71">
        <v>0</v>
      </c>
      <c r="BJ421" s="71">
        <v>3.016</v>
      </c>
      <c r="BK421" s="71">
        <v>0</v>
      </c>
      <c r="BL421" s="71">
        <v>73.287000000000006</v>
      </c>
      <c r="BM421" s="71">
        <v>0</v>
      </c>
      <c r="BN421" s="72"/>
      <c r="BO421" s="71">
        <v>0</v>
      </c>
      <c r="BP421" s="71">
        <v>0</v>
      </c>
      <c r="BQ421" s="71">
        <v>1</v>
      </c>
      <c r="BR421" s="71">
        <v>0</v>
      </c>
      <c r="BS421" s="71">
        <v>6</v>
      </c>
      <c r="BT421" s="71">
        <v>0</v>
      </c>
      <c r="BU421"/>
      <c r="BV421" s="70">
        <v>23.667000000000002</v>
      </c>
      <c r="BW421" s="70">
        <v>0</v>
      </c>
      <c r="BX421" s="70">
        <v>52.636000000000003</v>
      </c>
      <c r="BY421" s="70">
        <v>0</v>
      </c>
      <c r="BZ421" s="70">
        <v>0</v>
      </c>
      <c r="CA421" s="70">
        <v>0</v>
      </c>
      <c r="CB421" s="70">
        <v>0</v>
      </c>
      <c r="CC421" s="70">
        <v>0</v>
      </c>
      <c r="CD421" s="70">
        <v>0</v>
      </c>
    </row>
    <row r="422" spans="1:82">
      <c r="A422" s="70" t="s">
        <v>2085</v>
      </c>
      <c r="B422" s="70">
        <v>423</v>
      </c>
      <c r="C422" s="70">
        <v>15</v>
      </c>
      <c r="D422" s="70">
        <v>25</v>
      </c>
      <c r="E422" s="70">
        <v>2018</v>
      </c>
      <c r="F422" s="70" t="s">
        <v>183</v>
      </c>
      <c r="G422" s="70" t="s">
        <v>2070</v>
      </c>
      <c r="H422" s="70" t="s">
        <v>2071</v>
      </c>
      <c r="I422" s="148"/>
      <c r="J422" s="71">
        <v>13.498853021683681</v>
      </c>
      <c r="K422" s="71">
        <v>3.8774774509454772</v>
      </c>
      <c r="L422" s="71">
        <v>0.14746104189672213</v>
      </c>
      <c r="M422" s="71">
        <v>99.519956597034522</v>
      </c>
      <c r="N422" s="71">
        <v>81.030597990565667</v>
      </c>
      <c r="O422" s="71">
        <v>87.47188170661012</v>
      </c>
      <c r="P422" s="71">
        <v>32.159067413010554</v>
      </c>
      <c r="Q422" s="71">
        <v>7.1762948594730496</v>
      </c>
      <c r="R422" s="71">
        <v>0</v>
      </c>
      <c r="S422" s="71">
        <v>11.674247975426928</v>
      </c>
      <c r="T422" s="72"/>
      <c r="U422" s="71">
        <v>750667</v>
      </c>
      <c r="V422" s="71">
        <v>2003</v>
      </c>
      <c r="W422" s="71">
        <v>4</v>
      </c>
      <c r="X422" s="71">
        <v>29289</v>
      </c>
      <c r="Y422" s="71">
        <v>48782</v>
      </c>
      <c r="Z422" s="71">
        <v>53300</v>
      </c>
      <c r="AA422" s="71">
        <v>6728</v>
      </c>
      <c r="AB422" s="71">
        <v>113225</v>
      </c>
      <c r="AC422" s="71">
        <v>0</v>
      </c>
      <c r="AD422" s="71">
        <v>11.67424797542693</v>
      </c>
      <c r="AE422" s="72"/>
      <c r="AF422" s="71">
        <v>7333518.8512561303</v>
      </c>
      <c r="AG422" s="71">
        <v>3402450.937965259</v>
      </c>
      <c r="AH422" s="71">
        <v>30957.75085018764</v>
      </c>
      <c r="AI422" s="71">
        <v>171789056.30321619</v>
      </c>
      <c r="AJ422" s="71">
        <v>181600425.28237939</v>
      </c>
      <c r="AK422" s="71">
        <v>0</v>
      </c>
      <c r="AL422" s="71">
        <v>0</v>
      </c>
      <c r="AM422" s="71">
        <v>15585547.01032644</v>
      </c>
      <c r="AN422" s="71">
        <v>0</v>
      </c>
      <c r="AO422" s="71">
        <v>0</v>
      </c>
      <c r="AP422" s="71">
        <v>379741956.1359936</v>
      </c>
      <c r="AQ422" s="72"/>
      <c r="AR422" s="71">
        <v>1990</v>
      </c>
      <c r="AS422" s="71">
        <v>168</v>
      </c>
      <c r="AT422" s="71">
        <v>0</v>
      </c>
      <c r="AU422" s="71">
        <v>0</v>
      </c>
      <c r="AV422" s="71">
        <v>0</v>
      </c>
      <c r="AW422" s="71">
        <v>1</v>
      </c>
      <c r="AX422" s="71"/>
      <c r="AY422" s="72"/>
      <c r="AZ422" s="71">
        <v>8449.6680000000033</v>
      </c>
      <c r="BA422" s="71">
        <v>5752</v>
      </c>
      <c r="BB422" s="71">
        <v>0</v>
      </c>
      <c r="BC422" s="71">
        <v>0</v>
      </c>
      <c r="BD422" s="71">
        <v>0</v>
      </c>
      <c r="BE422" s="71">
        <v>9686</v>
      </c>
      <c r="BF422" s="71"/>
      <c r="BG422" s="72"/>
      <c r="BH422" s="71">
        <v>0</v>
      </c>
      <c r="BI422" s="71">
        <v>0</v>
      </c>
      <c r="BJ422" s="71">
        <v>2.516</v>
      </c>
      <c r="BK422" s="71">
        <v>0</v>
      </c>
      <c r="BL422" s="71">
        <v>73.985000000000014</v>
      </c>
      <c r="BM422" s="71">
        <v>0</v>
      </c>
      <c r="BN422" s="72"/>
      <c r="BO422" s="71">
        <v>0</v>
      </c>
      <c r="BP422" s="71">
        <v>0</v>
      </c>
      <c r="BQ422" s="71">
        <v>1</v>
      </c>
      <c r="BR422" s="71">
        <v>0</v>
      </c>
      <c r="BS422" s="71">
        <v>6</v>
      </c>
      <c r="BT422" s="71">
        <v>0</v>
      </c>
      <c r="BU422"/>
      <c r="BV422" s="70">
        <v>23.556999999999999</v>
      </c>
      <c r="BW422" s="70">
        <v>0</v>
      </c>
      <c r="BX422" s="70">
        <v>52.944000000000003</v>
      </c>
      <c r="BY422" s="70">
        <v>0</v>
      </c>
      <c r="BZ422" s="70">
        <v>0</v>
      </c>
      <c r="CA422" s="70">
        <v>0</v>
      </c>
      <c r="CB422" s="70">
        <v>0</v>
      </c>
      <c r="CC422" s="70">
        <v>0</v>
      </c>
      <c r="CD422" s="70">
        <v>0</v>
      </c>
    </row>
    <row r="423" spans="1:82">
      <c r="A423" s="70" t="s">
        <v>2086</v>
      </c>
      <c r="B423" s="70">
        <v>424</v>
      </c>
      <c r="C423" s="70">
        <v>16</v>
      </c>
      <c r="D423" s="70">
        <v>25</v>
      </c>
      <c r="E423" s="70">
        <v>2019</v>
      </c>
      <c r="F423" s="70" t="s">
        <v>158</v>
      </c>
      <c r="G423" s="70" t="s">
        <v>2070</v>
      </c>
      <c r="H423" s="70" t="s">
        <v>2071</v>
      </c>
      <c r="I423" s="148"/>
      <c r="J423" s="71">
        <v>12.354655101175783</v>
      </c>
      <c r="K423" s="71">
        <v>3.6843033384772776</v>
      </c>
      <c r="L423" s="71">
        <v>0.14995645699899421</v>
      </c>
      <c r="M423" s="71">
        <v>104.51128365676986</v>
      </c>
      <c r="N423" s="71">
        <v>80.455987672086692</v>
      </c>
      <c r="O423" s="71">
        <v>85.011666121814358</v>
      </c>
      <c r="P423" s="71">
        <v>31.592518922969749</v>
      </c>
      <c r="Q423" s="71">
        <v>6.9927552378450004</v>
      </c>
      <c r="R423" s="71">
        <v>0</v>
      </c>
      <c r="S423" s="71">
        <v>10.05105502935495</v>
      </c>
      <c r="T423" s="72"/>
      <c r="U423" s="71">
        <v>685600</v>
      </c>
      <c r="V423" s="71">
        <v>2003</v>
      </c>
      <c r="W423" s="71">
        <v>4</v>
      </c>
      <c r="X423" s="71">
        <v>29289</v>
      </c>
      <c r="Y423" s="71">
        <v>49351</v>
      </c>
      <c r="Z423" s="71">
        <v>53223</v>
      </c>
      <c r="AA423" s="71">
        <v>6560</v>
      </c>
      <c r="AB423" s="71">
        <v>113316</v>
      </c>
      <c r="AC423" s="71">
        <v>0</v>
      </c>
      <c r="AD423" s="71">
        <v>10.05105502935495</v>
      </c>
      <c r="AE423" s="72"/>
      <c r="AF423" s="71">
        <v>6855705.6631970741</v>
      </c>
      <c r="AG423" s="71">
        <v>3297383.9426277028</v>
      </c>
      <c r="AH423" s="71">
        <v>32898.567199105259</v>
      </c>
      <c r="AI423" s="71">
        <v>175640250.82666099</v>
      </c>
      <c r="AJ423" s="71">
        <v>165736610.3842068</v>
      </c>
      <c r="AK423" s="71">
        <v>0</v>
      </c>
      <c r="AL423" s="71">
        <v>0</v>
      </c>
      <c r="AM423" s="71">
        <v>15432786.157608716</v>
      </c>
      <c r="AN423" s="71">
        <v>0</v>
      </c>
      <c r="AO423" s="71">
        <v>0</v>
      </c>
      <c r="AP423" s="71">
        <v>366995635.54150039</v>
      </c>
      <c r="AQ423" s="72"/>
      <c r="AR423" s="71">
        <v>2133</v>
      </c>
      <c r="AS423" s="71">
        <v>172</v>
      </c>
      <c r="AT423" s="71">
        <v>0</v>
      </c>
      <c r="AU423" s="71">
        <v>0</v>
      </c>
      <c r="AV423" s="71">
        <v>0</v>
      </c>
      <c r="AW423" s="71">
        <v>1</v>
      </c>
      <c r="AX423" s="71"/>
      <c r="AY423" s="72"/>
      <c r="AZ423" s="71">
        <v>9143.6679999999906</v>
      </c>
      <c r="BA423" s="71">
        <v>5800.7000000000007</v>
      </c>
      <c r="BB423" s="71">
        <v>0</v>
      </c>
      <c r="BC423" s="71">
        <v>0</v>
      </c>
      <c r="BD423" s="71">
        <v>0</v>
      </c>
      <c r="BE423" s="71">
        <v>9686</v>
      </c>
      <c r="BF423" s="71"/>
      <c r="BG423" s="72"/>
      <c r="BH423" s="71">
        <v>0</v>
      </c>
      <c r="BI423" s="71">
        <v>0</v>
      </c>
      <c r="BJ423" s="71">
        <v>1.6579999999999999</v>
      </c>
      <c r="BK423" s="71">
        <v>0</v>
      </c>
      <c r="BL423" s="71">
        <v>70.591000000000008</v>
      </c>
      <c r="BM423" s="71">
        <v>0</v>
      </c>
      <c r="BN423" s="72"/>
      <c r="BO423" s="71">
        <v>0</v>
      </c>
      <c r="BP423" s="71">
        <v>0</v>
      </c>
      <c r="BQ423" s="71">
        <v>1</v>
      </c>
      <c r="BR423" s="71">
        <v>0</v>
      </c>
      <c r="BS423" s="71">
        <v>6</v>
      </c>
      <c r="BT423" s="71">
        <v>0</v>
      </c>
      <c r="BU423"/>
      <c r="BV423" s="70">
        <v>19.346</v>
      </c>
      <c r="BW423" s="70">
        <v>0</v>
      </c>
      <c r="BX423" s="70">
        <v>52.902999999999999</v>
      </c>
      <c r="BY423" s="70">
        <v>0</v>
      </c>
      <c r="BZ423" s="70">
        <v>0</v>
      </c>
      <c r="CA423" s="70">
        <v>0</v>
      </c>
      <c r="CB423" s="70">
        <v>0</v>
      </c>
      <c r="CC423" s="70">
        <v>0</v>
      </c>
      <c r="CD423" s="70">
        <v>0</v>
      </c>
    </row>
    <row r="424" spans="1:82">
      <c r="A424" s="70" t="s">
        <v>2087</v>
      </c>
      <c r="B424" s="70">
        <v>425</v>
      </c>
      <c r="C424" s="70">
        <v>17</v>
      </c>
      <c r="D424" s="70">
        <v>25</v>
      </c>
      <c r="E424" s="70">
        <v>2020</v>
      </c>
      <c r="F424" s="70" t="s">
        <v>159</v>
      </c>
      <c r="G424" s="70" t="s">
        <v>2070</v>
      </c>
      <c r="H424" s="70" t="s">
        <v>2071</v>
      </c>
      <c r="I424" s="148"/>
      <c r="J424" s="71">
        <v>9.6915514131380309</v>
      </c>
      <c r="K424" s="71">
        <v>3.5100736088461661</v>
      </c>
      <c r="L424" s="71">
        <v>0.22680558054985525</v>
      </c>
      <c r="M424" s="71">
        <v>96.121429794132609</v>
      </c>
      <c r="N424" s="71">
        <v>94.421831413012271</v>
      </c>
      <c r="O424" s="71">
        <v>74.165965950025438</v>
      </c>
      <c r="P424" s="71">
        <v>30.044792845231427</v>
      </c>
      <c r="Q424" s="71">
        <v>6.6810164505018097</v>
      </c>
      <c r="R424" s="71">
        <v>0</v>
      </c>
      <c r="S424" s="71">
        <v>8.9569173660948849</v>
      </c>
      <c r="T424" s="72"/>
      <c r="U424" s="71">
        <v>547103</v>
      </c>
      <c r="V424" s="71">
        <v>1886</v>
      </c>
      <c r="W424" s="71">
        <v>8</v>
      </c>
      <c r="X424" s="71">
        <v>28366</v>
      </c>
      <c r="Y424" s="71">
        <v>49931</v>
      </c>
      <c r="Z424" s="71">
        <v>52997</v>
      </c>
      <c r="AA424" s="71">
        <v>6631</v>
      </c>
      <c r="AB424" s="71">
        <v>113313</v>
      </c>
      <c r="AC424" s="71">
        <v>0</v>
      </c>
      <c r="AD424" s="71">
        <v>8.9569173660948849</v>
      </c>
      <c r="AE424" s="72"/>
      <c r="AF424" s="71">
        <v>5563018.9709263435</v>
      </c>
      <c r="AG424" s="71">
        <v>2834376.3530313023</v>
      </c>
      <c r="AH424" s="71">
        <v>51610.167480991724</v>
      </c>
      <c r="AI424" s="71">
        <v>160073601.28251892</v>
      </c>
      <c r="AJ424" s="71">
        <v>197078008.89243159</v>
      </c>
      <c r="AK424" s="71"/>
      <c r="AL424" s="71"/>
      <c r="AM424" s="71">
        <v>14788605.433687637</v>
      </c>
      <c r="AN424" s="71"/>
      <c r="AO424" s="71"/>
      <c r="AP424" s="71">
        <v>380389221.10007674</v>
      </c>
      <c r="AQ424" s="72"/>
      <c r="AR424" s="71">
        <v>2234</v>
      </c>
      <c r="AS424" s="71">
        <v>174</v>
      </c>
      <c r="AT424" s="71">
        <v>0</v>
      </c>
      <c r="AU424" s="71">
        <v>0</v>
      </c>
      <c r="AV424" s="71">
        <v>0</v>
      </c>
      <c r="AW424" s="71">
        <v>1</v>
      </c>
      <c r="AX424" s="71"/>
      <c r="AY424" s="72"/>
      <c r="AZ424" s="71">
        <v>9721.217999999988</v>
      </c>
      <c r="BA424" s="71">
        <v>5863.4000000000005</v>
      </c>
      <c r="BB424" s="71">
        <v>0</v>
      </c>
      <c r="BC424" s="71">
        <v>0</v>
      </c>
      <c r="BD424" s="71">
        <v>0</v>
      </c>
      <c r="BE424" s="71">
        <v>9686</v>
      </c>
      <c r="BF424" s="71"/>
      <c r="BG424" s="72"/>
      <c r="BH424" s="71">
        <v>0</v>
      </c>
      <c r="BI424" s="71">
        <v>0</v>
      </c>
      <c r="BJ424" s="71">
        <v>1.7689999999999999</v>
      </c>
      <c r="BK424" s="71">
        <v>0</v>
      </c>
      <c r="BL424" s="71">
        <v>67.47999999999999</v>
      </c>
      <c r="BM424" s="71">
        <v>0</v>
      </c>
      <c r="BN424" s="72"/>
      <c r="BO424" s="71">
        <v>0</v>
      </c>
      <c r="BP424" s="71">
        <v>0</v>
      </c>
      <c r="BQ424" s="71">
        <v>1</v>
      </c>
      <c r="BR424" s="71">
        <v>0</v>
      </c>
      <c r="BS424" s="71">
        <v>5</v>
      </c>
      <c r="BT424" s="71">
        <v>0</v>
      </c>
      <c r="BU424"/>
      <c r="BV424" s="70">
        <v>16.715</v>
      </c>
      <c r="BW424" s="70">
        <v>0</v>
      </c>
      <c r="BX424" s="70">
        <v>52.533999999999999</v>
      </c>
      <c r="BY424" s="70">
        <v>0</v>
      </c>
      <c r="BZ424" s="70">
        <v>0</v>
      </c>
      <c r="CA424" s="70">
        <v>0</v>
      </c>
      <c r="CB424" s="70">
        <v>0</v>
      </c>
      <c r="CC424" s="70">
        <v>0</v>
      </c>
      <c r="CD424" s="70">
        <v>0</v>
      </c>
    </row>
    <row r="425" spans="1:82">
      <c r="A425" s="70" t="s">
        <v>2088</v>
      </c>
      <c r="B425" s="70">
        <v>425</v>
      </c>
      <c r="C425" s="70">
        <v>18</v>
      </c>
      <c r="D425" s="70">
        <v>25</v>
      </c>
      <c r="E425" s="70">
        <v>2021</v>
      </c>
      <c r="F425" s="70" t="s">
        <v>160</v>
      </c>
      <c r="G425" s="1064" t="s">
        <v>2070</v>
      </c>
      <c r="H425" s="70" t="s">
        <v>2071</v>
      </c>
      <c r="I425" s="148"/>
      <c r="J425" s="71">
        <v>7.6006191364014883</v>
      </c>
      <c r="K425" s="71">
        <v>3.7938572804775132</v>
      </c>
      <c r="L425" s="71">
        <v>0.20608938782756483</v>
      </c>
      <c r="M425" s="71">
        <v>88.449522471664565</v>
      </c>
      <c r="N425" s="71">
        <v>90.928512760561631</v>
      </c>
      <c r="O425" s="71">
        <v>72.625414379378057</v>
      </c>
      <c r="P425" s="71">
        <v>30.941775334940495</v>
      </c>
      <c r="Q425" s="71">
        <v>6.6073186215234498</v>
      </c>
      <c r="R425" s="71">
        <v>0</v>
      </c>
      <c r="S425" s="71">
        <v>8.7800068772040643</v>
      </c>
      <c r="T425" s="72"/>
      <c r="U425" s="71">
        <v>467776</v>
      </c>
      <c r="V425" s="71">
        <v>1886</v>
      </c>
      <c r="W425" s="71">
        <v>8</v>
      </c>
      <c r="X425" s="71">
        <v>28366</v>
      </c>
      <c r="Y425" s="71">
        <v>50215</v>
      </c>
      <c r="Z425" s="71">
        <v>53435</v>
      </c>
      <c r="AA425" s="71">
        <v>6659</v>
      </c>
      <c r="AB425" s="71">
        <v>113164</v>
      </c>
      <c r="AC425" s="71">
        <v>0</v>
      </c>
      <c r="AD425" s="71">
        <v>8.7800068772040643</v>
      </c>
      <c r="AE425" s="72"/>
      <c r="AF425" s="71">
        <v>4536734.8027651543</v>
      </c>
      <c r="AG425" s="71">
        <v>3160423.7274147612</v>
      </c>
      <c r="AH425" s="71">
        <v>46191.326797569236</v>
      </c>
      <c r="AI425" s="71">
        <v>170253781.65782702</v>
      </c>
      <c r="AJ425" s="71">
        <v>208777393.2130672</v>
      </c>
      <c r="AK425" s="71">
        <v>0</v>
      </c>
      <c r="AL425" s="71">
        <v>0</v>
      </c>
      <c r="AM425" s="71">
        <v>14854346.59988221</v>
      </c>
      <c r="AN425" s="71">
        <v>0</v>
      </c>
      <c r="AO425" s="71">
        <v>0</v>
      </c>
      <c r="AP425" s="71">
        <v>401628871.3277539</v>
      </c>
      <c r="AQ425" s="72"/>
      <c r="AR425" s="71">
        <v>2347</v>
      </c>
      <c r="AS425" s="71">
        <v>174</v>
      </c>
      <c r="AT425" s="71">
        <v>0</v>
      </c>
      <c r="AU425" s="71">
        <v>0</v>
      </c>
      <c r="AV425" s="71">
        <v>0</v>
      </c>
      <c r="AW425" s="71">
        <v>1</v>
      </c>
      <c r="AX425" s="71"/>
      <c r="AY425" s="72"/>
      <c r="AZ425" s="71">
        <v>10352.01799999998</v>
      </c>
      <c r="BA425" s="71">
        <v>5863.4000000000005</v>
      </c>
      <c r="BB425" s="71">
        <v>0</v>
      </c>
      <c r="BC425" s="71">
        <v>0</v>
      </c>
      <c r="BD425" s="71">
        <v>0</v>
      </c>
      <c r="BE425" s="71">
        <v>9686</v>
      </c>
      <c r="BF425" s="71"/>
      <c r="BG425" s="72"/>
      <c r="BH425" s="71">
        <v>0</v>
      </c>
      <c r="BI425" s="71">
        <v>0</v>
      </c>
      <c r="BJ425" s="71">
        <v>0</v>
      </c>
      <c r="BK425" s="71">
        <v>0</v>
      </c>
      <c r="BL425" s="71">
        <v>11.235000000000001</v>
      </c>
      <c r="BM425" s="71">
        <v>0</v>
      </c>
      <c r="BN425" s="72"/>
      <c r="BO425" s="71">
        <v>0</v>
      </c>
      <c r="BP425" s="71">
        <v>0</v>
      </c>
      <c r="BQ425" s="71">
        <v>0</v>
      </c>
      <c r="BR425" s="71">
        <v>0</v>
      </c>
      <c r="BS425" s="71">
        <v>4</v>
      </c>
      <c r="BT425" s="71">
        <v>0</v>
      </c>
      <c r="BU425"/>
      <c r="BV425" s="70">
        <v>11.234999999999999</v>
      </c>
      <c r="BW425" s="70">
        <v>0</v>
      </c>
      <c r="BX425" s="70">
        <v>0</v>
      </c>
      <c r="BY425" s="70">
        <v>0</v>
      </c>
      <c r="BZ425" s="70">
        <v>0</v>
      </c>
      <c r="CA425" s="70">
        <v>0</v>
      </c>
      <c r="CB425" s="70">
        <v>0</v>
      </c>
      <c r="CC425" s="70">
        <v>0</v>
      </c>
      <c r="CD425" s="70">
        <v>0</v>
      </c>
    </row>
    <row r="426" spans="1:82">
      <c r="A426" s="70" t="s">
        <v>2089</v>
      </c>
      <c r="B426" s="70">
        <v>425</v>
      </c>
      <c r="C426" s="70">
        <v>19</v>
      </c>
      <c r="D426" s="70">
        <v>25</v>
      </c>
      <c r="E426" s="70">
        <v>2022</v>
      </c>
      <c r="F426" s="70" t="s">
        <v>161</v>
      </c>
      <c r="G426" s="1064" t="s">
        <v>2070</v>
      </c>
      <c r="H426" s="70" t="s">
        <v>2071</v>
      </c>
      <c r="I426" s="148"/>
      <c r="J426" s="71">
        <v>14.970416623955806</v>
      </c>
      <c r="K426" s="71">
        <v>3.7746393645692846</v>
      </c>
      <c r="L426" s="71">
        <v>0.17490789399215079</v>
      </c>
      <c r="M426" s="71">
        <v>100.10579727026457</v>
      </c>
      <c r="N426" s="71">
        <v>116.0202819125353</v>
      </c>
      <c r="O426" s="71">
        <v>76.676589934043335</v>
      </c>
      <c r="P426" s="71">
        <v>30.52751376473103</v>
      </c>
      <c r="Q426" s="71">
        <v>6.6384577903113566</v>
      </c>
      <c r="R426" s="71">
        <v>0</v>
      </c>
      <c r="S426" s="71">
        <v>9.2566356013708244</v>
      </c>
      <c r="T426" s="72"/>
      <c r="U426" s="71">
        <v>990002</v>
      </c>
      <c r="V426" s="71">
        <v>1886</v>
      </c>
      <c r="W426" s="71">
        <v>8</v>
      </c>
      <c r="X426" s="71">
        <v>28366</v>
      </c>
      <c r="Y426" s="71">
        <v>50598</v>
      </c>
      <c r="Z426" s="71">
        <v>53601</v>
      </c>
      <c r="AA426" s="71">
        <v>6670</v>
      </c>
      <c r="AB426" s="71">
        <v>112765</v>
      </c>
      <c r="AC426" s="71">
        <v>0</v>
      </c>
      <c r="AD426" s="71">
        <v>9.2566356013708244</v>
      </c>
      <c r="AE426" s="72"/>
      <c r="AF426" s="71">
        <v>8920908.4143192563</v>
      </c>
      <c r="AG426" s="71">
        <v>3157589.0802459694</v>
      </c>
      <c r="AH426" s="71">
        <v>45715.784378413045</v>
      </c>
      <c r="AI426" s="71">
        <v>170504420.44382131</v>
      </c>
      <c r="AJ426" s="71">
        <v>221997011.07140774</v>
      </c>
      <c r="AK426" s="71">
        <v>0</v>
      </c>
      <c r="AL426" s="71">
        <v>0</v>
      </c>
      <c r="AM426" s="71">
        <v>14561039.353818385</v>
      </c>
      <c r="AN426" s="71">
        <v>0</v>
      </c>
      <c r="AO426" s="71">
        <v>0</v>
      </c>
      <c r="AP426" s="71">
        <v>419186684.147991</v>
      </c>
      <c r="AQ426" s="72"/>
      <c r="AR426" s="71">
        <v>2476</v>
      </c>
      <c r="AS426" s="71">
        <v>174</v>
      </c>
      <c r="AT426" s="71">
        <v>0</v>
      </c>
      <c r="AU426" s="71">
        <v>0</v>
      </c>
      <c r="AV426" s="71">
        <v>0</v>
      </c>
      <c r="AW426" s="71">
        <v>1</v>
      </c>
      <c r="AX426" s="71"/>
      <c r="AY426" s="72"/>
      <c r="AZ426" s="71">
        <v>11069.027999999973</v>
      </c>
      <c r="BA426" s="71">
        <v>5863.4000000000015</v>
      </c>
      <c r="BB426" s="71">
        <v>0</v>
      </c>
      <c r="BC426" s="71">
        <v>0</v>
      </c>
      <c r="BD426" s="71">
        <v>0</v>
      </c>
      <c r="BE426" s="71">
        <v>9686</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2090</v>
      </c>
      <c r="B427" s="70">
        <v>425</v>
      </c>
      <c r="C427" s="70">
        <v>20</v>
      </c>
      <c r="D427" s="70">
        <v>25</v>
      </c>
      <c r="E427" s="70">
        <v>2023</v>
      </c>
      <c r="F427" s="70" t="s">
        <v>1539</v>
      </c>
      <c r="G427" s="70" t="s">
        <v>2070</v>
      </c>
      <c r="H427" s="70" t="s">
        <v>2071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2608</v>
      </c>
      <c r="AS427" s="71">
        <v>174</v>
      </c>
      <c r="AT427" s="71">
        <v>0</v>
      </c>
      <c r="AU427" s="71">
        <v>0</v>
      </c>
      <c r="AV427" s="71">
        <v>0</v>
      </c>
      <c r="AW427" s="71">
        <v>1</v>
      </c>
      <c r="AX427" s="71"/>
      <c r="AY427" s="72"/>
      <c r="AZ427" s="71">
        <v>11709.127999999968</v>
      </c>
      <c r="BA427" s="71">
        <v>5863.4000000000015</v>
      </c>
      <c r="BB427" s="71">
        <v>0</v>
      </c>
      <c r="BC427" s="71">
        <v>0</v>
      </c>
      <c r="BD427" s="71">
        <v>0</v>
      </c>
      <c r="BE427" s="71">
        <v>9686</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2091</v>
      </c>
      <c r="B428" s="70">
        <v>425</v>
      </c>
      <c r="C428" s="70">
        <v>21</v>
      </c>
      <c r="D428" s="70">
        <v>25</v>
      </c>
      <c r="E428" s="70">
        <v>2024</v>
      </c>
      <c r="F428" s="70" t="s">
        <v>1554</v>
      </c>
      <c r="G428" s="70" t="s">
        <v>2070</v>
      </c>
      <c r="H428" s="70" t="s">
        <v>2071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2092</v>
      </c>
      <c r="B429" s="70">
        <v>392</v>
      </c>
      <c r="C429" s="70">
        <v>1</v>
      </c>
      <c r="D429" s="70">
        <v>24</v>
      </c>
      <c r="E429" s="70">
        <v>1990</v>
      </c>
      <c r="F429" s="70" t="s">
        <v>787</v>
      </c>
      <c r="G429" s="70" t="s">
        <v>2093</v>
      </c>
      <c r="H429" s="70" t="s">
        <v>2094</v>
      </c>
      <c r="I429" s="148"/>
      <c r="J429" s="71">
        <v>160.15948917576321</v>
      </c>
      <c r="K429" s="71">
        <v>9.5387526434213221</v>
      </c>
      <c r="L429" s="71">
        <v>6.5792615195604727</v>
      </c>
      <c r="M429" s="71">
        <v>57.819405838832253</v>
      </c>
      <c r="N429" s="71">
        <v>68.800391999977336</v>
      </c>
      <c r="O429" s="71">
        <v>82.348740663940404</v>
      </c>
      <c r="P429" s="71">
        <v>78.867895739790853</v>
      </c>
      <c r="Q429" s="71">
        <v>6.2018495414765402</v>
      </c>
      <c r="R429" s="71">
        <v>0</v>
      </c>
      <c r="S429" s="71">
        <v>7.1847034283101294</v>
      </c>
      <c r="T429" s="72"/>
      <c r="U429" s="71">
        <v>26481522</v>
      </c>
      <c r="V429" s="71">
        <v>3426</v>
      </c>
      <c r="W429" s="71">
        <v>69</v>
      </c>
      <c r="X429" s="71">
        <v>19815</v>
      </c>
      <c r="Y429" s="71">
        <v>26766</v>
      </c>
      <c r="Z429" s="71">
        <v>33871</v>
      </c>
      <c r="AA429" s="71">
        <v>19150</v>
      </c>
      <c r="AB429" s="71">
        <v>100697</v>
      </c>
      <c r="AC429" s="71">
        <v>0</v>
      </c>
      <c r="AD429" s="71">
        <v>7.1847034283101294</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2095</v>
      </c>
      <c r="B430" s="70">
        <v>393</v>
      </c>
      <c r="C430" s="70">
        <v>2</v>
      </c>
      <c r="D430" s="70">
        <v>24</v>
      </c>
      <c r="E430" s="70">
        <v>2005</v>
      </c>
      <c r="F430" s="70" t="s">
        <v>789</v>
      </c>
      <c r="G430" s="70" t="s">
        <v>2093</v>
      </c>
      <c r="H430" s="70" t="s">
        <v>2094</v>
      </c>
      <c r="I430" s="148"/>
      <c r="J430" s="71">
        <v>278.67930497395508</v>
      </c>
      <c r="K430" s="71">
        <v>7.425162440354641</v>
      </c>
      <c r="L430" s="71">
        <v>10.471326892727429</v>
      </c>
      <c r="M430" s="71">
        <v>131.4636576652251</v>
      </c>
      <c r="N430" s="71">
        <v>116.15598587146719</v>
      </c>
      <c r="O430" s="71">
        <v>135.83531720983001</v>
      </c>
      <c r="P430" s="71">
        <v>87.217139883345538</v>
      </c>
      <c r="Q430" s="71">
        <v>6.8427211696855696</v>
      </c>
      <c r="R430" s="71">
        <v>0</v>
      </c>
      <c r="S430" s="71">
        <v>14.269063561999999</v>
      </c>
      <c r="T430" s="72"/>
      <c r="U430" s="71">
        <v>42224081</v>
      </c>
      <c r="V430" s="71">
        <v>3146</v>
      </c>
      <c r="W430" s="71">
        <v>140</v>
      </c>
      <c r="X430" s="71">
        <v>24335</v>
      </c>
      <c r="Y430" s="71">
        <v>38974</v>
      </c>
      <c r="Z430" s="71">
        <v>64653</v>
      </c>
      <c r="AA430" s="71">
        <v>17344</v>
      </c>
      <c r="AB430" s="71">
        <v>116147</v>
      </c>
      <c r="AC430" s="71">
        <v>0</v>
      </c>
      <c r="AD430" s="71">
        <v>14.269063561999999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2096</v>
      </c>
      <c r="B431" s="70">
        <v>394</v>
      </c>
      <c r="C431" s="70">
        <v>3</v>
      </c>
      <c r="D431" s="70">
        <v>24</v>
      </c>
      <c r="E431" s="70">
        <v>2006</v>
      </c>
      <c r="F431" s="70" t="s">
        <v>790</v>
      </c>
      <c r="G431" s="70" t="s">
        <v>2093</v>
      </c>
      <c r="H431" s="70" t="s">
        <v>2094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2097</v>
      </c>
      <c r="B432" s="70">
        <v>395</v>
      </c>
      <c r="C432" s="70">
        <v>4</v>
      </c>
      <c r="D432" s="70">
        <v>24</v>
      </c>
      <c r="E432" s="70">
        <v>2007</v>
      </c>
      <c r="F432" s="70" t="s">
        <v>791</v>
      </c>
      <c r="G432" s="70" t="s">
        <v>2093</v>
      </c>
      <c r="H432" s="70" t="s">
        <v>2094</v>
      </c>
      <c r="I432" s="148"/>
      <c r="J432" s="71">
        <v>296.73044756607578</v>
      </c>
      <c r="K432" s="71">
        <v>7.2084981682736657</v>
      </c>
      <c r="L432" s="71">
        <v>11.482225574947361</v>
      </c>
      <c r="M432" s="71">
        <v>119.3366750250462</v>
      </c>
      <c r="N432" s="71">
        <v>127.37744988323</v>
      </c>
      <c r="O432" s="71">
        <v>133.34309369822691</v>
      </c>
      <c r="P432" s="71">
        <v>89.128875616908388</v>
      </c>
      <c r="Q432" s="71">
        <v>7.2137544650727898</v>
      </c>
      <c r="R432" s="71">
        <v>0</v>
      </c>
      <c r="S432" s="71">
        <v>17.688052625280001</v>
      </c>
      <c r="T432" s="72"/>
      <c r="U432" s="71">
        <v>46095401</v>
      </c>
      <c r="V432" s="71">
        <v>3133</v>
      </c>
      <c r="W432" s="71">
        <v>146</v>
      </c>
      <c r="X432" s="71">
        <v>27841</v>
      </c>
      <c r="Y432" s="71">
        <v>40411</v>
      </c>
      <c r="Z432" s="71">
        <v>65977</v>
      </c>
      <c r="AA432" s="71">
        <v>17454</v>
      </c>
      <c r="AB432" s="71">
        <v>115970</v>
      </c>
      <c r="AC432" s="71">
        <v>0</v>
      </c>
      <c r="AD432" s="71">
        <v>17.688052625280001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2098</v>
      </c>
      <c r="B433" s="70">
        <v>396</v>
      </c>
      <c r="C433" s="70">
        <v>5</v>
      </c>
      <c r="D433" s="70">
        <v>24</v>
      </c>
      <c r="E433" s="70">
        <v>2008</v>
      </c>
      <c r="F433" s="70" t="s">
        <v>792</v>
      </c>
      <c r="G433" s="70" t="s">
        <v>2093</v>
      </c>
      <c r="H433" s="70" t="s">
        <v>2094</v>
      </c>
      <c r="I433" s="148"/>
      <c r="J433" s="71">
        <v>267.15993708001332</v>
      </c>
      <c r="K433" s="71">
        <v>5.7517920785633008</v>
      </c>
      <c r="L433" s="71">
        <v>10.38900506780354</v>
      </c>
      <c r="M433" s="71">
        <v>125.9062869479029</v>
      </c>
      <c r="N433" s="71">
        <v>130.2159028611083</v>
      </c>
      <c r="O433" s="71">
        <v>130.19430293884801</v>
      </c>
      <c r="P433" s="71">
        <v>87.696022121406301</v>
      </c>
      <c r="Q433" s="71">
        <v>7.1163006375190498</v>
      </c>
      <c r="R433" s="71">
        <v>0</v>
      </c>
      <c r="S433" s="71">
        <v>17.24041415288</v>
      </c>
      <c r="T433" s="72"/>
      <c r="U433" s="71">
        <v>45547964</v>
      </c>
      <c r="V433" s="71">
        <v>3133</v>
      </c>
      <c r="W433" s="71">
        <v>146</v>
      </c>
      <c r="X433" s="71">
        <v>27841</v>
      </c>
      <c r="Y433" s="71">
        <v>41151</v>
      </c>
      <c r="Z433" s="71">
        <v>66680</v>
      </c>
      <c r="AA433" s="71">
        <v>17193</v>
      </c>
      <c r="AB433" s="71">
        <v>116285</v>
      </c>
      <c r="AC433" s="71">
        <v>0</v>
      </c>
      <c r="AD433" s="71">
        <v>17.24041415288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2099</v>
      </c>
      <c r="B434" s="70">
        <v>397</v>
      </c>
      <c r="C434" s="70">
        <v>6</v>
      </c>
      <c r="D434" s="70">
        <v>24</v>
      </c>
      <c r="E434" s="70">
        <v>2009</v>
      </c>
      <c r="F434" s="70" t="s">
        <v>176</v>
      </c>
      <c r="G434" s="70" t="s">
        <v>2093</v>
      </c>
      <c r="H434" s="70" t="s">
        <v>2094</v>
      </c>
      <c r="I434" s="148"/>
      <c r="J434" s="71">
        <v>254.93287376349781</v>
      </c>
      <c r="K434" s="71">
        <v>5.3973559214311262</v>
      </c>
      <c r="L434" s="71">
        <v>9.7714103040003035</v>
      </c>
      <c r="M434" s="71">
        <v>122.2544892110873</v>
      </c>
      <c r="N434" s="71">
        <v>125.5313318502662</v>
      </c>
      <c r="O434" s="71">
        <v>132.7690548702889</v>
      </c>
      <c r="P434" s="71">
        <v>83.91723667582086</v>
      </c>
      <c r="Q434" s="71">
        <v>6.7658165187912802</v>
      </c>
      <c r="R434" s="71">
        <v>0</v>
      </c>
      <c r="S434" s="71">
        <v>17.195003284249999</v>
      </c>
      <c r="T434" s="72"/>
      <c r="U434" s="71">
        <v>38801030</v>
      </c>
      <c r="V434" s="71">
        <v>3429</v>
      </c>
      <c r="W434" s="71">
        <v>150</v>
      </c>
      <c r="X434" s="71">
        <v>31889</v>
      </c>
      <c r="Y434" s="71">
        <v>42699</v>
      </c>
      <c r="Z434" s="71">
        <v>67118</v>
      </c>
      <c r="AA434" s="71">
        <v>16890</v>
      </c>
      <c r="AB434" s="71">
        <v>116057</v>
      </c>
      <c r="AC434" s="71">
        <v>0</v>
      </c>
      <c r="AD434" s="71">
        <v>17.195003284249999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140.28</v>
      </c>
      <c r="BK434" s="71">
        <v>0</v>
      </c>
      <c r="BL434" s="71">
        <v>14.45</v>
      </c>
      <c r="BM434" s="71">
        <v>0</v>
      </c>
      <c r="BN434" s="72"/>
      <c r="BO434" s="71">
        <v>0</v>
      </c>
      <c r="BP434" s="71">
        <v>0</v>
      </c>
      <c r="BQ434" s="71">
        <v>17</v>
      </c>
      <c r="BR434" s="71">
        <v>0</v>
      </c>
      <c r="BS434" s="71">
        <v>2</v>
      </c>
      <c r="BT434" s="71">
        <v>0</v>
      </c>
      <c r="BU434"/>
      <c r="BV434" s="70">
        <v>154.72999999999999</v>
      </c>
      <c r="BW434" s="70">
        <v>0</v>
      </c>
      <c r="BX434" s="70">
        <v>0</v>
      </c>
      <c r="BY434" s="70">
        <v>0</v>
      </c>
      <c r="BZ434" s="70">
        <v>0</v>
      </c>
      <c r="CA434" s="70">
        <v>0</v>
      </c>
      <c r="CB434" s="70">
        <v>0</v>
      </c>
      <c r="CC434" s="70">
        <v>0</v>
      </c>
      <c r="CD434" s="70">
        <v>0</v>
      </c>
    </row>
    <row r="435" spans="1:82">
      <c r="A435" s="70" t="s">
        <v>2100</v>
      </c>
      <c r="B435" s="70">
        <v>398</v>
      </c>
      <c r="C435" s="70">
        <v>7</v>
      </c>
      <c r="D435" s="70">
        <v>24</v>
      </c>
      <c r="E435" s="70">
        <v>2010</v>
      </c>
      <c r="F435" s="70" t="s">
        <v>177</v>
      </c>
      <c r="G435" s="70" t="s">
        <v>2093</v>
      </c>
      <c r="H435" s="70" t="s">
        <v>2094</v>
      </c>
      <c r="I435" s="148"/>
      <c r="J435" s="71">
        <v>235.35927036987351</v>
      </c>
      <c r="K435" s="71">
        <v>5.6558063099407603</v>
      </c>
      <c r="L435" s="71">
        <v>10.905076483079039</v>
      </c>
      <c r="M435" s="71">
        <v>124.58253905695661</v>
      </c>
      <c r="N435" s="71">
        <v>138.886779751359</v>
      </c>
      <c r="O435" s="71">
        <v>133.41117561949341</v>
      </c>
      <c r="P435" s="71">
        <v>85.027112171579276</v>
      </c>
      <c r="Q435" s="71">
        <v>7.0517228944300099</v>
      </c>
      <c r="R435" s="71">
        <v>0</v>
      </c>
      <c r="S435" s="71">
        <v>14.151448201319999</v>
      </c>
      <c r="T435" s="72"/>
      <c r="U435" s="71">
        <v>38669515</v>
      </c>
      <c r="V435" s="71">
        <v>3429</v>
      </c>
      <c r="W435" s="71">
        <v>150</v>
      </c>
      <c r="X435" s="71">
        <v>31889</v>
      </c>
      <c r="Y435" s="71">
        <v>43154</v>
      </c>
      <c r="Z435" s="71">
        <v>67756</v>
      </c>
      <c r="AA435" s="71">
        <v>16686</v>
      </c>
      <c r="AB435" s="71">
        <v>115908</v>
      </c>
      <c r="AC435" s="71">
        <v>0</v>
      </c>
      <c r="AD435" s="71">
        <v>14.151448201319999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137.751</v>
      </c>
      <c r="BK435" s="71">
        <v>0</v>
      </c>
      <c r="BL435" s="71">
        <v>13.812999999999999</v>
      </c>
      <c r="BM435" s="71">
        <v>0</v>
      </c>
      <c r="BN435" s="72"/>
      <c r="BO435" s="71">
        <v>0</v>
      </c>
      <c r="BP435" s="71">
        <v>0</v>
      </c>
      <c r="BQ435" s="71">
        <v>18</v>
      </c>
      <c r="BR435" s="71">
        <v>0</v>
      </c>
      <c r="BS435" s="71">
        <v>2</v>
      </c>
      <c r="BT435" s="71">
        <v>0</v>
      </c>
      <c r="BU435"/>
      <c r="BV435" s="70">
        <v>151.56399999999999</v>
      </c>
      <c r="BW435" s="70">
        <v>0</v>
      </c>
      <c r="BX435" s="70">
        <v>0</v>
      </c>
      <c r="BY435" s="70">
        <v>0</v>
      </c>
      <c r="BZ435" s="70">
        <v>0</v>
      </c>
      <c r="CA435" s="70">
        <v>0</v>
      </c>
      <c r="CB435" s="70">
        <v>0</v>
      </c>
      <c r="CC435" s="70">
        <v>0</v>
      </c>
      <c r="CD435" s="70">
        <v>0</v>
      </c>
    </row>
    <row r="436" spans="1:82">
      <c r="A436" s="70" t="s">
        <v>2101</v>
      </c>
      <c r="B436" s="70">
        <v>399</v>
      </c>
      <c r="C436" s="70">
        <v>8</v>
      </c>
      <c r="D436" s="70">
        <v>24</v>
      </c>
      <c r="E436" s="70">
        <v>2011</v>
      </c>
      <c r="F436" s="70" t="s">
        <v>178</v>
      </c>
      <c r="G436" s="70" t="s">
        <v>2093</v>
      </c>
      <c r="H436" s="70" t="s">
        <v>2094</v>
      </c>
      <c r="I436" s="148"/>
      <c r="J436" s="71">
        <v>245.0152004727731</v>
      </c>
      <c r="K436" s="71">
        <v>8.2251253603745464</v>
      </c>
      <c r="L436" s="71">
        <v>6.1803694226401333</v>
      </c>
      <c r="M436" s="71">
        <v>158.0815270565673</v>
      </c>
      <c r="N436" s="71">
        <v>150.25860022693419</v>
      </c>
      <c r="O436" s="71">
        <v>132.21635854956318</v>
      </c>
      <c r="P436" s="71">
        <v>82.327491390320077</v>
      </c>
      <c r="Q436" s="71">
        <v>8.1062904528226802</v>
      </c>
      <c r="R436" s="71">
        <v>0</v>
      </c>
      <c r="S436" s="71">
        <v>13.935129226400001</v>
      </c>
      <c r="T436" s="72"/>
      <c r="U436" s="71">
        <v>34969038</v>
      </c>
      <c r="V436" s="71">
        <v>3429</v>
      </c>
      <c r="W436" s="71">
        <v>150</v>
      </c>
      <c r="X436" s="71">
        <v>31889</v>
      </c>
      <c r="Y436" s="71">
        <v>43680</v>
      </c>
      <c r="Z436" s="71">
        <v>68608</v>
      </c>
      <c r="AA436" s="71">
        <v>16637</v>
      </c>
      <c r="AB436" s="71">
        <v>115512</v>
      </c>
      <c r="AC436" s="71">
        <v>0</v>
      </c>
      <c r="AD436" s="71">
        <v>13.935129226400001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129.13200000000001</v>
      </c>
      <c r="BK436" s="71">
        <v>0</v>
      </c>
      <c r="BL436" s="71">
        <v>12.124000000000001</v>
      </c>
      <c r="BM436" s="71">
        <v>0</v>
      </c>
      <c r="BN436" s="72"/>
      <c r="BO436" s="71">
        <v>0</v>
      </c>
      <c r="BP436" s="71">
        <v>0</v>
      </c>
      <c r="BQ436" s="71">
        <v>18</v>
      </c>
      <c r="BR436" s="71">
        <v>0</v>
      </c>
      <c r="BS436" s="71">
        <v>1</v>
      </c>
      <c r="BT436" s="71">
        <v>0</v>
      </c>
      <c r="BU436"/>
      <c r="BV436" s="70">
        <v>141.256</v>
      </c>
      <c r="BW436" s="70">
        <v>0</v>
      </c>
      <c r="BX436" s="70">
        <v>0</v>
      </c>
      <c r="BY436" s="70">
        <v>0</v>
      </c>
      <c r="BZ436" s="70">
        <v>0</v>
      </c>
      <c r="CA436" s="70">
        <v>0</v>
      </c>
      <c r="CB436" s="70">
        <v>0</v>
      </c>
      <c r="CC436" s="70">
        <v>0</v>
      </c>
      <c r="CD436" s="70">
        <v>0</v>
      </c>
    </row>
    <row r="437" spans="1:82">
      <c r="A437" s="70" t="s">
        <v>2102</v>
      </c>
      <c r="B437" s="70">
        <v>400</v>
      </c>
      <c r="C437" s="70">
        <v>9</v>
      </c>
      <c r="D437" s="70">
        <v>24</v>
      </c>
      <c r="E437" s="70">
        <v>2012</v>
      </c>
      <c r="F437" s="70" t="s">
        <v>179</v>
      </c>
      <c r="G437" s="70" t="s">
        <v>2093</v>
      </c>
      <c r="H437" s="70" t="s">
        <v>2094</v>
      </c>
      <c r="I437" s="148"/>
      <c r="J437" s="71">
        <v>221.13111069572861</v>
      </c>
      <c r="K437" s="71">
        <v>8.0206025683991893</v>
      </c>
      <c r="L437" s="71">
        <v>6.1354572258669791</v>
      </c>
      <c r="M437" s="71">
        <v>163.4191912433017</v>
      </c>
      <c r="N437" s="71">
        <v>158.20479198334911</v>
      </c>
      <c r="O437" s="71">
        <v>132.71696959810188</v>
      </c>
      <c r="P437" s="71">
        <v>82.631665809793944</v>
      </c>
      <c r="Q437" s="71">
        <v>8.8553561786922295</v>
      </c>
      <c r="R437" s="71">
        <v>0</v>
      </c>
      <c r="S437" s="71">
        <v>13.551084535359999</v>
      </c>
      <c r="T437" s="72"/>
      <c r="U437" s="71">
        <v>30179843</v>
      </c>
      <c r="V437" s="71">
        <v>3429</v>
      </c>
      <c r="W437" s="71">
        <v>150</v>
      </c>
      <c r="X437" s="71">
        <v>31889</v>
      </c>
      <c r="Y437" s="71">
        <v>43690</v>
      </c>
      <c r="Z437" s="71">
        <v>69414</v>
      </c>
      <c r="AA437" s="71">
        <v>16604</v>
      </c>
      <c r="AB437" s="71">
        <v>116142</v>
      </c>
      <c r="AC437" s="71">
        <v>0</v>
      </c>
      <c r="AD437" s="71">
        <v>13.551084535359999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114.869</v>
      </c>
      <c r="BK437" s="71">
        <v>0</v>
      </c>
      <c r="BL437" s="71">
        <v>18.721</v>
      </c>
      <c r="BM437" s="71">
        <v>0</v>
      </c>
      <c r="BN437" s="72"/>
      <c r="BO437" s="71">
        <v>0</v>
      </c>
      <c r="BP437" s="71">
        <v>0</v>
      </c>
      <c r="BQ437" s="71">
        <v>18</v>
      </c>
      <c r="BR437" s="71">
        <v>0</v>
      </c>
      <c r="BS437" s="71">
        <v>2</v>
      </c>
      <c r="BT437" s="71">
        <v>0</v>
      </c>
      <c r="BU437"/>
      <c r="BV437" s="70">
        <v>133.59</v>
      </c>
      <c r="BW437" s="70">
        <v>0</v>
      </c>
      <c r="BX437" s="70">
        <v>0</v>
      </c>
      <c r="BY437" s="70">
        <v>0</v>
      </c>
      <c r="BZ437" s="70">
        <v>0</v>
      </c>
      <c r="CA437" s="70">
        <v>0</v>
      </c>
      <c r="CB437" s="70">
        <v>0</v>
      </c>
      <c r="CC437" s="70">
        <v>0</v>
      </c>
      <c r="CD437" s="70">
        <v>0</v>
      </c>
    </row>
    <row r="438" spans="1:82">
      <c r="A438" s="70" t="s">
        <v>2103</v>
      </c>
      <c r="B438" s="70">
        <v>401</v>
      </c>
      <c r="C438" s="70">
        <v>10</v>
      </c>
      <c r="D438" s="70">
        <v>24</v>
      </c>
      <c r="E438" s="70">
        <v>2013</v>
      </c>
      <c r="F438" s="70" t="s">
        <v>180</v>
      </c>
      <c r="G438" s="70" t="s">
        <v>2093</v>
      </c>
      <c r="H438" s="70" t="s">
        <v>2094</v>
      </c>
      <c r="I438" s="148"/>
      <c r="J438" s="71">
        <v>273.84971525582449</v>
      </c>
      <c r="K438" s="71">
        <v>6.9141079235628879</v>
      </c>
      <c r="L438" s="71">
        <v>6.3276365357435589</v>
      </c>
      <c r="M438" s="71">
        <v>157.44116475077081</v>
      </c>
      <c r="N438" s="71">
        <v>160.60658669826901</v>
      </c>
      <c r="O438" s="71">
        <v>129.00119210691443</v>
      </c>
      <c r="P438" s="71">
        <v>83.067906623806422</v>
      </c>
      <c r="Q438" s="71">
        <v>8.9586249605341504</v>
      </c>
      <c r="R438" s="71">
        <v>0</v>
      </c>
      <c r="S438" s="71">
        <v>8.7545281432900008</v>
      </c>
      <c r="T438" s="72"/>
      <c r="U438" s="71">
        <v>34585612</v>
      </c>
      <c r="V438" s="71">
        <v>3429</v>
      </c>
      <c r="W438" s="71">
        <v>150</v>
      </c>
      <c r="X438" s="71">
        <v>31889</v>
      </c>
      <c r="Y438" s="71">
        <v>44412</v>
      </c>
      <c r="Z438" s="71">
        <v>70483</v>
      </c>
      <c r="AA438" s="71">
        <v>16629</v>
      </c>
      <c r="AB438" s="71">
        <v>115812</v>
      </c>
      <c r="AC438" s="71">
        <v>0</v>
      </c>
      <c r="AD438" s="71">
        <v>8.7545281432900008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126.786</v>
      </c>
      <c r="BK438" s="71">
        <v>0</v>
      </c>
      <c r="BL438" s="71">
        <v>24.895</v>
      </c>
      <c r="BM438" s="71">
        <v>0</v>
      </c>
      <c r="BN438" s="72"/>
      <c r="BO438" s="71">
        <v>0</v>
      </c>
      <c r="BP438" s="71">
        <v>0</v>
      </c>
      <c r="BQ438" s="71">
        <v>19</v>
      </c>
      <c r="BR438" s="71">
        <v>0</v>
      </c>
      <c r="BS438" s="71">
        <v>2</v>
      </c>
      <c r="BT438" s="71">
        <v>0</v>
      </c>
      <c r="BU438"/>
      <c r="BV438" s="70">
        <v>151.68100000000001</v>
      </c>
      <c r="BW438" s="70">
        <v>0</v>
      </c>
      <c r="BX438" s="70">
        <v>0</v>
      </c>
      <c r="BY438" s="70">
        <v>0</v>
      </c>
      <c r="BZ438" s="70">
        <v>0</v>
      </c>
      <c r="CA438" s="70">
        <v>0</v>
      </c>
      <c r="CB438" s="70">
        <v>0</v>
      </c>
      <c r="CC438" s="70">
        <v>0</v>
      </c>
      <c r="CD438" s="70">
        <v>0</v>
      </c>
    </row>
    <row r="439" spans="1:82">
      <c r="A439" s="70" t="s">
        <v>2104</v>
      </c>
      <c r="B439" s="70">
        <v>402</v>
      </c>
      <c r="C439" s="70">
        <v>11</v>
      </c>
      <c r="D439" s="70">
        <v>24</v>
      </c>
      <c r="E439" s="70">
        <v>2014</v>
      </c>
      <c r="F439" s="70" t="s">
        <v>181</v>
      </c>
      <c r="G439" s="70" t="s">
        <v>2093</v>
      </c>
      <c r="H439" s="70" t="s">
        <v>2094</v>
      </c>
      <c r="I439" s="148"/>
      <c r="J439" s="71">
        <v>264.17108265942443</v>
      </c>
      <c r="K439" s="71">
        <v>5.4555815420033138</v>
      </c>
      <c r="L439" s="71">
        <v>16.926578476333692</v>
      </c>
      <c r="M439" s="71">
        <v>140.63916568012061</v>
      </c>
      <c r="N439" s="71">
        <v>139.31684278563091</v>
      </c>
      <c r="O439" s="71">
        <v>123.45725043405798</v>
      </c>
      <c r="P439" s="71">
        <v>83.09295326180731</v>
      </c>
      <c r="Q439" s="71">
        <v>8.5322564606159901</v>
      </c>
      <c r="R439" s="71">
        <v>0</v>
      </c>
      <c r="S439" s="71">
        <v>11.033235142160001</v>
      </c>
      <c r="T439" s="72"/>
      <c r="U439" s="71">
        <v>37074798</v>
      </c>
      <c r="V439" s="71">
        <v>2380</v>
      </c>
      <c r="W439" s="71">
        <v>377</v>
      </c>
      <c r="X439" s="71">
        <v>31201</v>
      </c>
      <c r="Y439" s="71">
        <v>44342</v>
      </c>
      <c r="Z439" s="71">
        <v>71044</v>
      </c>
      <c r="AA439" s="71">
        <v>16548</v>
      </c>
      <c r="AB439" s="71">
        <v>114963</v>
      </c>
      <c r="AC439" s="71">
        <v>0</v>
      </c>
      <c r="AD439" s="71">
        <v>11.033235142160001</v>
      </c>
      <c r="AE439" s="72"/>
      <c r="AF439" s="71"/>
      <c r="AG439" s="71"/>
      <c r="AH439" s="71"/>
      <c r="AI439" s="71"/>
      <c r="AJ439" s="71"/>
      <c r="AK439" s="71"/>
      <c r="AL439" s="71"/>
      <c r="AM439" s="71"/>
      <c r="AN439" s="71"/>
      <c r="AO439" s="71"/>
      <c r="AP439" s="71"/>
      <c r="AQ439" s="72"/>
      <c r="AR439" s="71">
        <v>3021</v>
      </c>
      <c r="AS439" s="71">
        <v>367</v>
      </c>
      <c r="AT439" s="71">
        <v>0</v>
      </c>
      <c r="AU439" s="71">
        <v>0</v>
      </c>
      <c r="AV439" s="71">
        <v>0</v>
      </c>
      <c r="AW439" s="71">
        <v>0</v>
      </c>
      <c r="AX439" s="71"/>
      <c r="AY439" s="72"/>
      <c r="AZ439" s="71">
        <v>11834</v>
      </c>
      <c r="BA439" s="71">
        <v>15850.8</v>
      </c>
      <c r="BB439" s="71">
        <v>0</v>
      </c>
      <c r="BC439" s="71">
        <v>0</v>
      </c>
      <c r="BD439" s="71">
        <v>0</v>
      </c>
      <c r="BE439" s="71">
        <v>0</v>
      </c>
      <c r="BF439" s="71"/>
      <c r="BG439" s="72"/>
      <c r="BH439" s="71">
        <v>0</v>
      </c>
      <c r="BI439" s="71">
        <v>0</v>
      </c>
      <c r="BJ439" s="71">
        <v>106.045</v>
      </c>
      <c r="BK439" s="71">
        <v>0</v>
      </c>
      <c r="BL439" s="71">
        <v>24.067</v>
      </c>
      <c r="BM439" s="71">
        <v>0</v>
      </c>
      <c r="BN439" s="72"/>
      <c r="BO439" s="71">
        <v>0</v>
      </c>
      <c r="BP439" s="71">
        <v>0</v>
      </c>
      <c r="BQ439" s="71">
        <v>16</v>
      </c>
      <c r="BR439" s="71">
        <v>0</v>
      </c>
      <c r="BS439" s="71">
        <v>2</v>
      </c>
      <c r="BT439" s="71">
        <v>0</v>
      </c>
      <c r="BU439"/>
      <c r="BV439" s="70">
        <v>130.11199999999999</v>
      </c>
      <c r="BW439" s="70">
        <v>0</v>
      </c>
      <c r="BX439" s="70">
        <v>0</v>
      </c>
      <c r="BY439" s="70">
        <v>0</v>
      </c>
      <c r="BZ439" s="70">
        <v>0</v>
      </c>
      <c r="CA439" s="70">
        <v>0</v>
      </c>
      <c r="CB439" s="70">
        <v>0</v>
      </c>
      <c r="CC439" s="70">
        <v>0</v>
      </c>
      <c r="CD439" s="70">
        <v>0</v>
      </c>
    </row>
    <row r="440" spans="1:82">
      <c r="A440" s="70" t="s">
        <v>2105</v>
      </c>
      <c r="B440" s="70">
        <v>403</v>
      </c>
      <c r="C440" s="70">
        <v>12</v>
      </c>
      <c r="D440" s="70">
        <v>24</v>
      </c>
      <c r="E440" s="70">
        <v>2015</v>
      </c>
      <c r="F440" s="70" t="s">
        <v>182</v>
      </c>
      <c r="G440" s="70" t="s">
        <v>2093</v>
      </c>
      <c r="H440" s="70" t="s">
        <v>2094</v>
      </c>
      <c r="I440" s="148"/>
      <c r="J440" s="71">
        <v>260.22958781762787</v>
      </c>
      <c r="K440" s="71">
        <v>5.2107788708689116</v>
      </c>
      <c r="L440" s="71">
        <v>18.662172846694549</v>
      </c>
      <c r="M440" s="71">
        <v>147.37728417488799</v>
      </c>
      <c r="N440" s="71">
        <v>139.4199470275984</v>
      </c>
      <c r="O440" s="71">
        <v>122.87596652554828</v>
      </c>
      <c r="P440" s="71">
        <v>83.153576254316846</v>
      </c>
      <c r="Q440" s="71">
        <v>8.3035603417750004</v>
      </c>
      <c r="R440" s="71">
        <v>0</v>
      </c>
      <c r="S440" s="71">
        <v>8.174994247519999</v>
      </c>
      <c r="T440" s="72"/>
      <c r="U440" s="71">
        <v>39219930</v>
      </c>
      <c r="V440" s="71">
        <v>2380</v>
      </c>
      <c r="W440" s="71">
        <v>377</v>
      </c>
      <c r="X440" s="71">
        <v>31201</v>
      </c>
      <c r="Y440" s="71">
        <v>44800</v>
      </c>
      <c r="Z440" s="71">
        <v>71390</v>
      </c>
      <c r="AA440" s="71">
        <v>16547</v>
      </c>
      <c r="AB440" s="71">
        <v>114289</v>
      </c>
      <c r="AC440" s="71">
        <v>0</v>
      </c>
      <c r="AD440" s="71">
        <v>8.174994247519999</v>
      </c>
      <c r="AE440" s="72"/>
      <c r="AF440" s="71">
        <v>297007464.67867309</v>
      </c>
      <c r="AG440" s="71">
        <v>4303353.734344434</v>
      </c>
      <c r="AH440" s="71">
        <v>3930786.7970054061</v>
      </c>
      <c r="AI440" s="71">
        <v>220636596.2721737</v>
      </c>
      <c r="AJ440" s="71">
        <v>210814618.86849681</v>
      </c>
      <c r="AK440" s="71">
        <v>0</v>
      </c>
      <c r="AL440" s="71">
        <v>0</v>
      </c>
      <c r="AM440" s="71">
        <v>15662828.025676491</v>
      </c>
      <c r="AN440" s="71">
        <v>0</v>
      </c>
      <c r="AO440" s="71">
        <v>0</v>
      </c>
      <c r="AP440" s="71">
        <v>752355648.37636995</v>
      </c>
      <c r="AQ440" s="72"/>
      <c r="AR440" s="71">
        <v>3344</v>
      </c>
      <c r="AS440" s="71">
        <v>604</v>
      </c>
      <c r="AT440" s="71">
        <v>0</v>
      </c>
      <c r="AU440" s="71">
        <v>0</v>
      </c>
      <c r="AV440" s="71">
        <v>0</v>
      </c>
      <c r="AW440" s="71">
        <v>0</v>
      </c>
      <c r="AX440" s="71"/>
      <c r="AY440" s="72"/>
      <c r="AZ440" s="71">
        <v>13481</v>
      </c>
      <c r="BA440" s="71">
        <v>28837.5</v>
      </c>
      <c r="BB440" s="71">
        <v>0</v>
      </c>
      <c r="BC440" s="71">
        <v>0</v>
      </c>
      <c r="BD440" s="71">
        <v>0</v>
      </c>
      <c r="BE440" s="71">
        <v>0</v>
      </c>
      <c r="BF440" s="71"/>
      <c r="BG440" s="72"/>
      <c r="BH440" s="71">
        <v>0</v>
      </c>
      <c r="BI440" s="71">
        <v>0</v>
      </c>
      <c r="BJ440" s="71">
        <v>114.723</v>
      </c>
      <c r="BK440" s="71">
        <v>0</v>
      </c>
      <c r="BL440" s="71">
        <v>23.178000000000001</v>
      </c>
      <c r="BM440" s="71">
        <v>0</v>
      </c>
      <c r="BN440" s="72"/>
      <c r="BO440" s="71">
        <v>0</v>
      </c>
      <c r="BP440" s="71">
        <v>0</v>
      </c>
      <c r="BQ440" s="71">
        <v>17</v>
      </c>
      <c r="BR440" s="71">
        <v>0</v>
      </c>
      <c r="BS440" s="71">
        <v>2</v>
      </c>
      <c r="BT440" s="71">
        <v>0</v>
      </c>
      <c r="BU440"/>
      <c r="BV440" s="70">
        <v>137.90100000000001</v>
      </c>
      <c r="BW440" s="70">
        <v>0</v>
      </c>
      <c r="BX440" s="70">
        <v>0</v>
      </c>
      <c r="BY440" s="70">
        <v>0</v>
      </c>
      <c r="BZ440" s="70">
        <v>0</v>
      </c>
      <c r="CA440" s="70">
        <v>0</v>
      </c>
      <c r="CB440" s="70">
        <v>0</v>
      </c>
      <c r="CC440" s="70">
        <v>0</v>
      </c>
      <c r="CD440" s="70">
        <v>0</v>
      </c>
    </row>
    <row r="441" spans="1:82">
      <c r="A441" s="70" t="s">
        <v>2106</v>
      </c>
      <c r="B441" s="70">
        <v>404</v>
      </c>
      <c r="C441" s="70">
        <v>13</v>
      </c>
      <c r="D441" s="70">
        <v>24</v>
      </c>
      <c r="E441" s="70">
        <v>2016</v>
      </c>
      <c r="F441" s="70" t="s">
        <v>155</v>
      </c>
      <c r="G441" s="70" t="s">
        <v>2093</v>
      </c>
      <c r="H441" s="70" t="s">
        <v>2094</v>
      </c>
      <c r="I441" s="148"/>
      <c r="J441" s="71">
        <v>258.46860716115793</v>
      </c>
      <c r="K441" s="71">
        <v>5.2044752480217582</v>
      </c>
      <c r="L441" s="71">
        <v>21.86591805901908</v>
      </c>
      <c r="M441" s="71">
        <v>128.97939366229124</v>
      </c>
      <c r="N441" s="71">
        <v>124.22502289630984</v>
      </c>
      <c r="O441" s="71">
        <v>122.46691035643245</v>
      </c>
      <c r="P441" s="71">
        <v>81.228113293627089</v>
      </c>
      <c r="Q441" s="71">
        <v>8.0461887167372339</v>
      </c>
      <c r="R441" s="71">
        <v>0</v>
      </c>
      <c r="S441" s="71">
        <v>9.7281171484000009</v>
      </c>
      <c r="T441" s="72"/>
      <c r="U441" s="71">
        <v>40725679</v>
      </c>
      <c r="V441" s="71">
        <v>2380</v>
      </c>
      <c r="W441" s="71">
        <v>377</v>
      </c>
      <c r="X441" s="71">
        <v>31201</v>
      </c>
      <c r="Y441" s="71">
        <v>45382</v>
      </c>
      <c r="Z441" s="71">
        <v>72027</v>
      </c>
      <c r="AA441" s="71">
        <v>16718</v>
      </c>
      <c r="AB441" s="71">
        <v>113917</v>
      </c>
      <c r="AC441" s="71">
        <v>0</v>
      </c>
      <c r="AD441" s="71">
        <v>9.7281171484000009</v>
      </c>
      <c r="AE441" s="72"/>
      <c r="AF441" s="71">
        <v>300599601.36520171</v>
      </c>
      <c r="AG441" s="71">
        <v>4136958.7916212981</v>
      </c>
      <c r="AH441" s="71">
        <v>3422502.59990968</v>
      </c>
      <c r="AI441" s="71">
        <v>206084354.5531643</v>
      </c>
      <c r="AJ441" s="71">
        <v>182058826.51825601</v>
      </c>
      <c r="AK441" s="71">
        <v>0</v>
      </c>
      <c r="AL441" s="71">
        <v>0</v>
      </c>
      <c r="AM441" s="71">
        <v>15623975.85944535</v>
      </c>
      <c r="AN441" s="71">
        <v>0</v>
      </c>
      <c r="AO441" s="71">
        <v>0</v>
      </c>
      <c r="AP441" s="71">
        <v>711926219.68759835</v>
      </c>
      <c r="AQ441" s="72"/>
      <c r="AR441" s="71">
        <v>3587</v>
      </c>
      <c r="AS441" s="71">
        <v>731</v>
      </c>
      <c r="AT441" s="71">
        <v>0</v>
      </c>
      <c r="AU441" s="71">
        <v>0</v>
      </c>
      <c r="AV441" s="71">
        <v>0</v>
      </c>
      <c r="AW441" s="71">
        <v>0</v>
      </c>
      <c r="AX441" s="71"/>
      <c r="AY441" s="72"/>
      <c r="AZ441" s="71">
        <v>14653.4</v>
      </c>
      <c r="BA441" s="71">
        <v>36022.400000000001</v>
      </c>
      <c r="BB441" s="71">
        <v>0</v>
      </c>
      <c r="BC441" s="71">
        <v>0</v>
      </c>
      <c r="BD441" s="71">
        <v>0</v>
      </c>
      <c r="BE441" s="71">
        <v>0</v>
      </c>
      <c r="BF441" s="71"/>
      <c r="BG441" s="72"/>
      <c r="BH441" s="71">
        <v>0</v>
      </c>
      <c r="BI441" s="71">
        <v>0</v>
      </c>
      <c r="BJ441" s="71">
        <v>127.622</v>
      </c>
      <c r="BK441" s="71">
        <v>0</v>
      </c>
      <c r="BL441" s="71">
        <v>22.535000000000004</v>
      </c>
      <c r="BM441" s="71">
        <v>0</v>
      </c>
      <c r="BN441" s="72"/>
      <c r="BO441" s="71">
        <v>0</v>
      </c>
      <c r="BP441" s="71">
        <v>0</v>
      </c>
      <c r="BQ441" s="71">
        <v>19</v>
      </c>
      <c r="BR441" s="71">
        <v>0</v>
      </c>
      <c r="BS441" s="71">
        <v>2</v>
      </c>
      <c r="BT441" s="71">
        <v>0</v>
      </c>
      <c r="BU441"/>
      <c r="BV441" s="70">
        <v>150.15700000000001</v>
      </c>
      <c r="BW441" s="70">
        <v>0</v>
      </c>
      <c r="BX441" s="70">
        <v>0</v>
      </c>
      <c r="BY441" s="70">
        <v>0</v>
      </c>
      <c r="BZ441" s="70">
        <v>0</v>
      </c>
      <c r="CA441" s="70">
        <v>0</v>
      </c>
      <c r="CB441" s="70">
        <v>0</v>
      </c>
      <c r="CC441" s="70">
        <v>0</v>
      </c>
      <c r="CD441" s="70">
        <v>0</v>
      </c>
    </row>
    <row r="442" spans="1:82">
      <c r="A442" s="70" t="s">
        <v>2107</v>
      </c>
      <c r="B442" s="70">
        <v>405</v>
      </c>
      <c r="C442" s="70">
        <v>14</v>
      </c>
      <c r="D442" s="70">
        <v>24</v>
      </c>
      <c r="E442" s="70">
        <v>2017</v>
      </c>
      <c r="F442" s="70" t="s">
        <v>156</v>
      </c>
      <c r="G442" s="70" t="s">
        <v>2093</v>
      </c>
      <c r="H442" s="70" t="s">
        <v>2094</v>
      </c>
      <c r="I442" s="148"/>
      <c r="J442" s="71">
        <v>247.43914914839658</v>
      </c>
      <c r="K442" s="71">
        <v>5.4212777255346314</v>
      </c>
      <c r="L442" s="71">
        <v>19.129693285797579</v>
      </c>
      <c r="M442" s="71">
        <v>124.40628489809262</v>
      </c>
      <c r="N442" s="71">
        <v>136.71319821610305</v>
      </c>
      <c r="O442" s="71">
        <v>121.30147058866346</v>
      </c>
      <c r="P442" s="71">
        <v>80.559068004123944</v>
      </c>
      <c r="Q442" s="71">
        <v>7.7697102420354804</v>
      </c>
      <c r="R442" s="71">
        <v>0</v>
      </c>
      <c r="S442" s="71">
        <v>10.0504856245</v>
      </c>
      <c r="T442" s="72"/>
      <c r="U442" s="71">
        <v>42379006</v>
      </c>
      <c r="V442" s="71">
        <v>2380</v>
      </c>
      <c r="W442" s="71">
        <v>377</v>
      </c>
      <c r="X442" s="71">
        <v>31201</v>
      </c>
      <c r="Y442" s="71">
        <v>46157</v>
      </c>
      <c r="Z442" s="71">
        <v>72525</v>
      </c>
      <c r="AA442" s="71">
        <v>16686</v>
      </c>
      <c r="AB442" s="71">
        <v>113754</v>
      </c>
      <c r="AC442" s="71">
        <v>0</v>
      </c>
      <c r="AD442" s="71">
        <v>10.0504856245</v>
      </c>
      <c r="AE442" s="72"/>
      <c r="AF442" s="71">
        <v>294811669.23530817</v>
      </c>
      <c r="AG442" s="71">
        <v>4292544.5713314302</v>
      </c>
      <c r="AH442" s="71">
        <v>4090711.8792394982</v>
      </c>
      <c r="AI442" s="71">
        <v>206565651.6447854</v>
      </c>
      <c r="AJ442" s="71">
        <v>201217731.28084841</v>
      </c>
      <c r="AK442" s="71">
        <v>0</v>
      </c>
      <c r="AL442" s="71">
        <v>0</v>
      </c>
      <c r="AM442" s="71">
        <v>15626032.314983759</v>
      </c>
      <c r="AN442" s="71">
        <v>0</v>
      </c>
      <c r="AO442" s="71">
        <v>0</v>
      </c>
      <c r="AP442" s="71">
        <v>726604340.92649662</v>
      </c>
      <c r="AQ442" s="72"/>
      <c r="AR442" s="71">
        <v>3799</v>
      </c>
      <c r="AS442" s="71">
        <v>853</v>
      </c>
      <c r="AT442" s="71">
        <v>0</v>
      </c>
      <c r="AU442" s="71">
        <v>0</v>
      </c>
      <c r="AV442" s="71">
        <v>0</v>
      </c>
      <c r="AW442" s="71">
        <v>0</v>
      </c>
      <c r="AX442" s="71"/>
      <c r="AY442" s="72"/>
      <c r="AZ442" s="71">
        <v>15741.5</v>
      </c>
      <c r="BA442" s="71">
        <v>42442.200000000033</v>
      </c>
      <c r="BB442" s="71">
        <v>0</v>
      </c>
      <c r="BC442" s="71">
        <v>0</v>
      </c>
      <c r="BD442" s="71">
        <v>0</v>
      </c>
      <c r="BE442" s="71">
        <v>0</v>
      </c>
      <c r="BF442" s="71"/>
      <c r="BG442" s="72"/>
      <c r="BH442" s="71">
        <v>0</v>
      </c>
      <c r="BI442" s="71">
        <v>0</v>
      </c>
      <c r="BJ442" s="71">
        <v>119.899</v>
      </c>
      <c r="BK442" s="71">
        <v>0</v>
      </c>
      <c r="BL442" s="71">
        <v>22.398000000000003</v>
      </c>
      <c r="BM442" s="71">
        <v>0</v>
      </c>
      <c r="BN442" s="72"/>
      <c r="BO442" s="71">
        <v>0</v>
      </c>
      <c r="BP442" s="71">
        <v>0</v>
      </c>
      <c r="BQ442" s="71">
        <v>19</v>
      </c>
      <c r="BR442" s="71">
        <v>0</v>
      </c>
      <c r="BS442" s="71">
        <v>3</v>
      </c>
      <c r="BT442" s="71">
        <v>0</v>
      </c>
      <c r="BU442"/>
      <c r="BV442" s="70">
        <v>142.297</v>
      </c>
      <c r="BW442" s="70">
        <v>0</v>
      </c>
      <c r="BX442" s="70">
        <v>0</v>
      </c>
      <c r="BY442" s="70">
        <v>0</v>
      </c>
      <c r="BZ442" s="70">
        <v>0</v>
      </c>
      <c r="CA442" s="70">
        <v>0</v>
      </c>
      <c r="CB442" s="70">
        <v>0</v>
      </c>
      <c r="CC442" s="70">
        <v>0</v>
      </c>
      <c r="CD442" s="70">
        <v>0</v>
      </c>
    </row>
    <row r="443" spans="1:82">
      <c r="A443" s="70" t="s">
        <v>2108</v>
      </c>
      <c r="B443" s="70">
        <v>406</v>
      </c>
      <c r="C443" s="70">
        <v>15</v>
      </c>
      <c r="D443" s="70">
        <v>24</v>
      </c>
      <c r="E443" s="70">
        <v>2018</v>
      </c>
      <c r="F443" s="70" t="s">
        <v>183</v>
      </c>
      <c r="G443" s="70" t="s">
        <v>2093</v>
      </c>
      <c r="H443" s="70" t="s">
        <v>2094</v>
      </c>
      <c r="I443" s="148"/>
      <c r="J443" s="71">
        <v>272.17702406837458</v>
      </c>
      <c r="K443" s="71">
        <v>5.0973777434366125</v>
      </c>
      <c r="L443" s="71">
        <v>17.921022414731517</v>
      </c>
      <c r="M443" s="71">
        <v>122.9972231745202</v>
      </c>
      <c r="N443" s="71">
        <v>130.55709585087419</v>
      </c>
      <c r="O443" s="71">
        <v>119.3720399920339</v>
      </c>
      <c r="P443" s="71">
        <v>80.431127728705192</v>
      </c>
      <c r="Q443" s="71">
        <v>7.1823794194775497</v>
      </c>
      <c r="R443" s="71">
        <v>0</v>
      </c>
      <c r="S443" s="71">
        <v>9.4968926998199983</v>
      </c>
      <c r="T443" s="72"/>
      <c r="U443" s="71">
        <v>49597726</v>
      </c>
      <c r="V443" s="71">
        <v>2380</v>
      </c>
      <c r="W443" s="71">
        <v>377</v>
      </c>
      <c r="X443" s="71">
        <v>31201</v>
      </c>
      <c r="Y443" s="71">
        <v>46780</v>
      </c>
      <c r="Z443" s="71">
        <v>72738</v>
      </c>
      <c r="AA443" s="71">
        <v>16827</v>
      </c>
      <c r="AB443" s="71">
        <v>113321</v>
      </c>
      <c r="AC443" s="71">
        <v>0</v>
      </c>
      <c r="AD443" s="71">
        <v>9.4968926998199983</v>
      </c>
      <c r="AE443" s="72"/>
      <c r="AF443" s="71">
        <v>330139126.51529819</v>
      </c>
      <c r="AG443" s="71">
        <v>3876423.6948773232</v>
      </c>
      <c r="AH443" s="71">
        <v>3904282.9461318101</v>
      </c>
      <c r="AI443" s="71">
        <v>201293452.92118451</v>
      </c>
      <c r="AJ443" s="71">
        <v>204956345.64567441</v>
      </c>
      <c r="AK443" s="71">
        <v>0</v>
      </c>
      <c r="AL443" s="71">
        <v>0</v>
      </c>
      <c r="AM443" s="71">
        <v>15598761.516954759</v>
      </c>
      <c r="AN443" s="71">
        <v>0</v>
      </c>
      <c r="AO443" s="71">
        <v>0</v>
      </c>
      <c r="AP443" s="71">
        <v>759768393.24012101</v>
      </c>
      <c r="AQ443" s="72"/>
      <c r="AR443" s="71">
        <v>4019</v>
      </c>
      <c r="AS443" s="71">
        <v>956</v>
      </c>
      <c r="AT443" s="71">
        <v>0</v>
      </c>
      <c r="AU443" s="71">
        <v>0</v>
      </c>
      <c r="AV443" s="71">
        <v>0</v>
      </c>
      <c r="AW443" s="71">
        <v>0</v>
      </c>
      <c r="AX443" s="71"/>
      <c r="AY443" s="72"/>
      <c r="AZ443" s="71">
        <v>16827.80000000001</v>
      </c>
      <c r="BA443" s="71">
        <v>47574.8</v>
      </c>
      <c r="BB443" s="71">
        <v>0</v>
      </c>
      <c r="BC443" s="71">
        <v>0</v>
      </c>
      <c r="BD443" s="71">
        <v>0</v>
      </c>
      <c r="BE443" s="71">
        <v>0</v>
      </c>
      <c r="BF443" s="71"/>
      <c r="BG443" s="72"/>
      <c r="BH443" s="71">
        <v>0</v>
      </c>
      <c r="BI443" s="71">
        <v>0</v>
      </c>
      <c r="BJ443" s="71">
        <v>116.58799999999999</v>
      </c>
      <c r="BK443" s="71">
        <v>0</v>
      </c>
      <c r="BL443" s="71">
        <v>21.672999999999998</v>
      </c>
      <c r="BM443" s="71">
        <v>0</v>
      </c>
      <c r="BN443" s="72"/>
      <c r="BO443" s="71">
        <v>0</v>
      </c>
      <c r="BP443" s="71">
        <v>0</v>
      </c>
      <c r="BQ443" s="71">
        <v>18</v>
      </c>
      <c r="BR443" s="71">
        <v>0</v>
      </c>
      <c r="BS443" s="71">
        <v>3</v>
      </c>
      <c r="BT443" s="71">
        <v>0</v>
      </c>
      <c r="BU443"/>
      <c r="BV443" s="70">
        <v>138.261</v>
      </c>
      <c r="BW443" s="70">
        <v>0</v>
      </c>
      <c r="BX443" s="70">
        <v>0</v>
      </c>
      <c r="BY443" s="70">
        <v>0</v>
      </c>
      <c r="BZ443" s="70">
        <v>0</v>
      </c>
      <c r="CA443" s="70">
        <v>0</v>
      </c>
      <c r="CB443" s="70">
        <v>0</v>
      </c>
      <c r="CC443" s="70">
        <v>0</v>
      </c>
      <c r="CD443" s="70">
        <v>0</v>
      </c>
    </row>
    <row r="444" spans="1:82">
      <c r="A444" s="70" t="s">
        <v>2109</v>
      </c>
      <c r="B444" s="70">
        <v>407</v>
      </c>
      <c r="C444" s="70">
        <v>16</v>
      </c>
      <c r="D444" s="70">
        <v>24</v>
      </c>
      <c r="E444" s="70">
        <v>2019</v>
      </c>
      <c r="F444" s="70" t="s">
        <v>158</v>
      </c>
      <c r="G444" s="1064" t="s">
        <v>2093</v>
      </c>
      <c r="H444" s="70" t="s">
        <v>2094</v>
      </c>
      <c r="I444" s="148"/>
      <c r="J444" s="71">
        <v>252.00768685054723</v>
      </c>
      <c r="K444" s="71">
        <v>4.5001501332597735</v>
      </c>
      <c r="L444" s="71">
        <v>18.071882636143645</v>
      </c>
      <c r="M444" s="71">
        <v>116.46029206384409</v>
      </c>
      <c r="N444" s="71">
        <v>115.30973783156384</v>
      </c>
      <c r="O444" s="71">
        <v>116.77663623181419</v>
      </c>
      <c r="P444" s="71">
        <v>80.035986582444252</v>
      </c>
      <c r="Q444" s="71">
        <v>6.9759083479094901</v>
      </c>
      <c r="R444" s="71">
        <v>0</v>
      </c>
      <c r="S444" s="71">
        <v>11.661853560779999</v>
      </c>
      <c r="T444" s="72"/>
      <c r="U444" s="71">
        <v>47994177</v>
      </c>
      <c r="V444" s="71">
        <v>2380</v>
      </c>
      <c r="W444" s="71">
        <v>377</v>
      </c>
      <c r="X444" s="71">
        <v>31201</v>
      </c>
      <c r="Y444" s="71">
        <v>47527</v>
      </c>
      <c r="Z444" s="71">
        <v>73110</v>
      </c>
      <c r="AA444" s="71">
        <v>16619</v>
      </c>
      <c r="AB444" s="71">
        <v>113043</v>
      </c>
      <c r="AC444" s="71">
        <v>0</v>
      </c>
      <c r="AD444" s="71">
        <v>11.661853560779999</v>
      </c>
      <c r="AE444" s="72"/>
      <c r="AF444" s="71">
        <v>312482136.99342072</v>
      </c>
      <c r="AG444" s="71">
        <v>3619924.888055108</v>
      </c>
      <c r="AH444" s="71">
        <v>4139756.838149101</v>
      </c>
      <c r="AI444" s="71">
        <v>198544878.4973366</v>
      </c>
      <c r="AJ444" s="71">
        <v>183120866.3867698</v>
      </c>
      <c r="AK444" s="71">
        <v>0</v>
      </c>
      <c r="AL444" s="71">
        <v>0</v>
      </c>
      <c r="AM444" s="71">
        <v>15395605.612751616</v>
      </c>
      <c r="AN444" s="71">
        <v>0</v>
      </c>
      <c r="AO444" s="71">
        <v>0</v>
      </c>
      <c r="AP444" s="71">
        <v>717303169.21648288</v>
      </c>
      <c r="AQ444" s="72"/>
      <c r="AR444" s="71">
        <v>4263</v>
      </c>
      <c r="AS444" s="71">
        <v>1026</v>
      </c>
      <c r="AT444" s="71">
        <v>0</v>
      </c>
      <c r="AU444" s="71">
        <v>0</v>
      </c>
      <c r="AV444" s="71">
        <v>0</v>
      </c>
      <c r="AW444" s="71">
        <v>0</v>
      </c>
      <c r="AX444" s="71"/>
      <c r="AY444" s="72"/>
      <c r="AZ444" s="71">
        <v>18085.89999999998</v>
      </c>
      <c r="BA444" s="71">
        <v>51029.100000000013</v>
      </c>
      <c r="BB444" s="71">
        <v>0</v>
      </c>
      <c r="BC444" s="71">
        <v>0</v>
      </c>
      <c r="BD444" s="71">
        <v>0</v>
      </c>
      <c r="BE444" s="71">
        <v>0</v>
      </c>
      <c r="BF444" s="71"/>
      <c r="BG444" s="72"/>
      <c r="BH444" s="71">
        <v>0</v>
      </c>
      <c r="BI444" s="71">
        <v>0</v>
      </c>
      <c r="BJ444" s="71">
        <v>110.56</v>
      </c>
      <c r="BK444" s="71">
        <v>0</v>
      </c>
      <c r="BL444" s="71">
        <v>20.626999999999999</v>
      </c>
      <c r="BM444" s="71">
        <v>0</v>
      </c>
      <c r="BN444" s="72"/>
      <c r="BO444" s="71">
        <v>0</v>
      </c>
      <c r="BP444" s="71">
        <v>0</v>
      </c>
      <c r="BQ444" s="71">
        <v>18</v>
      </c>
      <c r="BR444" s="71">
        <v>0</v>
      </c>
      <c r="BS444" s="71">
        <v>3</v>
      </c>
      <c r="BT444" s="71">
        <v>0</v>
      </c>
      <c r="BU444"/>
      <c r="BV444" s="70">
        <v>131.18700000000001</v>
      </c>
      <c r="BW444" s="70">
        <v>0</v>
      </c>
      <c r="BX444" s="70">
        <v>0</v>
      </c>
      <c r="BY444" s="70">
        <v>0</v>
      </c>
      <c r="BZ444" s="70">
        <v>0</v>
      </c>
      <c r="CA444" s="70">
        <v>0</v>
      </c>
      <c r="CB444" s="70">
        <v>0</v>
      </c>
      <c r="CC444" s="70">
        <v>0</v>
      </c>
      <c r="CD444" s="70">
        <v>0</v>
      </c>
    </row>
    <row r="445" spans="1:82">
      <c r="A445" s="70" t="s">
        <v>2110</v>
      </c>
      <c r="B445" s="70">
        <v>408</v>
      </c>
      <c r="C445" s="70">
        <v>17</v>
      </c>
      <c r="D445" s="70">
        <v>24</v>
      </c>
      <c r="E445" s="70">
        <v>2020</v>
      </c>
      <c r="F445" s="70" t="s">
        <v>159</v>
      </c>
      <c r="G445" s="1064" t="s">
        <v>2093</v>
      </c>
      <c r="H445" s="70" t="s">
        <v>2094</v>
      </c>
      <c r="I445" s="148"/>
      <c r="J445" s="71">
        <v>269.26753674587138</v>
      </c>
      <c r="K445" s="71">
        <v>5.6371696925869275</v>
      </c>
      <c r="L445" s="71">
        <v>19.519870983985225</v>
      </c>
      <c r="M445" s="71">
        <v>101.39961080924495</v>
      </c>
      <c r="N445" s="71">
        <v>121.81304552961912</v>
      </c>
      <c r="O445" s="71">
        <v>102.49337094956154</v>
      </c>
      <c r="P445" s="71">
        <v>76.645711924285152</v>
      </c>
      <c r="Q445" s="71">
        <v>6.6502979136109701</v>
      </c>
      <c r="R445" s="71">
        <v>0</v>
      </c>
      <c r="S445" s="71">
        <v>9.8163340862300004</v>
      </c>
      <c r="T445" s="72"/>
      <c r="U445" s="71">
        <v>48207197</v>
      </c>
      <c r="V445" s="71">
        <v>2722</v>
      </c>
      <c r="W445" s="71">
        <v>415</v>
      </c>
      <c r="X445" s="71">
        <v>29983</v>
      </c>
      <c r="Y445" s="71">
        <v>48213</v>
      </c>
      <c r="Z445" s="71">
        <v>73239</v>
      </c>
      <c r="AA445" s="71">
        <v>16916</v>
      </c>
      <c r="AB445" s="71">
        <v>112792</v>
      </c>
      <c r="AC445" s="71">
        <v>0</v>
      </c>
      <c r="AD445" s="71">
        <v>9.8163340862300004</v>
      </c>
      <c r="AE445" s="72"/>
      <c r="AF445" s="71">
        <v>337858437.03052872</v>
      </c>
      <c r="AG445" s="71">
        <v>4299362.7971962653</v>
      </c>
      <c r="AH445" s="71">
        <v>4603341.1238824949</v>
      </c>
      <c r="AI445" s="71">
        <v>173128007.04015678</v>
      </c>
      <c r="AJ445" s="71">
        <v>209616552.88858801</v>
      </c>
      <c r="AK445" s="71"/>
      <c r="AL445" s="71"/>
      <c r="AM445" s="71">
        <v>14720609.145256909</v>
      </c>
      <c r="AN445" s="71"/>
      <c r="AO445" s="71"/>
      <c r="AP445" s="71">
        <v>744226310.02560914</v>
      </c>
      <c r="AQ445" s="72"/>
      <c r="AR445" s="71">
        <v>4480</v>
      </c>
      <c r="AS445" s="71">
        <v>1108</v>
      </c>
      <c r="AT445" s="71">
        <v>0</v>
      </c>
      <c r="AU445" s="71">
        <v>0</v>
      </c>
      <c r="AV445" s="71">
        <v>0</v>
      </c>
      <c r="AW445" s="71">
        <v>1</v>
      </c>
      <c r="AX445" s="71"/>
      <c r="AY445" s="72"/>
      <c r="AZ445" s="71">
        <v>19270.399999999921</v>
      </c>
      <c r="BA445" s="71">
        <v>55599.5</v>
      </c>
      <c r="BB445" s="71">
        <v>0</v>
      </c>
      <c r="BC445" s="71">
        <v>0</v>
      </c>
      <c r="BD445" s="71">
        <v>0</v>
      </c>
      <c r="BE445" s="71">
        <v>995</v>
      </c>
      <c r="BF445" s="71"/>
      <c r="BG445" s="72"/>
      <c r="BH445" s="71">
        <v>0</v>
      </c>
      <c r="BI445" s="71">
        <v>0</v>
      </c>
      <c r="BJ445" s="71">
        <v>100.568</v>
      </c>
      <c r="BK445" s="71">
        <v>0</v>
      </c>
      <c r="BL445" s="71">
        <v>16.371000000000002</v>
      </c>
      <c r="BM445" s="71">
        <v>0</v>
      </c>
      <c r="BN445" s="72"/>
      <c r="BO445" s="71">
        <v>0</v>
      </c>
      <c r="BP445" s="71">
        <v>0</v>
      </c>
      <c r="BQ445" s="71">
        <v>17</v>
      </c>
      <c r="BR445" s="71">
        <v>0</v>
      </c>
      <c r="BS445" s="71">
        <v>2</v>
      </c>
      <c r="BT445" s="71">
        <v>0</v>
      </c>
      <c r="BU445"/>
      <c r="BV445" s="70">
        <v>116.93899999999999</v>
      </c>
      <c r="BW445" s="70">
        <v>0</v>
      </c>
      <c r="BX445" s="70">
        <v>0</v>
      </c>
      <c r="BY445" s="70">
        <v>0</v>
      </c>
      <c r="BZ445" s="70">
        <v>0</v>
      </c>
      <c r="CA445" s="70">
        <v>0</v>
      </c>
      <c r="CB445" s="70">
        <v>0</v>
      </c>
      <c r="CC445" s="70">
        <v>0</v>
      </c>
      <c r="CD445" s="70">
        <v>0</v>
      </c>
    </row>
    <row r="446" spans="1:82">
      <c r="A446" s="70" t="s">
        <v>2111</v>
      </c>
      <c r="B446" s="70">
        <v>408</v>
      </c>
      <c r="C446" s="70">
        <v>18</v>
      </c>
      <c r="D446" s="70">
        <v>24</v>
      </c>
      <c r="E446" s="70">
        <v>2021</v>
      </c>
      <c r="F446" s="70" t="s">
        <v>160</v>
      </c>
      <c r="G446" s="70" t="s">
        <v>2093</v>
      </c>
      <c r="H446" s="70" t="s">
        <v>2094</v>
      </c>
      <c r="I446" s="148"/>
      <c r="J446" s="71">
        <v>239.45627821544809</v>
      </c>
      <c r="K446" s="71">
        <v>6.276656018700665</v>
      </c>
      <c r="L446" s="71">
        <v>17.947333760028485</v>
      </c>
      <c r="M446" s="71">
        <v>114.93874195312164</v>
      </c>
      <c r="N446" s="71">
        <v>121.19402841757274</v>
      </c>
      <c r="O446" s="71">
        <v>99.804050317329285</v>
      </c>
      <c r="P446" s="71">
        <v>79.299044581182528</v>
      </c>
      <c r="Q446" s="71">
        <v>6.5530769987512301</v>
      </c>
      <c r="R446" s="71">
        <v>0</v>
      </c>
      <c r="S446" s="71">
        <v>8.40953046976</v>
      </c>
      <c r="T446" s="72"/>
      <c r="U446" s="71">
        <v>49525922</v>
      </c>
      <c r="V446" s="71">
        <v>2722</v>
      </c>
      <c r="W446" s="71">
        <v>415</v>
      </c>
      <c r="X446" s="71">
        <v>29983</v>
      </c>
      <c r="Y446" s="71">
        <v>48643</v>
      </c>
      <c r="Z446" s="71">
        <v>73432</v>
      </c>
      <c r="AA446" s="71">
        <v>17066</v>
      </c>
      <c r="AB446" s="71">
        <v>112235</v>
      </c>
      <c r="AC446" s="71">
        <v>0</v>
      </c>
      <c r="AD446" s="71">
        <v>8.40953046976</v>
      </c>
      <c r="AE446" s="72"/>
      <c r="AF446" s="71">
        <v>302620285.54298735</v>
      </c>
      <c r="AG446" s="71">
        <v>4839412.5755383763</v>
      </c>
      <c r="AH446" s="71">
        <v>4053577.3717331318</v>
      </c>
      <c r="AI446" s="71">
        <v>193863516.89913011</v>
      </c>
      <c r="AJ446" s="71">
        <v>185660517.27487111</v>
      </c>
      <c r="AK446" s="71">
        <v>0</v>
      </c>
      <c r="AL446" s="71">
        <v>0</v>
      </c>
      <c r="AM446" s="71">
        <v>14732402.448108761</v>
      </c>
      <c r="AN446" s="71">
        <v>0</v>
      </c>
      <c r="AO446" s="71">
        <v>0</v>
      </c>
      <c r="AP446" s="71">
        <v>705769712.11236894</v>
      </c>
      <c r="AQ446" s="72"/>
      <c r="AR446" s="71">
        <v>4722</v>
      </c>
      <c r="AS446" s="71">
        <v>1147</v>
      </c>
      <c r="AT446" s="71">
        <v>0</v>
      </c>
      <c r="AU446" s="71">
        <v>0</v>
      </c>
      <c r="AV446" s="71">
        <v>0</v>
      </c>
      <c r="AW446" s="71">
        <v>1</v>
      </c>
      <c r="AX446" s="71"/>
      <c r="AY446" s="72"/>
      <c r="AZ446" s="71">
        <v>20694.5999999999</v>
      </c>
      <c r="BA446" s="71">
        <v>58673.8</v>
      </c>
      <c r="BB446" s="71">
        <v>0</v>
      </c>
      <c r="BC446" s="71">
        <v>0</v>
      </c>
      <c r="BD446" s="71">
        <v>0</v>
      </c>
      <c r="BE446" s="71">
        <v>995</v>
      </c>
      <c r="BF446" s="71"/>
      <c r="BG446" s="72"/>
      <c r="BH446" s="71">
        <v>0</v>
      </c>
      <c r="BI446" s="71">
        <v>0</v>
      </c>
      <c r="BJ446" s="71">
        <v>98.591999999999999</v>
      </c>
      <c r="BK446" s="71">
        <v>0</v>
      </c>
      <c r="BL446" s="71">
        <v>13.758000000000001</v>
      </c>
      <c r="BM446" s="71">
        <v>0</v>
      </c>
      <c r="BN446" s="72"/>
      <c r="BO446" s="71">
        <v>0</v>
      </c>
      <c r="BP446" s="71">
        <v>0</v>
      </c>
      <c r="BQ446" s="71">
        <v>17</v>
      </c>
      <c r="BR446" s="71">
        <v>0</v>
      </c>
      <c r="BS446" s="71">
        <v>2</v>
      </c>
      <c r="BT446" s="71">
        <v>0</v>
      </c>
      <c r="BU446"/>
      <c r="BV446" s="70">
        <v>112.35</v>
      </c>
      <c r="BW446" s="70">
        <v>0</v>
      </c>
      <c r="BX446" s="70">
        <v>0</v>
      </c>
      <c r="BY446" s="70">
        <v>0</v>
      </c>
      <c r="BZ446" s="70">
        <v>0</v>
      </c>
      <c r="CA446" s="70">
        <v>0</v>
      </c>
      <c r="CB446" s="70">
        <v>0</v>
      </c>
      <c r="CC446" s="70">
        <v>0</v>
      </c>
      <c r="CD446" s="70">
        <v>0</v>
      </c>
    </row>
    <row r="447" spans="1:82">
      <c r="A447" s="70" t="s">
        <v>2112</v>
      </c>
      <c r="B447" s="70">
        <v>408</v>
      </c>
      <c r="C447" s="70">
        <v>19</v>
      </c>
      <c r="D447" s="70">
        <v>24</v>
      </c>
      <c r="E447" s="70">
        <v>2022</v>
      </c>
      <c r="F447" s="70" t="s">
        <v>161</v>
      </c>
      <c r="G447" s="70" t="s">
        <v>2093</v>
      </c>
      <c r="H447" s="70" t="s">
        <v>2094</v>
      </c>
      <c r="I447" s="148"/>
      <c r="J447" s="71">
        <v>224.11592222108618</v>
      </c>
      <c r="K447" s="71">
        <v>6.0603985458011183</v>
      </c>
      <c r="L447" s="71">
        <v>14.764658806327542</v>
      </c>
      <c r="M447" s="71">
        <v>110.70718889957656</v>
      </c>
      <c r="N447" s="71">
        <v>124.83672239843881</v>
      </c>
      <c r="O447" s="71">
        <v>105.81315051643162</v>
      </c>
      <c r="P447" s="71">
        <v>79.252537983520625</v>
      </c>
      <c r="Q447" s="71">
        <v>6.6039600626022059</v>
      </c>
      <c r="R447" s="71">
        <v>0</v>
      </c>
      <c r="S447" s="71">
        <v>9.8560998720000015</v>
      </c>
      <c r="T447" s="72"/>
      <c r="U447" s="71">
        <v>49904970</v>
      </c>
      <c r="V447" s="71">
        <v>2722</v>
      </c>
      <c r="W447" s="71">
        <v>415</v>
      </c>
      <c r="X447" s="71">
        <v>29983</v>
      </c>
      <c r="Y447" s="71">
        <v>49499</v>
      </c>
      <c r="Z447" s="71">
        <v>73969</v>
      </c>
      <c r="AA447" s="71">
        <v>17316</v>
      </c>
      <c r="AB447" s="71">
        <v>112179</v>
      </c>
      <c r="AC447" s="71">
        <v>0</v>
      </c>
      <c r="AD447" s="71">
        <v>9.8560998720000015</v>
      </c>
      <c r="AE447" s="72"/>
      <c r="AF447" s="71">
        <v>277398150.45089078</v>
      </c>
      <c r="AG447" s="71">
        <v>4853310.0758626321</v>
      </c>
      <c r="AH447" s="71">
        <v>4012420.1737829121</v>
      </c>
      <c r="AI447" s="71">
        <v>183357359.36303881</v>
      </c>
      <c r="AJ447" s="71">
        <v>207676189.16629601</v>
      </c>
      <c r="AK447" s="71">
        <v>0</v>
      </c>
      <c r="AL447" s="71">
        <v>0</v>
      </c>
      <c r="AM447" s="71">
        <v>14485370.759295817</v>
      </c>
      <c r="AN447" s="71">
        <v>0</v>
      </c>
      <c r="AO447" s="71">
        <v>0</v>
      </c>
      <c r="AP447" s="71">
        <v>691782799.98916698</v>
      </c>
      <c r="AQ447" s="72"/>
      <c r="AR447" s="71">
        <v>4976</v>
      </c>
      <c r="AS447" s="71">
        <v>1226</v>
      </c>
      <c r="AT447" s="71">
        <v>0</v>
      </c>
      <c r="AU447" s="71">
        <v>0</v>
      </c>
      <c r="AV447" s="71">
        <v>0</v>
      </c>
      <c r="AW447" s="71">
        <v>2</v>
      </c>
      <c r="AX447" s="71"/>
      <c r="AY447" s="72"/>
      <c r="AZ447" s="71">
        <v>22229.199999999873</v>
      </c>
      <c r="BA447" s="71">
        <v>62710.400000000001</v>
      </c>
      <c r="BB447" s="71">
        <v>0</v>
      </c>
      <c r="BC447" s="71">
        <v>0</v>
      </c>
      <c r="BD447" s="71">
        <v>0</v>
      </c>
      <c r="BE447" s="71">
        <v>1044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2113</v>
      </c>
      <c r="B448" s="70">
        <v>408</v>
      </c>
      <c r="C448" s="70">
        <v>20</v>
      </c>
      <c r="D448" s="70">
        <v>24</v>
      </c>
      <c r="E448" s="70">
        <v>2023</v>
      </c>
      <c r="F448" s="70" t="s">
        <v>1539</v>
      </c>
      <c r="G448" s="70" t="s">
        <v>2093</v>
      </c>
      <c r="H448" s="70" t="s">
        <v>2094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5196</v>
      </c>
      <c r="AS448" s="71">
        <v>1240</v>
      </c>
      <c r="AT448" s="71">
        <v>0</v>
      </c>
      <c r="AU448" s="71">
        <v>0</v>
      </c>
      <c r="AV448" s="71">
        <v>0</v>
      </c>
      <c r="AW448" s="71">
        <v>2</v>
      </c>
      <c r="AX448" s="71"/>
      <c r="AY448" s="72"/>
      <c r="AZ448" s="71">
        <v>23554.399999999834</v>
      </c>
      <c r="BA448" s="71">
        <v>65557.8</v>
      </c>
      <c r="BB448" s="71">
        <v>0</v>
      </c>
      <c r="BC448" s="71">
        <v>0</v>
      </c>
      <c r="BD448" s="71">
        <v>0</v>
      </c>
      <c r="BE448" s="71">
        <v>1044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2114</v>
      </c>
      <c r="B449" s="70">
        <v>408</v>
      </c>
      <c r="C449" s="70">
        <v>21</v>
      </c>
      <c r="D449" s="70">
        <v>24</v>
      </c>
      <c r="E449" s="70">
        <v>2024</v>
      </c>
      <c r="F449" s="70" t="s">
        <v>1554</v>
      </c>
      <c r="G449" s="70" t="s">
        <v>2093</v>
      </c>
      <c r="H449" s="70" t="s">
        <v>2094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2115</v>
      </c>
      <c r="B450" s="70">
        <v>341</v>
      </c>
      <c r="C450" s="70">
        <v>1</v>
      </c>
      <c r="D450" s="70">
        <v>21</v>
      </c>
      <c r="E450" s="70">
        <v>1990</v>
      </c>
      <c r="F450" s="70" t="s">
        <v>787</v>
      </c>
      <c r="G450" s="70" t="s">
        <v>2116</v>
      </c>
      <c r="H450" s="70" t="s">
        <v>2117</v>
      </c>
      <c r="I450" s="148"/>
      <c r="J450" s="71">
        <v>347.49971541758811</v>
      </c>
      <c r="K450" s="71">
        <v>11.85776432309267</v>
      </c>
      <c r="L450" s="71">
        <v>15.21368380206853</v>
      </c>
      <c r="M450" s="71">
        <v>57.648403588377313</v>
      </c>
      <c r="N450" s="71">
        <v>86.434490750336806</v>
      </c>
      <c r="O450" s="71">
        <v>85.779229078124217</v>
      </c>
      <c r="P450" s="71">
        <v>117.3628420311655</v>
      </c>
      <c r="Q450" s="71">
        <v>6.5597444905367901</v>
      </c>
      <c r="R450" s="71">
        <v>0</v>
      </c>
      <c r="S450" s="71">
        <v>5.5559183899686762</v>
      </c>
      <c r="T450" s="72"/>
      <c r="U450" s="71">
        <v>47392085</v>
      </c>
      <c r="V450" s="71">
        <v>4156</v>
      </c>
      <c r="W450" s="71">
        <v>164</v>
      </c>
      <c r="X450" s="71">
        <v>22556</v>
      </c>
      <c r="Y450" s="71">
        <v>29256</v>
      </c>
      <c r="Z450" s="71">
        <v>35282</v>
      </c>
      <c r="AA450" s="71">
        <v>28497</v>
      </c>
      <c r="AB450" s="71">
        <v>106508</v>
      </c>
      <c r="AC450" s="71">
        <v>0</v>
      </c>
      <c r="AD450" s="71">
        <v>5.5559183899686762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2118</v>
      </c>
      <c r="B451" s="70">
        <v>342</v>
      </c>
      <c r="C451" s="70">
        <v>2</v>
      </c>
      <c r="D451" s="70">
        <v>21</v>
      </c>
      <c r="E451" s="70">
        <v>2005</v>
      </c>
      <c r="F451" s="70" t="s">
        <v>789</v>
      </c>
      <c r="G451" s="70" t="s">
        <v>2116</v>
      </c>
      <c r="H451" s="70" t="s">
        <v>2117</v>
      </c>
      <c r="I451" s="148"/>
      <c r="J451" s="71">
        <v>328.80117150454208</v>
      </c>
      <c r="K451" s="71">
        <v>7.8876834399208962</v>
      </c>
      <c r="L451" s="71">
        <v>18.237191125762049</v>
      </c>
      <c r="M451" s="71">
        <v>109.8368756579186</v>
      </c>
      <c r="N451" s="71">
        <v>128.31045183187419</v>
      </c>
      <c r="O451" s="71">
        <v>140.99534905780831</v>
      </c>
      <c r="P451" s="71">
        <v>124.3689058807024</v>
      </c>
      <c r="Q451" s="71">
        <v>6.7386784859686797</v>
      </c>
      <c r="R451" s="71">
        <v>0</v>
      </c>
      <c r="S451" s="71">
        <v>9.7437167692914279</v>
      </c>
      <c r="T451" s="72"/>
      <c r="U451" s="71">
        <v>49936649</v>
      </c>
      <c r="V451" s="71">
        <v>3759</v>
      </c>
      <c r="W451" s="71">
        <v>218</v>
      </c>
      <c r="X451" s="71">
        <v>22431</v>
      </c>
      <c r="Y451" s="71">
        <v>36701</v>
      </c>
      <c r="Z451" s="71">
        <v>67109</v>
      </c>
      <c r="AA451" s="71">
        <v>24732</v>
      </c>
      <c r="AB451" s="71">
        <v>114381</v>
      </c>
      <c r="AC451" s="71">
        <v>0</v>
      </c>
      <c r="AD451" s="71">
        <v>9.7437167692914279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2119</v>
      </c>
      <c r="B452" s="70">
        <v>343</v>
      </c>
      <c r="C452" s="70">
        <v>3</v>
      </c>
      <c r="D452" s="70">
        <v>21</v>
      </c>
      <c r="E452" s="70">
        <v>2006</v>
      </c>
      <c r="F452" s="70" t="s">
        <v>790</v>
      </c>
      <c r="G452" s="70" t="s">
        <v>2116</v>
      </c>
      <c r="H452" s="70" t="s">
        <v>2117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2120</v>
      </c>
      <c r="B453" s="70">
        <v>344</v>
      </c>
      <c r="C453" s="70">
        <v>4</v>
      </c>
      <c r="D453" s="70">
        <v>21</v>
      </c>
      <c r="E453" s="70">
        <v>2007</v>
      </c>
      <c r="F453" s="70" t="s">
        <v>791</v>
      </c>
      <c r="G453" s="70" t="s">
        <v>2116</v>
      </c>
      <c r="H453" s="70" t="s">
        <v>2117</v>
      </c>
      <c r="I453" s="148"/>
      <c r="J453" s="71">
        <v>385.20574484077241</v>
      </c>
      <c r="K453" s="71">
        <v>8.2426521314632257</v>
      </c>
      <c r="L453" s="71">
        <v>16.66007235403772</v>
      </c>
      <c r="M453" s="71">
        <v>119.4834533633304</v>
      </c>
      <c r="N453" s="71">
        <v>130.47493686142681</v>
      </c>
      <c r="O453" s="71">
        <v>137.6216654635262</v>
      </c>
      <c r="P453" s="71">
        <v>122.5049688352029</v>
      </c>
      <c r="Q453" s="71">
        <v>7.1264827783046796</v>
      </c>
      <c r="R453" s="71">
        <v>0</v>
      </c>
      <c r="S453" s="71">
        <v>16.237279530877121</v>
      </c>
      <c r="T453" s="72"/>
      <c r="U453" s="71">
        <v>62766590</v>
      </c>
      <c r="V453" s="71">
        <v>3764</v>
      </c>
      <c r="W453" s="71">
        <v>188</v>
      </c>
      <c r="X453" s="71">
        <v>28663</v>
      </c>
      <c r="Y453" s="71">
        <v>37872</v>
      </c>
      <c r="Z453" s="71">
        <v>68094</v>
      </c>
      <c r="AA453" s="71">
        <v>23990</v>
      </c>
      <c r="AB453" s="71">
        <v>114567</v>
      </c>
      <c r="AC453" s="71">
        <v>0</v>
      </c>
      <c r="AD453" s="71">
        <v>16.237279530877121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2121</v>
      </c>
      <c r="B454" s="70">
        <v>345</v>
      </c>
      <c r="C454" s="70">
        <v>5</v>
      </c>
      <c r="D454" s="70">
        <v>21</v>
      </c>
      <c r="E454" s="70">
        <v>2008</v>
      </c>
      <c r="F454" s="70" t="s">
        <v>792</v>
      </c>
      <c r="G454" s="70" t="s">
        <v>2116</v>
      </c>
      <c r="H454" s="70" t="s">
        <v>2117</v>
      </c>
      <c r="I454" s="148"/>
      <c r="J454" s="71">
        <v>352.13210965871917</v>
      </c>
      <c r="K454" s="71">
        <v>6.1782809730939734</v>
      </c>
      <c r="L454" s="71">
        <v>14.295559932919691</v>
      </c>
      <c r="M454" s="71">
        <v>125.357327816832</v>
      </c>
      <c r="N454" s="71">
        <v>130.33278892199351</v>
      </c>
      <c r="O454" s="71">
        <v>133.96853190676629</v>
      </c>
      <c r="P454" s="71">
        <v>116.8566199500621</v>
      </c>
      <c r="Q454" s="71">
        <v>6.98656286092241</v>
      </c>
      <c r="R454" s="71">
        <v>0</v>
      </c>
      <c r="S454" s="71">
        <v>17.125746674482489</v>
      </c>
      <c r="T454" s="72"/>
      <c r="U454" s="71">
        <v>67271578</v>
      </c>
      <c r="V454" s="71">
        <v>3764</v>
      </c>
      <c r="W454" s="71">
        <v>188</v>
      </c>
      <c r="X454" s="71">
        <v>28663</v>
      </c>
      <c r="Y454" s="71">
        <v>38143</v>
      </c>
      <c r="Z454" s="71">
        <v>68613</v>
      </c>
      <c r="AA454" s="71">
        <v>22910</v>
      </c>
      <c r="AB454" s="71">
        <v>114165</v>
      </c>
      <c r="AC454" s="71">
        <v>0</v>
      </c>
      <c r="AD454" s="71">
        <v>17.125746674482489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2122</v>
      </c>
      <c r="B455" s="70">
        <v>346</v>
      </c>
      <c r="C455" s="70">
        <v>6</v>
      </c>
      <c r="D455" s="70">
        <v>21</v>
      </c>
      <c r="E455" s="70">
        <v>2009</v>
      </c>
      <c r="F455" s="70" t="s">
        <v>176</v>
      </c>
      <c r="G455" s="70" t="s">
        <v>2116</v>
      </c>
      <c r="H455" s="70" t="s">
        <v>2117</v>
      </c>
      <c r="I455" s="148"/>
      <c r="J455" s="71">
        <v>304.14706697606948</v>
      </c>
      <c r="K455" s="71">
        <v>5.3824215405461322</v>
      </c>
      <c r="L455" s="71">
        <v>16.948656144416329</v>
      </c>
      <c r="M455" s="71">
        <v>108.27966098230161</v>
      </c>
      <c r="N455" s="71">
        <v>109.8279199062801</v>
      </c>
      <c r="O455" s="71">
        <v>136.01716697281009</v>
      </c>
      <c r="P455" s="71">
        <v>111.41267704077011</v>
      </c>
      <c r="Q455" s="71">
        <v>6.6490469100030198</v>
      </c>
      <c r="R455" s="71">
        <v>0</v>
      </c>
      <c r="S455" s="71">
        <v>11.343231994996801</v>
      </c>
      <c r="T455" s="72"/>
      <c r="U455" s="71">
        <v>54725253</v>
      </c>
      <c r="V455" s="71">
        <v>3621</v>
      </c>
      <c r="W455" s="71">
        <v>303</v>
      </c>
      <c r="X455" s="71">
        <v>30573</v>
      </c>
      <c r="Y455" s="71">
        <v>38656</v>
      </c>
      <c r="Z455" s="71">
        <v>68760</v>
      </c>
      <c r="AA455" s="71">
        <v>22424</v>
      </c>
      <c r="AB455" s="71">
        <v>114054</v>
      </c>
      <c r="AC455" s="71">
        <v>0</v>
      </c>
      <c r="AD455" s="71">
        <v>11.343231994996801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745.24300000000005</v>
      </c>
      <c r="BK455" s="71">
        <v>0</v>
      </c>
      <c r="BL455" s="71">
        <v>0</v>
      </c>
      <c r="BM455" s="71">
        <v>0</v>
      </c>
      <c r="BN455" s="72"/>
      <c r="BO455" s="71">
        <v>0</v>
      </c>
      <c r="BP455" s="71">
        <v>0</v>
      </c>
      <c r="BQ455" s="71">
        <v>23</v>
      </c>
      <c r="BR455" s="71">
        <v>0</v>
      </c>
      <c r="BS455" s="71">
        <v>0</v>
      </c>
      <c r="BT455" s="71">
        <v>0</v>
      </c>
      <c r="BU455"/>
      <c r="BV455" s="70">
        <v>735.34400000000005</v>
      </c>
      <c r="BW455" s="70">
        <v>0</v>
      </c>
      <c r="BX455" s="70">
        <v>9.8989999999999991</v>
      </c>
      <c r="BY455" s="70">
        <v>0</v>
      </c>
      <c r="BZ455" s="70">
        <v>0</v>
      </c>
      <c r="CA455" s="70">
        <v>0</v>
      </c>
      <c r="CB455" s="70">
        <v>0</v>
      </c>
      <c r="CC455" s="70">
        <v>0</v>
      </c>
      <c r="CD455" s="70">
        <v>0</v>
      </c>
    </row>
    <row r="456" spans="1:82">
      <c r="A456" s="70" t="s">
        <v>2123</v>
      </c>
      <c r="B456" s="70">
        <v>347</v>
      </c>
      <c r="C456" s="70">
        <v>7</v>
      </c>
      <c r="D456" s="70">
        <v>21</v>
      </c>
      <c r="E456" s="70">
        <v>2010</v>
      </c>
      <c r="F456" s="70" t="s">
        <v>177</v>
      </c>
      <c r="G456" s="70" t="s">
        <v>2116</v>
      </c>
      <c r="H456" s="70" t="s">
        <v>2117</v>
      </c>
      <c r="I456" s="148"/>
      <c r="J456" s="71">
        <v>355.49605671255381</v>
      </c>
      <c r="K456" s="71">
        <v>6.1196048747402516</v>
      </c>
      <c r="L456" s="71">
        <v>16.227599640253271</v>
      </c>
      <c r="M456" s="71">
        <v>116.97493820245781</v>
      </c>
      <c r="N456" s="71">
        <v>125.9568472419553</v>
      </c>
      <c r="O456" s="71">
        <v>136.81556670878601</v>
      </c>
      <c r="P456" s="71">
        <v>112.0395010977175</v>
      </c>
      <c r="Q456" s="71">
        <v>6.9473232284290196</v>
      </c>
      <c r="R456" s="71">
        <v>0</v>
      </c>
      <c r="S456" s="71">
        <v>14.512548582227071</v>
      </c>
      <c r="T456" s="72"/>
      <c r="U456" s="71">
        <v>65476415</v>
      </c>
      <c r="V456" s="71">
        <v>3621</v>
      </c>
      <c r="W456" s="71">
        <v>303</v>
      </c>
      <c r="X456" s="71">
        <v>30573</v>
      </c>
      <c r="Y456" s="71">
        <v>39253</v>
      </c>
      <c r="Z456" s="71">
        <v>69485</v>
      </c>
      <c r="AA456" s="71">
        <v>21987</v>
      </c>
      <c r="AB456" s="71">
        <v>114192</v>
      </c>
      <c r="AC456" s="71">
        <v>0</v>
      </c>
      <c r="AD456" s="71">
        <v>14.512548582227071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857.05499999999995</v>
      </c>
      <c r="BK456" s="71">
        <v>0</v>
      </c>
      <c r="BL456" s="71">
        <v>0</v>
      </c>
      <c r="BM456" s="71">
        <v>0</v>
      </c>
      <c r="BN456" s="72"/>
      <c r="BO456" s="71">
        <v>0</v>
      </c>
      <c r="BP456" s="71">
        <v>0</v>
      </c>
      <c r="BQ456" s="71">
        <v>24</v>
      </c>
      <c r="BR456" s="71">
        <v>0</v>
      </c>
      <c r="BS456" s="71">
        <v>0</v>
      </c>
      <c r="BT456" s="71">
        <v>0</v>
      </c>
      <c r="BU456"/>
      <c r="BV456" s="70">
        <v>846.64599999999996</v>
      </c>
      <c r="BW456" s="70">
        <v>0</v>
      </c>
      <c r="BX456" s="70">
        <v>10.409000000000001</v>
      </c>
      <c r="BY456" s="70">
        <v>0</v>
      </c>
      <c r="BZ456" s="70">
        <v>0</v>
      </c>
      <c r="CA456" s="70">
        <v>0</v>
      </c>
      <c r="CB456" s="70">
        <v>0</v>
      </c>
      <c r="CC456" s="70">
        <v>0</v>
      </c>
      <c r="CD456" s="70">
        <v>0</v>
      </c>
    </row>
    <row r="457" spans="1:82">
      <c r="A457" s="70" t="s">
        <v>2124</v>
      </c>
      <c r="B457" s="70">
        <v>348</v>
      </c>
      <c r="C457" s="70">
        <v>8</v>
      </c>
      <c r="D457" s="70">
        <v>21</v>
      </c>
      <c r="E457" s="70">
        <v>2011</v>
      </c>
      <c r="F457" s="70" t="s">
        <v>178</v>
      </c>
      <c r="G457" s="70" t="s">
        <v>2116</v>
      </c>
      <c r="H457" s="70" t="s">
        <v>2117</v>
      </c>
      <c r="I457" s="148"/>
      <c r="J457" s="71">
        <v>398.38956929430401</v>
      </c>
      <c r="K457" s="71">
        <v>8.6248157406601322</v>
      </c>
      <c r="L457" s="71">
        <v>13.02466392856206</v>
      </c>
      <c r="M457" s="71">
        <v>147.95902336288719</v>
      </c>
      <c r="N457" s="71">
        <v>140.28293701825609</v>
      </c>
      <c r="O457" s="71">
        <v>135.54643474437495</v>
      </c>
      <c r="P457" s="71">
        <v>107.90606943904068</v>
      </c>
      <c r="Q457" s="71">
        <v>8.0109198530115204</v>
      </c>
      <c r="R457" s="71">
        <v>0</v>
      </c>
      <c r="S457" s="71">
        <v>12.21366827093599</v>
      </c>
      <c r="T457" s="72"/>
      <c r="U457" s="71">
        <v>59836486</v>
      </c>
      <c r="V457" s="71">
        <v>3621</v>
      </c>
      <c r="W457" s="71">
        <v>303</v>
      </c>
      <c r="X457" s="71">
        <v>30573</v>
      </c>
      <c r="Y457" s="71">
        <v>39715</v>
      </c>
      <c r="Z457" s="71">
        <v>70336</v>
      </c>
      <c r="AA457" s="71">
        <v>21806</v>
      </c>
      <c r="AB457" s="71">
        <v>114153</v>
      </c>
      <c r="AC457" s="71">
        <v>0</v>
      </c>
      <c r="AD457" s="71">
        <v>12.21366827093599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865.72199999999998</v>
      </c>
      <c r="BK457" s="71">
        <v>0</v>
      </c>
      <c r="BL457" s="71">
        <v>0</v>
      </c>
      <c r="BM457" s="71">
        <v>0</v>
      </c>
      <c r="BN457" s="72"/>
      <c r="BO457" s="71">
        <v>0</v>
      </c>
      <c r="BP457" s="71">
        <v>0</v>
      </c>
      <c r="BQ457" s="71">
        <v>25</v>
      </c>
      <c r="BR457" s="71">
        <v>0</v>
      </c>
      <c r="BS457" s="71">
        <v>0</v>
      </c>
      <c r="BT457" s="71">
        <v>0</v>
      </c>
      <c r="BU457"/>
      <c r="BV457" s="70">
        <v>855.90200000000004</v>
      </c>
      <c r="BW457" s="70">
        <v>0</v>
      </c>
      <c r="BX457" s="70">
        <v>9.82</v>
      </c>
      <c r="BY457" s="70">
        <v>0</v>
      </c>
      <c r="BZ457" s="70">
        <v>0</v>
      </c>
      <c r="CA457" s="70">
        <v>0</v>
      </c>
      <c r="CB457" s="70">
        <v>0</v>
      </c>
      <c r="CC457" s="70">
        <v>0</v>
      </c>
      <c r="CD457" s="70">
        <v>0</v>
      </c>
    </row>
    <row r="458" spans="1:82">
      <c r="A458" s="70" t="s">
        <v>2125</v>
      </c>
      <c r="B458" s="70">
        <v>349</v>
      </c>
      <c r="C458" s="70">
        <v>9</v>
      </c>
      <c r="D458" s="70">
        <v>21</v>
      </c>
      <c r="E458" s="70">
        <v>2012</v>
      </c>
      <c r="F458" s="70" t="s">
        <v>179</v>
      </c>
      <c r="G458" s="70" t="s">
        <v>2116</v>
      </c>
      <c r="H458" s="70" t="s">
        <v>2117</v>
      </c>
      <c r="I458" s="148"/>
      <c r="J458" s="71">
        <v>482.03483235600658</v>
      </c>
      <c r="K458" s="71">
        <v>8.3820093991152387</v>
      </c>
      <c r="L458" s="71">
        <v>12.891805869442241</v>
      </c>
      <c r="M458" s="71">
        <v>151.8932906820159</v>
      </c>
      <c r="N458" s="71">
        <v>168.74170384264769</v>
      </c>
      <c r="O458" s="71">
        <v>136.7072354746</v>
      </c>
      <c r="P458" s="71">
        <v>107.37538072224248</v>
      </c>
      <c r="Q458" s="71">
        <v>8.8905055578864598</v>
      </c>
      <c r="R458" s="71">
        <v>0</v>
      </c>
      <c r="S458" s="71">
        <v>17.65111021061135</v>
      </c>
      <c r="T458" s="72"/>
      <c r="U458" s="71">
        <v>59443802</v>
      </c>
      <c r="V458" s="71">
        <v>3621</v>
      </c>
      <c r="W458" s="71">
        <v>303</v>
      </c>
      <c r="X458" s="71">
        <v>30573</v>
      </c>
      <c r="Y458" s="71">
        <v>41571</v>
      </c>
      <c r="Z458" s="71">
        <v>71501</v>
      </c>
      <c r="AA458" s="71">
        <v>21576</v>
      </c>
      <c r="AB458" s="71">
        <v>116603</v>
      </c>
      <c r="AC458" s="71">
        <v>0</v>
      </c>
      <c r="AD458" s="71">
        <v>17.65111021061135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964.19100000000003</v>
      </c>
      <c r="BK458" s="71">
        <v>0</v>
      </c>
      <c r="BL458" s="71">
        <v>0</v>
      </c>
      <c r="BM458" s="71">
        <v>0</v>
      </c>
      <c r="BN458" s="72"/>
      <c r="BO458" s="71">
        <v>0</v>
      </c>
      <c r="BP458" s="71">
        <v>0</v>
      </c>
      <c r="BQ458" s="71">
        <v>26</v>
      </c>
      <c r="BR458" s="71">
        <v>0</v>
      </c>
      <c r="BS458" s="71">
        <v>0</v>
      </c>
      <c r="BT458" s="71">
        <v>0</v>
      </c>
      <c r="BU458"/>
      <c r="BV458" s="70">
        <v>954.36500000000001</v>
      </c>
      <c r="BW458" s="70">
        <v>0</v>
      </c>
      <c r="BX458" s="70">
        <v>9.8260000000000005</v>
      </c>
      <c r="BY458" s="70">
        <v>0</v>
      </c>
      <c r="BZ458" s="70">
        <v>0</v>
      </c>
      <c r="CA458" s="70">
        <v>0</v>
      </c>
      <c r="CB458" s="70">
        <v>0</v>
      </c>
      <c r="CC458" s="70">
        <v>0</v>
      </c>
      <c r="CD458" s="70">
        <v>0</v>
      </c>
    </row>
    <row r="459" spans="1:82">
      <c r="A459" s="70" t="s">
        <v>2126</v>
      </c>
      <c r="B459" s="70">
        <v>350</v>
      </c>
      <c r="C459" s="70">
        <v>10</v>
      </c>
      <c r="D459" s="70">
        <v>21</v>
      </c>
      <c r="E459" s="70">
        <v>2013</v>
      </c>
      <c r="F459" s="70" t="s">
        <v>180</v>
      </c>
      <c r="G459" s="70" t="s">
        <v>2116</v>
      </c>
      <c r="H459" s="70" t="s">
        <v>2117</v>
      </c>
      <c r="I459" s="148"/>
      <c r="J459" s="71">
        <v>439.12515887044492</v>
      </c>
      <c r="K459" s="71">
        <v>6.8286494397103326</v>
      </c>
      <c r="L459" s="71">
        <v>13.34134233658065</v>
      </c>
      <c r="M459" s="71">
        <v>155.5067201837476</v>
      </c>
      <c r="N459" s="71">
        <v>181.58998014595809</v>
      </c>
      <c r="O459" s="71">
        <v>132.95635258735712</v>
      </c>
      <c r="P459" s="71">
        <v>107.42530109717705</v>
      </c>
      <c r="Q459" s="71">
        <v>8.9799749112223903</v>
      </c>
      <c r="R459" s="71">
        <v>0</v>
      </c>
      <c r="S459" s="71">
        <v>17.345242011129091</v>
      </c>
      <c r="T459" s="72"/>
      <c r="U459" s="71">
        <v>56550645</v>
      </c>
      <c r="V459" s="71">
        <v>3621</v>
      </c>
      <c r="W459" s="71">
        <v>303</v>
      </c>
      <c r="X459" s="71">
        <v>30573</v>
      </c>
      <c r="Y459" s="71">
        <v>41629</v>
      </c>
      <c r="Z459" s="71">
        <v>72644</v>
      </c>
      <c r="AA459" s="71">
        <v>21505</v>
      </c>
      <c r="AB459" s="71">
        <v>116088</v>
      </c>
      <c r="AC459" s="71">
        <v>0</v>
      </c>
      <c r="AD459" s="71">
        <v>17.345242011129091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934.072</v>
      </c>
      <c r="BK459" s="71">
        <v>0</v>
      </c>
      <c r="BL459" s="71">
        <v>0</v>
      </c>
      <c r="BM459" s="71">
        <v>0</v>
      </c>
      <c r="BN459" s="72"/>
      <c r="BO459" s="71">
        <v>0</v>
      </c>
      <c r="BP459" s="71">
        <v>0</v>
      </c>
      <c r="BQ459" s="71">
        <v>26</v>
      </c>
      <c r="BR459" s="71">
        <v>0</v>
      </c>
      <c r="BS459" s="71">
        <v>0</v>
      </c>
      <c r="BT459" s="71">
        <v>0</v>
      </c>
      <c r="BU459"/>
      <c r="BV459" s="70">
        <v>920.00900000000001</v>
      </c>
      <c r="BW459" s="70">
        <v>0</v>
      </c>
      <c r="BX459" s="70">
        <v>14.063000000000001</v>
      </c>
      <c r="BY459" s="70">
        <v>0</v>
      </c>
      <c r="BZ459" s="70">
        <v>0</v>
      </c>
      <c r="CA459" s="70">
        <v>0</v>
      </c>
      <c r="CB459" s="70">
        <v>0</v>
      </c>
      <c r="CC459" s="70">
        <v>0</v>
      </c>
      <c r="CD459" s="70">
        <v>0</v>
      </c>
    </row>
    <row r="460" spans="1:82">
      <c r="A460" s="70" t="s">
        <v>2127</v>
      </c>
      <c r="B460" s="70">
        <v>351</v>
      </c>
      <c r="C460" s="70">
        <v>11</v>
      </c>
      <c r="D460" s="70">
        <v>21</v>
      </c>
      <c r="E460" s="70">
        <v>2014</v>
      </c>
      <c r="F460" s="70" t="s">
        <v>181</v>
      </c>
      <c r="G460" s="70" t="s">
        <v>2116</v>
      </c>
      <c r="H460" s="70" t="s">
        <v>2117</v>
      </c>
      <c r="I460" s="148"/>
      <c r="J460" s="71">
        <v>461.16365769381702</v>
      </c>
      <c r="K460" s="71">
        <v>6.495619461261315</v>
      </c>
      <c r="L460" s="71">
        <v>28.803323643556919</v>
      </c>
      <c r="M460" s="71">
        <v>148.36205778893779</v>
      </c>
      <c r="N460" s="71">
        <v>181.6994205056624</v>
      </c>
      <c r="O460" s="71">
        <v>127.40543568525693</v>
      </c>
      <c r="P460" s="71">
        <v>107.09992749100121</v>
      </c>
      <c r="Q460" s="71">
        <v>8.5872515637127798</v>
      </c>
      <c r="R460" s="71">
        <v>0</v>
      </c>
      <c r="S460" s="71">
        <v>14.720469470997051</v>
      </c>
      <c r="T460" s="72"/>
      <c r="U460" s="71">
        <v>59558977</v>
      </c>
      <c r="V460" s="71">
        <v>2907</v>
      </c>
      <c r="W460" s="71">
        <v>726</v>
      </c>
      <c r="X460" s="71">
        <v>30178</v>
      </c>
      <c r="Y460" s="71">
        <v>42039</v>
      </c>
      <c r="Z460" s="71">
        <v>73316</v>
      </c>
      <c r="AA460" s="71">
        <v>21329</v>
      </c>
      <c r="AB460" s="71">
        <v>115704</v>
      </c>
      <c r="AC460" s="71">
        <v>0</v>
      </c>
      <c r="AD460" s="71">
        <v>14.720469470997051</v>
      </c>
      <c r="AE460" s="72"/>
      <c r="AF460" s="71"/>
      <c r="AG460" s="71"/>
      <c r="AH460" s="71"/>
      <c r="AI460" s="71"/>
      <c r="AJ460" s="71"/>
      <c r="AK460" s="71"/>
      <c r="AL460" s="71"/>
      <c r="AM460" s="71"/>
      <c r="AN460" s="71"/>
      <c r="AO460" s="71"/>
      <c r="AP460" s="71"/>
      <c r="AQ460" s="72"/>
      <c r="AR460" s="71">
        <v>3506</v>
      </c>
      <c r="AS460" s="71">
        <v>650</v>
      </c>
      <c r="AT460" s="71">
        <v>0</v>
      </c>
      <c r="AU460" s="71">
        <v>0</v>
      </c>
      <c r="AV460" s="71">
        <v>0</v>
      </c>
      <c r="AW460" s="71">
        <v>0</v>
      </c>
      <c r="AX460" s="71"/>
      <c r="AY460" s="72"/>
      <c r="AZ460" s="71">
        <v>14511.4</v>
      </c>
      <c r="BA460" s="71">
        <v>35165.9</v>
      </c>
      <c r="BB460" s="71">
        <v>0</v>
      </c>
      <c r="BC460" s="71">
        <v>0</v>
      </c>
      <c r="BD460" s="71">
        <v>0</v>
      </c>
      <c r="BE460" s="71">
        <v>0</v>
      </c>
      <c r="BF460" s="71"/>
      <c r="BG460" s="72"/>
      <c r="BH460" s="71">
        <v>0</v>
      </c>
      <c r="BI460" s="71">
        <v>0</v>
      </c>
      <c r="BJ460" s="71">
        <v>850.90300000000002</v>
      </c>
      <c r="BK460" s="71">
        <v>0</v>
      </c>
      <c r="BL460" s="71">
        <v>3.5880000000000001</v>
      </c>
      <c r="BM460" s="71">
        <v>0</v>
      </c>
      <c r="BN460" s="72"/>
      <c r="BO460" s="71">
        <v>0</v>
      </c>
      <c r="BP460" s="71">
        <v>0</v>
      </c>
      <c r="BQ460" s="71">
        <v>26</v>
      </c>
      <c r="BR460" s="71">
        <v>0</v>
      </c>
      <c r="BS460" s="71">
        <v>1</v>
      </c>
      <c r="BT460" s="71">
        <v>0</v>
      </c>
      <c r="BU460"/>
      <c r="BV460" s="70">
        <v>836.25199999999995</v>
      </c>
      <c r="BW460" s="70">
        <v>0</v>
      </c>
      <c r="BX460" s="70">
        <v>18.239000000000001</v>
      </c>
      <c r="BY460" s="70">
        <v>0</v>
      </c>
      <c r="BZ460" s="70">
        <v>0</v>
      </c>
      <c r="CA460" s="70">
        <v>0</v>
      </c>
      <c r="CB460" s="70">
        <v>0</v>
      </c>
      <c r="CC460" s="70">
        <v>0</v>
      </c>
      <c r="CD460" s="70">
        <v>0</v>
      </c>
    </row>
    <row r="461" spans="1:82">
      <c r="A461" s="70" t="s">
        <v>2128</v>
      </c>
      <c r="B461" s="70">
        <v>352</v>
      </c>
      <c r="C461" s="70">
        <v>12</v>
      </c>
      <c r="D461" s="70">
        <v>21</v>
      </c>
      <c r="E461" s="70">
        <v>2015</v>
      </c>
      <c r="F461" s="70" t="s">
        <v>182</v>
      </c>
      <c r="G461" s="70" t="s">
        <v>2116</v>
      </c>
      <c r="H461" s="70" t="s">
        <v>2117</v>
      </c>
      <c r="I461" s="148"/>
      <c r="J461" s="71">
        <v>342.31164831248702</v>
      </c>
      <c r="K461" s="71">
        <v>6.2245783596602831</v>
      </c>
      <c r="L461" s="71">
        <v>29.5930980660365</v>
      </c>
      <c r="M461" s="71">
        <v>147.8017659438398</v>
      </c>
      <c r="N461" s="71">
        <v>156.236856321441</v>
      </c>
      <c r="O461" s="71">
        <v>127.47327296328099</v>
      </c>
      <c r="P461" s="71">
        <v>106.40562178092129</v>
      </c>
      <c r="Q461" s="71">
        <v>8.3773042169239798</v>
      </c>
      <c r="R461" s="71">
        <v>0</v>
      </c>
      <c r="S461" s="71">
        <v>15.954051163271959</v>
      </c>
      <c r="T461" s="72"/>
      <c r="U461" s="71">
        <v>56969956</v>
      </c>
      <c r="V461" s="71">
        <v>2907</v>
      </c>
      <c r="W461" s="71">
        <v>726</v>
      </c>
      <c r="X461" s="71">
        <v>30178</v>
      </c>
      <c r="Y461" s="71">
        <v>42442</v>
      </c>
      <c r="Z461" s="71">
        <v>74061</v>
      </c>
      <c r="AA461" s="71">
        <v>21174</v>
      </c>
      <c r="AB461" s="71">
        <v>115304</v>
      </c>
      <c r="AC461" s="71">
        <v>0</v>
      </c>
      <c r="AD461" s="71">
        <v>15.954051163271959</v>
      </c>
      <c r="AE461" s="72"/>
      <c r="AF461" s="71">
        <v>416180837.52179402</v>
      </c>
      <c r="AG461" s="71">
        <v>4818491.385470462</v>
      </c>
      <c r="AH461" s="71">
        <v>5900253.3576559881</v>
      </c>
      <c r="AI461" s="71">
        <v>203217616.16834289</v>
      </c>
      <c r="AJ461" s="71">
        <v>241202369.35367689</v>
      </c>
      <c r="AK461" s="71">
        <v>0</v>
      </c>
      <c r="AL461" s="71">
        <v>0</v>
      </c>
      <c r="AM461" s="71">
        <v>15801929.51791163</v>
      </c>
      <c r="AN461" s="71">
        <v>0</v>
      </c>
      <c r="AO461" s="71">
        <v>0</v>
      </c>
      <c r="AP461" s="71">
        <v>887121497.30485189</v>
      </c>
      <c r="AQ461" s="72"/>
      <c r="AR461" s="71">
        <v>3798</v>
      </c>
      <c r="AS461" s="71">
        <v>896</v>
      </c>
      <c r="AT461" s="71">
        <v>0</v>
      </c>
      <c r="AU461" s="71">
        <v>0</v>
      </c>
      <c r="AV461" s="71">
        <v>0</v>
      </c>
      <c r="AW461" s="71">
        <v>0</v>
      </c>
      <c r="AX461" s="71"/>
      <c r="AY461" s="72"/>
      <c r="AZ461" s="71">
        <v>16028.8</v>
      </c>
      <c r="BA461" s="71">
        <v>51614</v>
      </c>
      <c r="BB461" s="71">
        <v>0</v>
      </c>
      <c r="BC461" s="71">
        <v>0</v>
      </c>
      <c r="BD461" s="71">
        <v>0</v>
      </c>
      <c r="BE461" s="71">
        <v>0</v>
      </c>
      <c r="BF461" s="71"/>
      <c r="BG461" s="72"/>
      <c r="BH461" s="71">
        <v>0</v>
      </c>
      <c r="BI461" s="71">
        <v>0</v>
      </c>
      <c r="BJ461" s="71">
        <v>811.84</v>
      </c>
      <c r="BK461" s="71">
        <v>0</v>
      </c>
      <c r="BL461" s="71">
        <v>3.6030000000000002</v>
      </c>
      <c r="BM461" s="71">
        <v>0</v>
      </c>
      <c r="BN461" s="72"/>
      <c r="BO461" s="71">
        <v>0</v>
      </c>
      <c r="BP461" s="71">
        <v>0</v>
      </c>
      <c r="BQ461" s="71">
        <v>26</v>
      </c>
      <c r="BR461" s="71">
        <v>0</v>
      </c>
      <c r="BS461" s="71">
        <v>1</v>
      </c>
      <c r="BT461" s="71">
        <v>0</v>
      </c>
      <c r="BU461"/>
      <c r="BV461" s="70">
        <v>793.01700000000005</v>
      </c>
      <c r="BW461" s="70">
        <v>0</v>
      </c>
      <c r="BX461" s="70">
        <v>22.425999999999998</v>
      </c>
      <c r="BY461" s="70">
        <v>0</v>
      </c>
      <c r="BZ461" s="70">
        <v>0</v>
      </c>
      <c r="CA461" s="70">
        <v>0</v>
      </c>
      <c r="CB461" s="70">
        <v>0</v>
      </c>
      <c r="CC461" s="70">
        <v>0</v>
      </c>
      <c r="CD461" s="70">
        <v>0</v>
      </c>
    </row>
    <row r="462" spans="1:82">
      <c r="A462" s="70" t="s">
        <v>2129</v>
      </c>
      <c r="B462" s="70">
        <v>353</v>
      </c>
      <c r="C462" s="70">
        <v>13</v>
      </c>
      <c r="D462" s="70">
        <v>21</v>
      </c>
      <c r="E462" s="70">
        <v>2016</v>
      </c>
      <c r="F462" s="70" t="s">
        <v>155</v>
      </c>
      <c r="G462" s="1064" t="s">
        <v>2116</v>
      </c>
      <c r="H462" s="70" t="s">
        <v>2117</v>
      </c>
      <c r="I462" s="148"/>
      <c r="J462" s="71">
        <v>380.41604792398937</v>
      </c>
      <c r="K462" s="71">
        <v>6.1048243027277849</v>
      </c>
      <c r="L462" s="71">
        <v>33.341009025511475</v>
      </c>
      <c r="M462" s="71">
        <v>138.80765441892282</v>
      </c>
      <c r="N462" s="71">
        <v>168.36926628930334</v>
      </c>
      <c r="O462" s="71">
        <v>127.06279882455465</v>
      </c>
      <c r="P462" s="71">
        <v>103.24784109879026</v>
      </c>
      <c r="Q462" s="71">
        <v>8.1352557038577302</v>
      </c>
      <c r="R462" s="71">
        <v>0</v>
      </c>
      <c r="S462" s="71">
        <v>15.398942996304783</v>
      </c>
      <c r="T462" s="72"/>
      <c r="U462" s="71">
        <v>63115632.999999993</v>
      </c>
      <c r="V462" s="71">
        <v>2907</v>
      </c>
      <c r="W462" s="71">
        <v>726</v>
      </c>
      <c r="X462" s="71">
        <v>30178</v>
      </c>
      <c r="Y462" s="71">
        <v>42993</v>
      </c>
      <c r="Z462" s="71">
        <v>74730</v>
      </c>
      <c r="AA462" s="71">
        <v>21250</v>
      </c>
      <c r="AB462" s="71">
        <v>115178</v>
      </c>
      <c r="AC462" s="71">
        <v>0</v>
      </c>
      <c r="AD462" s="71">
        <v>15.398942996304781</v>
      </c>
      <c r="AE462" s="72"/>
      <c r="AF462" s="71">
        <v>462549349.32848227</v>
      </c>
      <c r="AG462" s="71">
        <v>4489123.6133405389</v>
      </c>
      <c r="AH462" s="71">
        <v>6275385.4144722586</v>
      </c>
      <c r="AI462" s="71">
        <v>212395929.08152509</v>
      </c>
      <c r="AJ462" s="71">
        <v>238366632.09042579</v>
      </c>
      <c r="AK462" s="71">
        <v>0</v>
      </c>
      <c r="AL462" s="71">
        <v>0</v>
      </c>
      <c r="AM462" s="71">
        <v>15796924.879861619</v>
      </c>
      <c r="AN462" s="71">
        <v>0</v>
      </c>
      <c r="AO462" s="71">
        <v>0</v>
      </c>
      <c r="AP462" s="71">
        <v>939873344.40810752</v>
      </c>
      <c r="AQ462" s="72"/>
      <c r="AR462" s="71">
        <v>4077</v>
      </c>
      <c r="AS462" s="71">
        <v>1061</v>
      </c>
      <c r="AT462" s="71">
        <v>0</v>
      </c>
      <c r="AU462" s="71">
        <v>0</v>
      </c>
      <c r="AV462" s="71">
        <v>0</v>
      </c>
      <c r="AW462" s="71">
        <v>0</v>
      </c>
      <c r="AX462" s="71"/>
      <c r="AY462" s="72"/>
      <c r="AZ462" s="71">
        <v>17455</v>
      </c>
      <c r="BA462" s="71">
        <v>63398.6</v>
      </c>
      <c r="BB462" s="71">
        <v>0</v>
      </c>
      <c r="BC462" s="71">
        <v>0</v>
      </c>
      <c r="BD462" s="71">
        <v>0</v>
      </c>
      <c r="BE462" s="71">
        <v>0</v>
      </c>
      <c r="BF462" s="71"/>
      <c r="BG462" s="72"/>
      <c r="BH462" s="71">
        <v>0</v>
      </c>
      <c r="BI462" s="71">
        <v>0</v>
      </c>
      <c r="BJ462" s="71">
        <v>716.98699999999997</v>
      </c>
      <c r="BK462" s="71">
        <v>0</v>
      </c>
      <c r="BL462" s="71">
        <v>3.5779999999999998</v>
      </c>
      <c r="BM462" s="71">
        <v>0</v>
      </c>
      <c r="BN462" s="72"/>
      <c r="BO462" s="71">
        <v>0</v>
      </c>
      <c r="BP462" s="71">
        <v>0</v>
      </c>
      <c r="BQ462" s="71">
        <v>25</v>
      </c>
      <c r="BR462" s="71">
        <v>0</v>
      </c>
      <c r="BS462" s="71">
        <v>1</v>
      </c>
      <c r="BT462" s="71">
        <v>0</v>
      </c>
      <c r="BU462"/>
      <c r="BV462" s="70">
        <v>693.62900000000002</v>
      </c>
      <c r="BW462" s="70">
        <v>0</v>
      </c>
      <c r="BX462" s="70">
        <v>26.936</v>
      </c>
      <c r="BY462" s="70">
        <v>0</v>
      </c>
      <c r="BZ462" s="70">
        <v>0</v>
      </c>
      <c r="CA462" s="70">
        <v>0</v>
      </c>
      <c r="CB462" s="70">
        <v>0</v>
      </c>
      <c r="CC462" s="70">
        <v>0</v>
      </c>
      <c r="CD462" s="70">
        <v>0</v>
      </c>
    </row>
    <row r="463" spans="1:82">
      <c r="A463" s="70" t="s">
        <v>2130</v>
      </c>
      <c r="B463" s="70">
        <v>354</v>
      </c>
      <c r="C463" s="70">
        <v>14</v>
      </c>
      <c r="D463" s="70">
        <v>21</v>
      </c>
      <c r="E463" s="70">
        <v>2017</v>
      </c>
      <c r="F463" s="70" t="s">
        <v>156</v>
      </c>
      <c r="G463" s="1064" t="s">
        <v>2116</v>
      </c>
      <c r="H463" s="70" t="s">
        <v>2117</v>
      </c>
      <c r="I463" s="148"/>
      <c r="J463" s="71">
        <v>374.32403266103802</v>
      </c>
      <c r="K463" s="71">
        <v>5.9578144714004768</v>
      </c>
      <c r="L463" s="71">
        <v>26.492733262214678</v>
      </c>
      <c r="M463" s="71">
        <v>111.57419876750285</v>
      </c>
      <c r="N463" s="71">
        <v>156.34043731278388</v>
      </c>
      <c r="O463" s="71">
        <v>125.64340257967584</v>
      </c>
      <c r="P463" s="71">
        <v>102.16411590766312</v>
      </c>
      <c r="Q463" s="71">
        <v>7.8277675736961703</v>
      </c>
      <c r="R463" s="71">
        <v>0</v>
      </c>
      <c r="S463" s="71">
        <v>19.216379700430949</v>
      </c>
      <c r="T463" s="72"/>
      <c r="U463" s="71">
        <v>71599518</v>
      </c>
      <c r="V463" s="71">
        <v>2907</v>
      </c>
      <c r="W463" s="71">
        <v>726</v>
      </c>
      <c r="X463" s="71">
        <v>30178</v>
      </c>
      <c r="Y463" s="71">
        <v>43368</v>
      </c>
      <c r="Z463" s="71">
        <v>75121</v>
      </c>
      <c r="AA463" s="71">
        <v>21161</v>
      </c>
      <c r="AB463" s="71">
        <v>114604</v>
      </c>
      <c r="AC463" s="71">
        <v>0</v>
      </c>
      <c r="AD463" s="71">
        <v>19.216379700430949</v>
      </c>
      <c r="AE463" s="72"/>
      <c r="AF463" s="71">
        <v>507149617.24528438</v>
      </c>
      <c r="AG463" s="71">
        <v>4645075.9504963346</v>
      </c>
      <c r="AH463" s="71">
        <v>6672995.5244315118</v>
      </c>
      <c r="AI463" s="71">
        <v>194508052.74707389</v>
      </c>
      <c r="AJ463" s="71">
        <v>262389148.72683409</v>
      </c>
      <c r="AK463" s="71">
        <v>0</v>
      </c>
      <c r="AL463" s="71">
        <v>0</v>
      </c>
      <c r="AM463" s="71">
        <v>15742794.16483287</v>
      </c>
      <c r="AN463" s="71">
        <v>0</v>
      </c>
      <c r="AO463" s="71">
        <v>0</v>
      </c>
      <c r="AP463" s="71">
        <v>991107684.358953</v>
      </c>
      <c r="AQ463" s="72"/>
      <c r="AR463" s="71">
        <v>4222</v>
      </c>
      <c r="AS463" s="71">
        <v>1162</v>
      </c>
      <c r="AT463" s="71">
        <v>0</v>
      </c>
      <c r="AU463" s="71">
        <v>0</v>
      </c>
      <c r="AV463" s="71">
        <v>0</v>
      </c>
      <c r="AW463" s="71">
        <v>0</v>
      </c>
      <c r="AX463" s="71"/>
      <c r="AY463" s="72"/>
      <c r="AZ463" s="71">
        <v>18164.3</v>
      </c>
      <c r="BA463" s="71">
        <v>69420.100000000035</v>
      </c>
      <c r="BB463" s="71">
        <v>0</v>
      </c>
      <c r="BC463" s="71">
        <v>0</v>
      </c>
      <c r="BD463" s="71">
        <v>0</v>
      </c>
      <c r="BE463" s="71">
        <v>0</v>
      </c>
      <c r="BF463" s="71"/>
      <c r="BG463" s="72"/>
      <c r="BH463" s="71">
        <v>0</v>
      </c>
      <c r="BI463" s="71">
        <v>0</v>
      </c>
      <c r="BJ463" s="71">
        <v>713.30600000000004</v>
      </c>
      <c r="BK463" s="71">
        <v>0</v>
      </c>
      <c r="BL463" s="71">
        <v>3.6080000000000001</v>
      </c>
      <c r="BM463" s="71">
        <v>0</v>
      </c>
      <c r="BN463" s="72"/>
      <c r="BO463" s="71">
        <v>0</v>
      </c>
      <c r="BP463" s="71">
        <v>0</v>
      </c>
      <c r="BQ463" s="71">
        <v>28</v>
      </c>
      <c r="BR463" s="71">
        <v>0</v>
      </c>
      <c r="BS463" s="71">
        <v>1</v>
      </c>
      <c r="BT463" s="71">
        <v>0</v>
      </c>
      <c r="BU463"/>
      <c r="BV463" s="70">
        <v>689.697</v>
      </c>
      <c r="BW463" s="70">
        <v>0</v>
      </c>
      <c r="BX463" s="70">
        <v>27.216999999999999</v>
      </c>
      <c r="BY463" s="70">
        <v>0</v>
      </c>
      <c r="BZ463" s="70">
        <v>0</v>
      </c>
      <c r="CA463" s="70">
        <v>0</v>
      </c>
      <c r="CB463" s="70">
        <v>0</v>
      </c>
      <c r="CC463" s="70">
        <v>0</v>
      </c>
      <c r="CD463" s="70">
        <v>0</v>
      </c>
    </row>
    <row r="464" spans="1:82">
      <c r="A464" s="70" t="s">
        <v>2131</v>
      </c>
      <c r="B464" s="70">
        <v>355</v>
      </c>
      <c r="C464" s="70">
        <v>15</v>
      </c>
      <c r="D464" s="70">
        <v>21</v>
      </c>
      <c r="E464" s="70">
        <v>2018</v>
      </c>
      <c r="F464" s="70" t="s">
        <v>183</v>
      </c>
      <c r="G464" s="70" t="s">
        <v>2116</v>
      </c>
      <c r="H464" s="70" t="s">
        <v>2117</v>
      </c>
      <c r="I464" s="148"/>
      <c r="J464" s="71">
        <v>286.31025077282385</v>
      </c>
      <c r="K464" s="71">
        <v>5.7635838439069254</v>
      </c>
      <c r="L464" s="71">
        <v>23.921551721701757</v>
      </c>
      <c r="M464" s="71">
        <v>104.5936671013159</v>
      </c>
      <c r="N464" s="71">
        <v>114.8180314259311</v>
      </c>
      <c r="O464" s="71">
        <v>124.01806057573771</v>
      </c>
      <c r="P464" s="71">
        <v>101.0228730341822</v>
      </c>
      <c r="Q464" s="71">
        <v>7.2482954861929603</v>
      </c>
      <c r="R464" s="71">
        <v>0</v>
      </c>
      <c r="S464" s="71">
        <v>17.719976875508923</v>
      </c>
      <c r="T464" s="72"/>
      <c r="U464" s="71">
        <v>69950441</v>
      </c>
      <c r="V464" s="71">
        <v>2907</v>
      </c>
      <c r="W464" s="71">
        <v>726</v>
      </c>
      <c r="X464" s="71">
        <v>30178</v>
      </c>
      <c r="Y464" s="71">
        <v>43999</v>
      </c>
      <c r="Z464" s="71">
        <v>75569</v>
      </c>
      <c r="AA464" s="71">
        <v>21135</v>
      </c>
      <c r="AB464" s="71">
        <v>114361</v>
      </c>
      <c r="AC464" s="71">
        <v>0</v>
      </c>
      <c r="AD464" s="71">
        <v>17.71997687550892</v>
      </c>
      <c r="AE464" s="72"/>
      <c r="AF464" s="71">
        <v>433684568.36893278</v>
      </c>
      <c r="AG464" s="71">
        <v>4624661.9916502154</v>
      </c>
      <c r="AH464" s="71">
        <v>6296225.061274658</v>
      </c>
      <c r="AI464" s="71">
        <v>204694454.7636697</v>
      </c>
      <c r="AJ464" s="71">
        <v>217007975.45217219</v>
      </c>
      <c r="AK464" s="71">
        <v>0</v>
      </c>
      <c r="AL464" s="71">
        <v>0</v>
      </c>
      <c r="AM464" s="71">
        <v>15741918.67209488</v>
      </c>
      <c r="AN464" s="71">
        <v>0</v>
      </c>
      <c r="AO464" s="71">
        <v>0</v>
      </c>
      <c r="AP464" s="71">
        <v>882049804.30979431</v>
      </c>
      <c r="AQ464" s="72"/>
      <c r="AR464" s="71">
        <v>4398</v>
      </c>
      <c r="AS464" s="71">
        <v>1245</v>
      </c>
      <c r="AT464" s="71">
        <v>0</v>
      </c>
      <c r="AU464" s="71">
        <v>0</v>
      </c>
      <c r="AV464" s="71">
        <v>0</v>
      </c>
      <c r="AW464" s="71">
        <v>0</v>
      </c>
      <c r="AX464" s="71"/>
      <c r="AY464" s="72"/>
      <c r="AZ464" s="71">
        <v>19046.600000000002</v>
      </c>
      <c r="BA464" s="71">
        <v>72650.100000000006</v>
      </c>
      <c r="BB464" s="71">
        <v>0</v>
      </c>
      <c r="BC464" s="71">
        <v>0</v>
      </c>
      <c r="BD464" s="71">
        <v>0</v>
      </c>
      <c r="BE464" s="71">
        <v>0</v>
      </c>
      <c r="BF464" s="71"/>
      <c r="BG464" s="72"/>
      <c r="BH464" s="71">
        <v>0</v>
      </c>
      <c r="BI464" s="71">
        <v>0</v>
      </c>
      <c r="BJ464" s="71">
        <v>636.48099999999999</v>
      </c>
      <c r="BK464" s="71">
        <v>0</v>
      </c>
      <c r="BL464" s="71">
        <v>3.25</v>
      </c>
      <c r="BM464" s="71">
        <v>0</v>
      </c>
      <c r="BN464" s="72"/>
      <c r="BO464" s="71">
        <v>0</v>
      </c>
      <c r="BP464" s="71">
        <v>0</v>
      </c>
      <c r="BQ464" s="71">
        <v>26</v>
      </c>
      <c r="BR464" s="71">
        <v>0</v>
      </c>
      <c r="BS464" s="71">
        <v>1</v>
      </c>
      <c r="BT464" s="71">
        <v>0</v>
      </c>
      <c r="BU464"/>
      <c r="BV464" s="70">
        <v>612.35299999999995</v>
      </c>
      <c r="BW464" s="70">
        <v>0</v>
      </c>
      <c r="BX464" s="70">
        <v>27.378</v>
      </c>
      <c r="BY464" s="70">
        <v>0</v>
      </c>
      <c r="BZ464" s="70">
        <v>0</v>
      </c>
      <c r="CA464" s="70">
        <v>0</v>
      </c>
      <c r="CB464" s="70">
        <v>0</v>
      </c>
      <c r="CC464" s="70">
        <v>0</v>
      </c>
      <c r="CD464" s="70">
        <v>0</v>
      </c>
    </row>
    <row r="465" spans="1:82">
      <c r="A465" s="70" t="s">
        <v>2132</v>
      </c>
      <c r="B465" s="70">
        <v>356</v>
      </c>
      <c r="C465" s="70">
        <v>16</v>
      </c>
      <c r="D465" s="70">
        <v>21</v>
      </c>
      <c r="E465" s="70">
        <v>2019</v>
      </c>
      <c r="F465" s="70" t="s">
        <v>158</v>
      </c>
      <c r="G465" s="70" t="s">
        <v>2116</v>
      </c>
      <c r="H465" s="70" t="s">
        <v>2117</v>
      </c>
      <c r="I465" s="148"/>
      <c r="J465" s="71">
        <v>264.70953339082587</v>
      </c>
      <c r="K465" s="71">
        <v>5.2840364177996912</v>
      </c>
      <c r="L465" s="71">
        <v>24.107894871031828</v>
      </c>
      <c r="M465" s="71">
        <v>94.331992816976467</v>
      </c>
      <c r="N465" s="71">
        <v>109.20409933690426</v>
      </c>
      <c r="O465" s="71">
        <v>121.16594270651021</v>
      </c>
      <c r="P465" s="71">
        <v>100.77820899116843</v>
      </c>
      <c r="Q465" s="71">
        <v>7.0544654573889698</v>
      </c>
      <c r="R465" s="71">
        <v>0</v>
      </c>
      <c r="S465" s="71">
        <v>20.860073297991011</v>
      </c>
      <c r="T465" s="72"/>
      <c r="U465" s="71">
        <v>66756590</v>
      </c>
      <c r="V465" s="71">
        <v>2907</v>
      </c>
      <c r="W465" s="71">
        <v>726</v>
      </c>
      <c r="X465" s="71">
        <v>30178</v>
      </c>
      <c r="Y465" s="71">
        <v>44878</v>
      </c>
      <c r="Z465" s="71">
        <v>75858</v>
      </c>
      <c r="AA465" s="71">
        <v>20926</v>
      </c>
      <c r="AB465" s="71">
        <v>114316</v>
      </c>
      <c r="AC465" s="71">
        <v>0</v>
      </c>
      <c r="AD465" s="71">
        <v>20.860073297991011</v>
      </c>
      <c r="AE465" s="72"/>
      <c r="AF465" s="71">
        <v>424303913.33795011</v>
      </c>
      <c r="AG465" s="71">
        <v>4463410.4976809276</v>
      </c>
      <c r="AH465" s="71">
        <v>6743212.2426780248</v>
      </c>
      <c r="AI465" s="71">
        <v>195863726.84412771</v>
      </c>
      <c r="AJ465" s="71">
        <v>212877697.8794933</v>
      </c>
      <c r="AK465" s="71">
        <v>0</v>
      </c>
      <c r="AL465" s="71">
        <v>0</v>
      </c>
      <c r="AM465" s="71">
        <v>15568978.629612748</v>
      </c>
      <c r="AN465" s="71">
        <v>0</v>
      </c>
      <c r="AO465" s="71">
        <v>0</v>
      </c>
      <c r="AP465" s="71">
        <v>859820939.43154275</v>
      </c>
      <c r="AQ465" s="72"/>
      <c r="AR465" s="71">
        <v>4602</v>
      </c>
      <c r="AS465" s="71">
        <v>1338</v>
      </c>
      <c r="AT465" s="71">
        <v>0</v>
      </c>
      <c r="AU465" s="71">
        <v>0</v>
      </c>
      <c r="AV465" s="71">
        <v>0</v>
      </c>
      <c r="AW465" s="71">
        <v>0</v>
      </c>
      <c r="AX465" s="71"/>
      <c r="AY465" s="72"/>
      <c r="AZ465" s="71">
        <v>20161.799999999981</v>
      </c>
      <c r="BA465" s="71">
        <v>87581.4</v>
      </c>
      <c r="BB465" s="71">
        <v>0</v>
      </c>
      <c r="BC465" s="71">
        <v>0</v>
      </c>
      <c r="BD465" s="71">
        <v>0</v>
      </c>
      <c r="BE465" s="71">
        <v>0</v>
      </c>
      <c r="BF465" s="71"/>
      <c r="BG465" s="72"/>
      <c r="BH465" s="71">
        <v>0</v>
      </c>
      <c r="BI465" s="71">
        <v>0</v>
      </c>
      <c r="BJ465" s="71">
        <v>571.19399999999996</v>
      </c>
      <c r="BK465" s="71">
        <v>0</v>
      </c>
      <c r="BL465" s="71">
        <v>3.3559999999999999</v>
      </c>
      <c r="BM465" s="71">
        <v>0</v>
      </c>
      <c r="BN465" s="72"/>
      <c r="BO465" s="71">
        <v>0</v>
      </c>
      <c r="BP465" s="71">
        <v>0</v>
      </c>
      <c r="BQ465" s="71">
        <v>27</v>
      </c>
      <c r="BR465" s="71">
        <v>0</v>
      </c>
      <c r="BS465" s="71">
        <v>1</v>
      </c>
      <c r="BT465" s="71">
        <v>0</v>
      </c>
      <c r="BU465"/>
      <c r="BV465" s="70">
        <v>550.51400000000001</v>
      </c>
      <c r="BW465" s="70">
        <v>0</v>
      </c>
      <c r="BX465" s="70">
        <v>24.036000000000001</v>
      </c>
      <c r="BY465" s="70">
        <v>0</v>
      </c>
      <c r="BZ465" s="70">
        <v>0</v>
      </c>
      <c r="CA465" s="70">
        <v>0</v>
      </c>
      <c r="CB465" s="70">
        <v>0</v>
      </c>
      <c r="CC465" s="70">
        <v>0</v>
      </c>
      <c r="CD465" s="70">
        <v>0</v>
      </c>
    </row>
    <row r="466" spans="1:82">
      <c r="A466" s="70" t="s">
        <v>2133</v>
      </c>
      <c r="B466" s="70">
        <v>357</v>
      </c>
      <c r="C466" s="70">
        <v>17</v>
      </c>
      <c r="D466" s="70">
        <v>21</v>
      </c>
      <c r="E466" s="70">
        <v>2020</v>
      </c>
      <c r="F466" s="70" t="s">
        <v>159</v>
      </c>
      <c r="G466" s="70" t="s">
        <v>2116</v>
      </c>
      <c r="H466" s="70" t="s">
        <v>2117</v>
      </c>
      <c r="I466" s="148"/>
      <c r="J466" s="71">
        <v>271.07289106427709</v>
      </c>
      <c r="K466" s="71">
        <v>5.3545359167228019</v>
      </c>
      <c r="L466" s="71">
        <v>38.820423308847779</v>
      </c>
      <c r="M466" s="71">
        <v>101.40194549133068</v>
      </c>
      <c r="N466" s="71">
        <v>104.968773529182</v>
      </c>
      <c r="O466" s="71">
        <v>106.42438965540568</v>
      </c>
      <c r="P466" s="71">
        <v>94.529409309314318</v>
      </c>
      <c r="Q466" s="71">
        <v>6.7004145285000503</v>
      </c>
      <c r="R466" s="71">
        <v>0</v>
      </c>
      <c r="S466" s="71">
        <v>18.00656278471331</v>
      </c>
      <c r="T466" s="72"/>
      <c r="U466" s="71">
        <v>61243495</v>
      </c>
      <c r="V466" s="71">
        <v>2526</v>
      </c>
      <c r="W466" s="71">
        <v>1782</v>
      </c>
      <c r="X466" s="71">
        <v>30332</v>
      </c>
      <c r="Y466" s="71">
        <v>45350</v>
      </c>
      <c r="Z466" s="71">
        <v>76048</v>
      </c>
      <c r="AA466" s="71">
        <v>20863</v>
      </c>
      <c r="AB466" s="71">
        <v>113642</v>
      </c>
      <c r="AC466" s="71">
        <v>0</v>
      </c>
      <c r="AD466" s="71">
        <v>18.00656278471331</v>
      </c>
      <c r="AE466" s="72"/>
      <c r="AF466" s="71">
        <v>424818085.29059279</v>
      </c>
      <c r="AG466" s="71">
        <v>4299707.4149703607</v>
      </c>
      <c r="AH466" s="71">
        <v>11583192.241438396</v>
      </c>
      <c r="AI466" s="71">
        <v>200203649.24304321</v>
      </c>
      <c r="AJ466" s="71">
        <v>211744861.13038999</v>
      </c>
      <c r="AK466" s="71"/>
      <c r="AL466" s="71"/>
      <c r="AM466" s="71">
        <v>14831543.588953875</v>
      </c>
      <c r="AN466" s="71"/>
      <c r="AO466" s="71"/>
      <c r="AP466" s="71">
        <v>867481038.90938866</v>
      </c>
      <c r="AQ466" s="72"/>
      <c r="AR466" s="71">
        <v>4794</v>
      </c>
      <c r="AS466" s="71">
        <v>1381</v>
      </c>
      <c r="AT466" s="71">
        <v>0</v>
      </c>
      <c r="AU466" s="71">
        <v>0</v>
      </c>
      <c r="AV466" s="71">
        <v>0</v>
      </c>
      <c r="AW466" s="71">
        <v>0</v>
      </c>
      <c r="AX466" s="71"/>
      <c r="AY466" s="72"/>
      <c r="AZ466" s="71">
        <v>21229.699999999979</v>
      </c>
      <c r="BA466" s="71">
        <v>93560.200000000041</v>
      </c>
      <c r="BB466" s="71">
        <v>0</v>
      </c>
      <c r="BC466" s="71">
        <v>0</v>
      </c>
      <c r="BD466" s="71">
        <v>0</v>
      </c>
      <c r="BE466" s="71">
        <v>0</v>
      </c>
      <c r="BF466" s="71"/>
      <c r="BG466" s="72"/>
      <c r="BH466" s="71">
        <v>0</v>
      </c>
      <c r="BI466" s="71">
        <v>0</v>
      </c>
      <c r="BJ466" s="71">
        <v>508.73500000000001</v>
      </c>
      <c r="BK466" s="71">
        <v>0</v>
      </c>
      <c r="BL466" s="71">
        <v>3.387</v>
      </c>
      <c r="BM466" s="71">
        <v>0</v>
      </c>
      <c r="BN466" s="72"/>
      <c r="BO466" s="71">
        <v>0</v>
      </c>
      <c r="BP466" s="71">
        <v>0</v>
      </c>
      <c r="BQ466" s="71">
        <v>26</v>
      </c>
      <c r="BR466" s="71">
        <v>0</v>
      </c>
      <c r="BS466" s="71">
        <v>1</v>
      </c>
      <c r="BT466" s="71">
        <v>0</v>
      </c>
      <c r="BU466"/>
      <c r="BV466" s="70">
        <v>512.12199999999996</v>
      </c>
      <c r="BW466" s="70">
        <v>0</v>
      </c>
      <c r="BX466" s="70">
        <v>0</v>
      </c>
      <c r="BY466" s="70">
        <v>0</v>
      </c>
      <c r="BZ466" s="70">
        <v>0</v>
      </c>
      <c r="CA466" s="70">
        <v>0</v>
      </c>
      <c r="CB466" s="70">
        <v>0</v>
      </c>
      <c r="CC466" s="70">
        <v>0</v>
      </c>
      <c r="CD466" s="70">
        <v>0</v>
      </c>
    </row>
    <row r="467" spans="1:82">
      <c r="A467" s="70" t="s">
        <v>2134</v>
      </c>
      <c r="B467" s="70">
        <v>357</v>
      </c>
      <c r="C467" s="70">
        <v>18</v>
      </c>
      <c r="D467" s="70">
        <v>21</v>
      </c>
      <c r="E467" s="70">
        <v>2021</v>
      </c>
      <c r="F467" s="70" t="s">
        <v>160</v>
      </c>
      <c r="G467" s="70" t="s">
        <v>2116</v>
      </c>
      <c r="H467" s="70" t="s">
        <v>2117</v>
      </c>
      <c r="I467" s="148"/>
      <c r="J467" s="71">
        <v>252.35327959426402</v>
      </c>
      <c r="K467" s="71">
        <v>5.4689585421121443</v>
      </c>
      <c r="L467" s="71">
        <v>34.694123328106329</v>
      </c>
      <c r="M467" s="71">
        <v>92.070285401295578</v>
      </c>
      <c r="N467" s="71">
        <v>104.55520274581232</v>
      </c>
      <c r="O467" s="71">
        <v>103.26305059047455</v>
      </c>
      <c r="P467" s="71">
        <v>97.49052234605594</v>
      </c>
      <c r="Q467" s="71">
        <v>6.5984437811990402</v>
      </c>
      <c r="R467" s="71">
        <v>0</v>
      </c>
      <c r="S467" s="71">
        <v>20.32218340449046</v>
      </c>
      <c r="T467" s="72"/>
      <c r="U467" s="71">
        <v>72603938</v>
      </c>
      <c r="V467" s="71">
        <v>2526</v>
      </c>
      <c r="W467" s="71">
        <v>1782</v>
      </c>
      <c r="X467" s="71">
        <v>30332</v>
      </c>
      <c r="Y467" s="71">
        <v>45831</v>
      </c>
      <c r="Z467" s="71">
        <v>75977</v>
      </c>
      <c r="AA467" s="71">
        <v>20981</v>
      </c>
      <c r="AB467" s="71">
        <v>113012</v>
      </c>
      <c r="AC467" s="71">
        <v>0</v>
      </c>
      <c r="AD467" s="71">
        <v>20.32218340449046</v>
      </c>
      <c r="AE467" s="72"/>
      <c r="AF467" s="71">
        <v>443069100.29881072</v>
      </c>
      <c r="AG467" s="71">
        <v>4546575.8543961393</v>
      </c>
      <c r="AH467" s="71">
        <v>9716923.23565129</v>
      </c>
      <c r="AI467" s="71">
        <v>208271359.21132094</v>
      </c>
      <c r="AJ467" s="71">
        <v>230440909.61101899</v>
      </c>
      <c r="AK467" s="71">
        <v>0</v>
      </c>
      <c r="AL467" s="71">
        <v>0</v>
      </c>
      <c r="AM467" s="71">
        <v>14834394.488935424</v>
      </c>
      <c r="AN467" s="71">
        <v>0</v>
      </c>
      <c r="AO467" s="71">
        <v>0</v>
      </c>
      <c r="AP467" s="71">
        <v>910879262.70013356</v>
      </c>
      <c r="AQ467" s="72"/>
      <c r="AR467" s="71">
        <v>5014</v>
      </c>
      <c r="AS467" s="71">
        <v>1408</v>
      </c>
      <c r="AT467" s="71">
        <v>0</v>
      </c>
      <c r="AU467" s="71">
        <v>0</v>
      </c>
      <c r="AV467" s="71">
        <v>0</v>
      </c>
      <c r="AW467" s="71">
        <v>0</v>
      </c>
      <c r="AX467" s="71"/>
      <c r="AY467" s="72"/>
      <c r="AZ467" s="71">
        <v>22628.699999999961</v>
      </c>
      <c r="BA467" s="71">
        <v>103884.10000000009</v>
      </c>
      <c r="BB467" s="71">
        <v>0</v>
      </c>
      <c r="BC467" s="71">
        <v>0</v>
      </c>
      <c r="BD467" s="71">
        <v>0</v>
      </c>
      <c r="BE467" s="71">
        <v>0</v>
      </c>
      <c r="BF467" s="71"/>
      <c r="BG467" s="72"/>
      <c r="BH467" s="71">
        <v>0</v>
      </c>
      <c r="BI467" s="71">
        <v>0</v>
      </c>
      <c r="BJ467" s="71">
        <v>486.29500000000002</v>
      </c>
      <c r="BK467" s="71">
        <v>0</v>
      </c>
      <c r="BL467" s="71">
        <v>3.3319999999999999</v>
      </c>
      <c r="BM467" s="71">
        <v>0</v>
      </c>
      <c r="BN467" s="72"/>
      <c r="BO467" s="71">
        <v>0</v>
      </c>
      <c r="BP467" s="71">
        <v>0</v>
      </c>
      <c r="BQ467" s="71">
        <v>24</v>
      </c>
      <c r="BR467" s="71">
        <v>0</v>
      </c>
      <c r="BS467" s="71">
        <v>1</v>
      </c>
      <c r="BT467" s="71">
        <v>0</v>
      </c>
      <c r="BU467"/>
      <c r="BV467" s="70">
        <v>464.82299999999998</v>
      </c>
      <c r="BW467" s="70">
        <v>0</v>
      </c>
      <c r="BX467" s="70">
        <v>24.803999999999998</v>
      </c>
      <c r="BY467" s="70">
        <v>0</v>
      </c>
      <c r="BZ467" s="70">
        <v>0</v>
      </c>
      <c r="CA467" s="70">
        <v>0</v>
      </c>
      <c r="CB467" s="70">
        <v>0</v>
      </c>
      <c r="CC467" s="70">
        <v>0</v>
      </c>
      <c r="CD467" s="70">
        <v>0</v>
      </c>
    </row>
    <row r="468" spans="1:82">
      <c r="A468" s="70" t="s">
        <v>2135</v>
      </c>
      <c r="B468" s="70">
        <v>357</v>
      </c>
      <c r="C468" s="70">
        <v>19</v>
      </c>
      <c r="D468" s="70">
        <v>21</v>
      </c>
      <c r="E468" s="70">
        <v>2022</v>
      </c>
      <c r="F468" s="70" t="s">
        <v>161</v>
      </c>
      <c r="G468" s="70" t="s">
        <v>2116</v>
      </c>
      <c r="H468" s="70" t="s">
        <v>2117</v>
      </c>
      <c r="I468" s="148"/>
      <c r="J468" s="71">
        <v>241.08044076886071</v>
      </c>
      <c r="K468" s="71">
        <v>5.2181162330327107</v>
      </c>
      <c r="L468" s="71">
        <v>37.668849214578422</v>
      </c>
      <c r="M468" s="71">
        <v>95.65135886971305</v>
      </c>
      <c r="N468" s="71">
        <v>118.91142874591608</v>
      </c>
      <c r="O468" s="71">
        <v>109.30787839853957</v>
      </c>
      <c r="P468" s="71">
        <v>96.896250961487368</v>
      </c>
      <c r="Q468" s="71">
        <v>6.6279200885025888</v>
      </c>
      <c r="R468" s="71">
        <v>0</v>
      </c>
      <c r="S468" s="71">
        <v>17.993817201786701</v>
      </c>
      <c r="T468" s="72"/>
      <c r="U468" s="71">
        <v>71319083</v>
      </c>
      <c r="V468" s="71">
        <v>2526</v>
      </c>
      <c r="W468" s="71">
        <v>1782</v>
      </c>
      <c r="X468" s="71">
        <v>30332</v>
      </c>
      <c r="Y468" s="71">
        <v>46474</v>
      </c>
      <c r="Z468" s="71">
        <v>76412</v>
      </c>
      <c r="AA468" s="71">
        <v>21171</v>
      </c>
      <c r="AB468" s="71">
        <v>112586</v>
      </c>
      <c r="AC468" s="71">
        <v>0</v>
      </c>
      <c r="AD468" s="71">
        <v>17.993817201786701</v>
      </c>
      <c r="AE468" s="72"/>
      <c r="AF468" s="71">
        <v>388613857.09949481</v>
      </c>
      <c r="AG468" s="71">
        <v>4457527.4436703501</v>
      </c>
      <c r="AH468" s="71">
        <v>10704926.118157508</v>
      </c>
      <c r="AI468" s="71">
        <v>187673489.79914117</v>
      </c>
      <c r="AJ468" s="71">
        <v>239781611.04159304</v>
      </c>
      <c r="AK468" s="71">
        <v>0</v>
      </c>
      <c r="AL468" s="71">
        <v>0</v>
      </c>
      <c r="AM468" s="71">
        <v>14537925.568119511</v>
      </c>
      <c r="AN468" s="71">
        <v>0</v>
      </c>
      <c r="AO468" s="71">
        <v>0</v>
      </c>
      <c r="AP468" s="71">
        <v>845769337.07017636</v>
      </c>
      <c r="AQ468" s="72"/>
      <c r="AR468" s="71">
        <v>5314</v>
      </c>
      <c r="AS468" s="71">
        <v>1431</v>
      </c>
      <c r="AT468" s="71">
        <v>0</v>
      </c>
      <c r="AU468" s="71">
        <v>0</v>
      </c>
      <c r="AV468" s="71">
        <v>0</v>
      </c>
      <c r="AW468" s="71">
        <v>0</v>
      </c>
      <c r="AX468" s="71"/>
      <c r="AY468" s="72"/>
      <c r="AZ468" s="71">
        <v>24423.999999999945</v>
      </c>
      <c r="BA468" s="71">
        <v>106854.00000000009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2136</v>
      </c>
      <c r="B469" s="70">
        <v>357</v>
      </c>
      <c r="C469" s="70">
        <v>20</v>
      </c>
      <c r="D469" s="70">
        <v>21</v>
      </c>
      <c r="E469" s="70">
        <v>2023</v>
      </c>
      <c r="F469" s="70" t="s">
        <v>1539</v>
      </c>
      <c r="G469" s="70" t="s">
        <v>2116</v>
      </c>
      <c r="H469" s="70" t="s">
        <v>2117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5556</v>
      </c>
      <c r="AS469" s="71">
        <v>1439</v>
      </c>
      <c r="AT469" s="71">
        <v>0</v>
      </c>
      <c r="AU469" s="71">
        <v>0</v>
      </c>
      <c r="AV469" s="71">
        <v>0</v>
      </c>
      <c r="AW469" s="71">
        <v>0</v>
      </c>
      <c r="AX469" s="71"/>
      <c r="AY469" s="72"/>
      <c r="AZ469" s="71">
        <v>25785.299999999908</v>
      </c>
      <c r="BA469" s="71">
        <v>107268.20000000008</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2137</v>
      </c>
      <c r="B470" s="70">
        <v>357</v>
      </c>
      <c r="C470" s="70">
        <v>21</v>
      </c>
      <c r="D470" s="70">
        <v>21</v>
      </c>
      <c r="E470" s="70">
        <v>2024</v>
      </c>
      <c r="F470" s="70" t="s">
        <v>1554</v>
      </c>
      <c r="G470" s="70" t="s">
        <v>2116</v>
      </c>
      <c r="H470" s="70" t="s">
        <v>2117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2138</v>
      </c>
      <c r="B471" s="70">
        <v>154</v>
      </c>
      <c r="C471" s="70">
        <v>1</v>
      </c>
      <c r="D471" s="70">
        <v>10</v>
      </c>
      <c r="E471" s="70">
        <v>1990</v>
      </c>
      <c r="F471" s="70" t="s">
        <v>787</v>
      </c>
      <c r="G471" s="70" t="s">
        <v>1629</v>
      </c>
      <c r="H471" s="70" t="s">
        <v>1630</v>
      </c>
      <c r="I471" s="148"/>
      <c r="J471" s="71">
        <v>371.51343356170952</v>
      </c>
      <c r="K471" s="71">
        <v>41.673475554825359</v>
      </c>
      <c r="L471" s="71">
        <v>100.7992413409867</v>
      </c>
      <c r="M471" s="71">
        <v>135.54281509259121</v>
      </c>
      <c r="N471" s="71">
        <v>217.41137877349411</v>
      </c>
      <c r="O471" s="71">
        <v>112.469450063886</v>
      </c>
      <c r="P471" s="71">
        <v>119.895675236386</v>
      </c>
      <c r="Q471" s="71">
        <v>7.9896613778766401</v>
      </c>
      <c r="R471" s="71">
        <v>0</v>
      </c>
      <c r="S471" s="71">
        <v>6.5060807316616369</v>
      </c>
      <c r="T471" s="72"/>
      <c r="U471" s="71">
        <v>10430779</v>
      </c>
      <c r="V471" s="71">
        <v>7625</v>
      </c>
      <c r="W471" s="71">
        <v>1179</v>
      </c>
      <c r="X471" s="71">
        <v>45451</v>
      </c>
      <c r="Y471" s="71">
        <v>46510</v>
      </c>
      <c r="Z471" s="71">
        <v>46260</v>
      </c>
      <c r="AA471" s="71">
        <v>29112</v>
      </c>
      <c r="AB471" s="71">
        <v>129725</v>
      </c>
      <c r="AC471" s="71">
        <v>0</v>
      </c>
      <c r="AD471" s="71">
        <v>6.5060807316616369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2139</v>
      </c>
      <c r="B472" s="70">
        <v>155</v>
      </c>
      <c r="C472" s="70">
        <v>2</v>
      </c>
      <c r="D472" s="70">
        <v>10</v>
      </c>
      <c r="E472" s="70">
        <v>2005</v>
      </c>
      <c r="F472" s="70" t="s">
        <v>789</v>
      </c>
      <c r="G472" s="70" t="s">
        <v>1629</v>
      </c>
      <c r="H472" s="70" t="s">
        <v>1630</v>
      </c>
      <c r="I472" s="148"/>
      <c r="J472" s="71">
        <v>416.2793740570313</v>
      </c>
      <c r="K472" s="71">
        <v>19.512397923323629</v>
      </c>
      <c r="L472" s="71">
        <v>61.825121378823731</v>
      </c>
      <c r="M472" s="71">
        <v>240.47840688573291</v>
      </c>
      <c r="N472" s="71">
        <v>283.03150751230982</v>
      </c>
      <c r="O472" s="71">
        <v>151.9162959412738</v>
      </c>
      <c r="P472" s="71">
        <v>117.61038212590439</v>
      </c>
      <c r="Q472" s="71">
        <v>7.5704308125343402</v>
      </c>
      <c r="R472" s="71">
        <v>0</v>
      </c>
      <c r="S472" s="71">
        <v>10.869129494999999</v>
      </c>
      <c r="T472" s="72"/>
      <c r="U472" s="71">
        <v>12856945</v>
      </c>
      <c r="V472" s="71">
        <v>5952</v>
      </c>
      <c r="W472" s="71">
        <v>549</v>
      </c>
      <c r="X472" s="71">
        <v>39053</v>
      </c>
      <c r="Y472" s="71">
        <v>57704</v>
      </c>
      <c r="Z472" s="71">
        <v>72307</v>
      </c>
      <c r="AA472" s="71">
        <v>23388</v>
      </c>
      <c r="AB472" s="71">
        <v>128499</v>
      </c>
      <c r="AC472" s="71">
        <v>0</v>
      </c>
      <c r="AD472" s="71">
        <v>10.869129494999999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2140</v>
      </c>
      <c r="B473" s="70">
        <v>156</v>
      </c>
      <c r="C473" s="70">
        <v>3</v>
      </c>
      <c r="D473" s="70">
        <v>10</v>
      </c>
      <c r="E473" s="70">
        <v>2006</v>
      </c>
      <c r="F473" s="70" t="s">
        <v>790</v>
      </c>
      <c r="G473" s="70" t="s">
        <v>1629</v>
      </c>
      <c r="H473" s="70" t="s">
        <v>1630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2141</v>
      </c>
      <c r="B474" s="70">
        <v>157</v>
      </c>
      <c r="C474" s="70">
        <v>4</v>
      </c>
      <c r="D474" s="70">
        <v>10</v>
      </c>
      <c r="E474" s="70">
        <v>2007</v>
      </c>
      <c r="F474" s="70" t="s">
        <v>791</v>
      </c>
      <c r="G474" s="70" t="s">
        <v>1629</v>
      </c>
      <c r="H474" s="70" t="s">
        <v>1630</v>
      </c>
      <c r="I474" s="148"/>
      <c r="J474" s="71">
        <v>494.32399640970539</v>
      </c>
      <c r="K474" s="71">
        <v>17.080637297690679</v>
      </c>
      <c r="L474" s="71">
        <v>82.397091841382235</v>
      </c>
      <c r="M474" s="71">
        <v>220.35730963828769</v>
      </c>
      <c r="N474" s="71">
        <v>286.16802210926721</v>
      </c>
      <c r="O474" s="71">
        <v>145.8473561034732</v>
      </c>
      <c r="P474" s="71">
        <v>117.13803585288539</v>
      </c>
      <c r="Q474" s="71">
        <v>7.86925627203094</v>
      </c>
      <c r="R474" s="71">
        <v>0</v>
      </c>
      <c r="S474" s="71">
        <v>10.18260012</v>
      </c>
      <c r="T474" s="72"/>
      <c r="U474" s="71">
        <v>16233706</v>
      </c>
      <c r="V474" s="71">
        <v>5683</v>
      </c>
      <c r="W474" s="71">
        <v>1004</v>
      </c>
      <c r="X474" s="71">
        <v>44823</v>
      </c>
      <c r="Y474" s="71">
        <v>58497</v>
      </c>
      <c r="Z474" s="71">
        <v>72164</v>
      </c>
      <c r="AA474" s="71">
        <v>22939</v>
      </c>
      <c r="AB474" s="71">
        <v>126508</v>
      </c>
      <c r="AC474" s="71">
        <v>0</v>
      </c>
      <c r="AD474" s="71">
        <v>10.18260012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2142</v>
      </c>
      <c r="B475" s="70">
        <v>158</v>
      </c>
      <c r="C475" s="70">
        <v>5</v>
      </c>
      <c r="D475" s="70">
        <v>10</v>
      </c>
      <c r="E475" s="70">
        <v>2008</v>
      </c>
      <c r="F475" s="70" t="s">
        <v>792</v>
      </c>
      <c r="G475" s="70" t="s">
        <v>1629</v>
      </c>
      <c r="H475" s="70" t="s">
        <v>1630</v>
      </c>
      <c r="I475" s="148"/>
      <c r="J475" s="71">
        <v>395.07618674675058</v>
      </c>
      <c r="K475" s="71">
        <v>14.990948992342821</v>
      </c>
      <c r="L475" s="71">
        <v>71.14677897979719</v>
      </c>
      <c r="M475" s="71">
        <v>257.83939068158247</v>
      </c>
      <c r="N475" s="71">
        <v>292.70698936855479</v>
      </c>
      <c r="O475" s="71">
        <v>140.48215210178731</v>
      </c>
      <c r="P475" s="71">
        <v>114.79084382261669</v>
      </c>
      <c r="Q475" s="71">
        <v>7.7094225859976602</v>
      </c>
      <c r="R475" s="71">
        <v>0</v>
      </c>
      <c r="S475" s="71">
        <v>11.155626030500001</v>
      </c>
      <c r="T475" s="72"/>
      <c r="U475" s="71">
        <v>13632055</v>
      </c>
      <c r="V475" s="71">
        <v>5683</v>
      </c>
      <c r="W475" s="71">
        <v>1004</v>
      </c>
      <c r="X475" s="71">
        <v>44823</v>
      </c>
      <c r="Y475" s="71">
        <v>59039</v>
      </c>
      <c r="Z475" s="71">
        <v>71949</v>
      </c>
      <c r="AA475" s="71">
        <v>22505</v>
      </c>
      <c r="AB475" s="71">
        <v>125977</v>
      </c>
      <c r="AC475" s="71">
        <v>0</v>
      </c>
      <c r="AD475" s="71">
        <v>11.155626030500001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2143</v>
      </c>
      <c r="B476" s="70">
        <v>159</v>
      </c>
      <c r="C476" s="70">
        <v>6</v>
      </c>
      <c r="D476" s="70">
        <v>10</v>
      </c>
      <c r="E476" s="70">
        <v>2009</v>
      </c>
      <c r="F476" s="70" t="s">
        <v>176</v>
      </c>
      <c r="G476" s="70" t="s">
        <v>1629</v>
      </c>
      <c r="H476" s="70" t="s">
        <v>1630</v>
      </c>
      <c r="I476" s="148"/>
      <c r="J476" s="71">
        <v>325.84362718641472</v>
      </c>
      <c r="K476" s="71">
        <v>11.662681648249279</v>
      </c>
      <c r="L476" s="71">
        <v>94.738107811958301</v>
      </c>
      <c r="M476" s="71">
        <v>213.46469414384401</v>
      </c>
      <c r="N476" s="71">
        <v>254.13999268500629</v>
      </c>
      <c r="O476" s="71">
        <v>142.6083420797531</v>
      </c>
      <c r="P476" s="71">
        <v>110.56803937144571</v>
      </c>
      <c r="Q476" s="71">
        <v>7.3189418548786502</v>
      </c>
      <c r="R476" s="71">
        <v>0</v>
      </c>
      <c r="S476" s="71">
        <v>9.2542309822200011</v>
      </c>
      <c r="T476" s="72"/>
      <c r="U476" s="71">
        <v>11354048</v>
      </c>
      <c r="V476" s="71">
        <v>5415</v>
      </c>
      <c r="W476" s="71">
        <v>1532</v>
      </c>
      <c r="X476" s="71">
        <v>46865</v>
      </c>
      <c r="Y476" s="71">
        <v>59679</v>
      </c>
      <c r="Z476" s="71">
        <v>72092</v>
      </c>
      <c r="AA476" s="71">
        <v>22254</v>
      </c>
      <c r="AB476" s="71">
        <v>125545</v>
      </c>
      <c r="AC476" s="71">
        <v>0</v>
      </c>
      <c r="AD476" s="71">
        <v>9.2542309822200011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80.150000000000006</v>
      </c>
      <c r="BK476" s="71">
        <v>0</v>
      </c>
      <c r="BL476" s="71">
        <v>27.777000000000001</v>
      </c>
      <c r="BM476" s="71">
        <v>0</v>
      </c>
      <c r="BN476" s="72"/>
      <c r="BO476" s="71">
        <v>0</v>
      </c>
      <c r="BP476" s="71">
        <v>0</v>
      </c>
      <c r="BQ476" s="71">
        <v>3</v>
      </c>
      <c r="BR476" s="71">
        <v>0</v>
      </c>
      <c r="BS476" s="71">
        <v>5</v>
      </c>
      <c r="BT476" s="71">
        <v>0</v>
      </c>
      <c r="BU476"/>
      <c r="BV476" s="70">
        <v>107.92700000000001</v>
      </c>
      <c r="BW476" s="70">
        <v>0</v>
      </c>
      <c r="BX476" s="70">
        <v>0</v>
      </c>
      <c r="BY476" s="70">
        <v>0</v>
      </c>
      <c r="BZ476" s="70">
        <v>0</v>
      </c>
      <c r="CA476" s="70">
        <v>0</v>
      </c>
      <c r="CB476" s="70">
        <v>0</v>
      </c>
      <c r="CC476" s="70">
        <v>0</v>
      </c>
      <c r="CD476" s="70">
        <v>0</v>
      </c>
    </row>
    <row r="477" spans="1:82">
      <c r="A477" s="70" t="s">
        <v>2144</v>
      </c>
      <c r="B477" s="70">
        <v>160</v>
      </c>
      <c r="C477" s="70">
        <v>7</v>
      </c>
      <c r="D477" s="70">
        <v>10</v>
      </c>
      <c r="E477" s="70">
        <v>2010</v>
      </c>
      <c r="F477" s="70" t="s">
        <v>177</v>
      </c>
      <c r="G477" s="70" t="s">
        <v>1629</v>
      </c>
      <c r="H477" s="70" t="s">
        <v>1630</v>
      </c>
      <c r="I477" s="148"/>
      <c r="J477" s="71">
        <v>400.78375242229839</v>
      </c>
      <c r="K477" s="71">
        <v>12.16308328665392</v>
      </c>
      <c r="L477" s="71">
        <v>86.249786807777198</v>
      </c>
      <c r="M477" s="71">
        <v>191.08067271885329</v>
      </c>
      <c r="N477" s="71">
        <v>251.58402593412899</v>
      </c>
      <c r="O477" s="71">
        <v>142.53549505719241</v>
      </c>
      <c r="P477" s="71">
        <v>112.2993825984217</v>
      </c>
      <c r="Q477" s="71">
        <v>7.5961099639969003</v>
      </c>
      <c r="R477" s="71">
        <v>0</v>
      </c>
      <c r="S477" s="71">
        <v>10.993069798763001</v>
      </c>
      <c r="T477" s="72"/>
      <c r="U477" s="71">
        <v>15633040</v>
      </c>
      <c r="V477" s="71">
        <v>5415</v>
      </c>
      <c r="W477" s="71">
        <v>1532</v>
      </c>
      <c r="X477" s="71">
        <v>46865</v>
      </c>
      <c r="Y477" s="71">
        <v>60085</v>
      </c>
      <c r="Z477" s="71">
        <v>72390</v>
      </c>
      <c r="AA477" s="71">
        <v>22038</v>
      </c>
      <c r="AB477" s="71">
        <v>124856</v>
      </c>
      <c r="AC477" s="71">
        <v>0</v>
      </c>
      <c r="AD477" s="71">
        <v>10.993069798763001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71.082999999999998</v>
      </c>
      <c r="BK477" s="71">
        <v>0</v>
      </c>
      <c r="BL477" s="71">
        <v>23.963000000000001</v>
      </c>
      <c r="BM477" s="71">
        <v>0</v>
      </c>
      <c r="BN477" s="72"/>
      <c r="BO477" s="71">
        <v>0</v>
      </c>
      <c r="BP477" s="71">
        <v>0</v>
      </c>
      <c r="BQ477" s="71">
        <v>3</v>
      </c>
      <c r="BR477" s="71">
        <v>0</v>
      </c>
      <c r="BS477" s="71">
        <v>5</v>
      </c>
      <c r="BT477" s="71">
        <v>0</v>
      </c>
      <c r="BU477"/>
      <c r="BV477" s="70">
        <v>95.046000000000006</v>
      </c>
      <c r="BW477" s="70">
        <v>0</v>
      </c>
      <c r="BX477" s="70">
        <v>0</v>
      </c>
      <c r="BY477" s="70">
        <v>0</v>
      </c>
      <c r="BZ477" s="70">
        <v>0</v>
      </c>
      <c r="CA477" s="70">
        <v>0</v>
      </c>
      <c r="CB477" s="70">
        <v>0</v>
      </c>
      <c r="CC477" s="70">
        <v>0</v>
      </c>
      <c r="CD477" s="70">
        <v>0</v>
      </c>
    </row>
    <row r="478" spans="1:82">
      <c r="A478" s="70" t="s">
        <v>2145</v>
      </c>
      <c r="B478" s="70">
        <v>161</v>
      </c>
      <c r="C478" s="70">
        <v>8</v>
      </c>
      <c r="D478" s="70">
        <v>10</v>
      </c>
      <c r="E478" s="70">
        <v>2011</v>
      </c>
      <c r="F478" s="70" t="s">
        <v>178</v>
      </c>
      <c r="G478" s="70" t="s">
        <v>1629</v>
      </c>
      <c r="H478" s="70" t="s">
        <v>1630</v>
      </c>
      <c r="I478" s="148"/>
      <c r="J478" s="71">
        <v>401.34457127925123</v>
      </c>
      <c r="K478" s="71">
        <v>17.042742098027691</v>
      </c>
      <c r="L478" s="71">
        <v>80.477335668667507</v>
      </c>
      <c r="M478" s="71">
        <v>241.38861091738929</v>
      </c>
      <c r="N478" s="71">
        <v>305.24049504474328</v>
      </c>
      <c r="O478" s="71">
        <v>140.89228622840724</v>
      </c>
      <c r="P478" s="71">
        <v>107.93576018546983</v>
      </c>
      <c r="Q478" s="71">
        <v>8.7223747028168805</v>
      </c>
      <c r="R478" s="71">
        <v>0</v>
      </c>
      <c r="S478" s="71">
        <v>14.866709162172</v>
      </c>
      <c r="T478" s="72"/>
      <c r="U478" s="71">
        <v>14743742</v>
      </c>
      <c r="V478" s="71">
        <v>5415</v>
      </c>
      <c r="W478" s="71">
        <v>1532</v>
      </c>
      <c r="X478" s="71">
        <v>46865</v>
      </c>
      <c r="Y478" s="71">
        <v>60564</v>
      </c>
      <c r="Z478" s="71">
        <v>73110</v>
      </c>
      <c r="AA478" s="71">
        <v>21812</v>
      </c>
      <c r="AB478" s="71">
        <v>124291</v>
      </c>
      <c r="AC478" s="71">
        <v>0</v>
      </c>
      <c r="AD478" s="71">
        <v>14.866709162172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72.25</v>
      </c>
      <c r="BK478" s="71">
        <v>0</v>
      </c>
      <c r="BL478" s="71">
        <v>19.574999999999999</v>
      </c>
      <c r="BM478" s="71">
        <v>0</v>
      </c>
      <c r="BN478" s="72"/>
      <c r="BO478" s="71">
        <v>0</v>
      </c>
      <c r="BP478" s="71">
        <v>0</v>
      </c>
      <c r="BQ478" s="71">
        <v>3</v>
      </c>
      <c r="BR478" s="71">
        <v>0</v>
      </c>
      <c r="BS478" s="71">
        <v>5</v>
      </c>
      <c r="BT478" s="71">
        <v>0</v>
      </c>
      <c r="BU478"/>
      <c r="BV478" s="70">
        <v>91.825000000000003</v>
      </c>
      <c r="BW478" s="70">
        <v>0</v>
      </c>
      <c r="BX478" s="70">
        <v>0</v>
      </c>
      <c r="BY478" s="70">
        <v>0</v>
      </c>
      <c r="BZ478" s="70">
        <v>0</v>
      </c>
      <c r="CA478" s="70">
        <v>0</v>
      </c>
      <c r="CB478" s="70">
        <v>0</v>
      </c>
      <c r="CC478" s="70">
        <v>0</v>
      </c>
      <c r="CD478" s="70">
        <v>0</v>
      </c>
    </row>
    <row r="479" spans="1:82">
      <c r="A479" s="70" t="s">
        <v>2146</v>
      </c>
      <c r="B479" s="70">
        <v>162</v>
      </c>
      <c r="C479" s="70">
        <v>9</v>
      </c>
      <c r="D479" s="70">
        <v>10</v>
      </c>
      <c r="E479" s="70">
        <v>2012</v>
      </c>
      <c r="F479" s="70" t="s">
        <v>179</v>
      </c>
      <c r="G479" s="70" t="s">
        <v>1629</v>
      </c>
      <c r="H479" s="70" t="s">
        <v>1630</v>
      </c>
      <c r="I479" s="148"/>
      <c r="J479" s="71">
        <v>343.99337990129271</v>
      </c>
      <c r="K479" s="71">
        <v>19.19930811894881</v>
      </c>
      <c r="L479" s="71">
        <v>81.199238632223086</v>
      </c>
      <c r="M479" s="71">
        <v>299.80388778645028</v>
      </c>
      <c r="N479" s="71">
        <v>336.66608535745598</v>
      </c>
      <c r="O479" s="71">
        <v>141.19652358098116</v>
      </c>
      <c r="P479" s="71">
        <v>107.70881372689534</v>
      </c>
      <c r="Q479" s="71">
        <v>9.4182799673929907</v>
      </c>
      <c r="R479" s="71">
        <v>0</v>
      </c>
      <c r="S479" s="71">
        <v>13.485656580000001</v>
      </c>
      <c r="T479" s="72"/>
      <c r="U479" s="71">
        <v>12107872</v>
      </c>
      <c r="V479" s="71">
        <v>5415</v>
      </c>
      <c r="W479" s="71">
        <v>1532</v>
      </c>
      <c r="X479" s="71">
        <v>46865</v>
      </c>
      <c r="Y479" s="71">
        <v>60809</v>
      </c>
      <c r="Z479" s="71">
        <v>73849</v>
      </c>
      <c r="AA479" s="71">
        <v>21643</v>
      </c>
      <c r="AB479" s="71">
        <v>123525</v>
      </c>
      <c r="AC479" s="71">
        <v>0</v>
      </c>
      <c r="AD479" s="71">
        <v>13.485656580000001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77.8</v>
      </c>
      <c r="BK479" s="71">
        <v>0</v>
      </c>
      <c r="BL479" s="71">
        <v>20.745000000000001</v>
      </c>
      <c r="BM479" s="71">
        <v>0</v>
      </c>
      <c r="BN479" s="72"/>
      <c r="BO479" s="71">
        <v>0</v>
      </c>
      <c r="BP479" s="71">
        <v>0</v>
      </c>
      <c r="BQ479" s="71">
        <v>4</v>
      </c>
      <c r="BR479" s="71">
        <v>0</v>
      </c>
      <c r="BS479" s="71">
        <v>5</v>
      </c>
      <c r="BT479" s="71">
        <v>0</v>
      </c>
      <c r="BU479"/>
      <c r="BV479" s="70">
        <v>98.545000000000002</v>
      </c>
      <c r="BW479" s="70">
        <v>0</v>
      </c>
      <c r="BX479" s="70">
        <v>0</v>
      </c>
      <c r="BY479" s="70">
        <v>0</v>
      </c>
      <c r="BZ479" s="70">
        <v>0</v>
      </c>
      <c r="CA479" s="70">
        <v>0</v>
      </c>
      <c r="CB479" s="70">
        <v>0</v>
      </c>
      <c r="CC479" s="70">
        <v>0</v>
      </c>
      <c r="CD479" s="70">
        <v>0</v>
      </c>
    </row>
    <row r="480" spans="1:82">
      <c r="A480" s="70" t="s">
        <v>2147</v>
      </c>
      <c r="B480" s="70">
        <v>163</v>
      </c>
      <c r="C480" s="70">
        <v>10</v>
      </c>
      <c r="D480" s="70">
        <v>10</v>
      </c>
      <c r="E480" s="70">
        <v>2013</v>
      </c>
      <c r="F480" s="70" t="s">
        <v>180</v>
      </c>
      <c r="G480" s="70" t="s">
        <v>1629</v>
      </c>
      <c r="H480" s="70" t="s">
        <v>1630</v>
      </c>
      <c r="I480" s="148"/>
      <c r="J480" s="71">
        <v>378.35590560252751</v>
      </c>
      <c r="K480" s="71">
        <v>15.868293648509789</v>
      </c>
      <c r="L480" s="71">
        <v>71.705330403908988</v>
      </c>
      <c r="M480" s="71">
        <v>278.82478341305381</v>
      </c>
      <c r="N480" s="71">
        <v>328.16825855040088</v>
      </c>
      <c r="O480" s="71">
        <v>137.2354665176093</v>
      </c>
      <c r="P480" s="71">
        <v>108.06470767892262</v>
      </c>
      <c r="Q480" s="71">
        <v>9.5456712495671798</v>
      </c>
      <c r="R480" s="71">
        <v>0</v>
      </c>
      <c r="S480" s="71">
        <v>12.8617236536</v>
      </c>
      <c r="T480" s="72"/>
      <c r="U480" s="71">
        <v>13559812</v>
      </c>
      <c r="V480" s="71">
        <v>5415</v>
      </c>
      <c r="W480" s="71">
        <v>1532</v>
      </c>
      <c r="X480" s="71">
        <v>46865</v>
      </c>
      <c r="Y480" s="71">
        <v>61162</v>
      </c>
      <c r="Z480" s="71">
        <v>74982</v>
      </c>
      <c r="AA480" s="71">
        <v>21633</v>
      </c>
      <c r="AB480" s="71">
        <v>123401</v>
      </c>
      <c r="AC480" s="71">
        <v>0</v>
      </c>
      <c r="AD480" s="71">
        <v>12.8617236536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76.811999999999998</v>
      </c>
      <c r="BK480" s="71">
        <v>0</v>
      </c>
      <c r="BL480" s="71">
        <v>26.912999999999997</v>
      </c>
      <c r="BM480" s="71">
        <v>0</v>
      </c>
      <c r="BN480" s="72"/>
      <c r="BO480" s="71">
        <v>0</v>
      </c>
      <c r="BP480" s="71">
        <v>0</v>
      </c>
      <c r="BQ480" s="71">
        <v>4</v>
      </c>
      <c r="BR480" s="71">
        <v>0</v>
      </c>
      <c r="BS480" s="71">
        <v>5</v>
      </c>
      <c r="BT480" s="71">
        <v>0</v>
      </c>
      <c r="BU480"/>
      <c r="BV480" s="70">
        <v>103.72499999999999</v>
      </c>
      <c r="BW480" s="70">
        <v>0</v>
      </c>
      <c r="BX480" s="70">
        <v>0</v>
      </c>
      <c r="BY480" s="70">
        <v>0</v>
      </c>
      <c r="BZ480" s="70">
        <v>0</v>
      </c>
      <c r="CA480" s="70">
        <v>0</v>
      </c>
      <c r="CB480" s="70">
        <v>0</v>
      </c>
      <c r="CC480" s="70">
        <v>0</v>
      </c>
      <c r="CD480" s="70">
        <v>0</v>
      </c>
    </row>
    <row r="481" spans="1:82">
      <c r="A481" s="70" t="s">
        <v>2148</v>
      </c>
      <c r="B481" s="70">
        <v>164</v>
      </c>
      <c r="C481" s="70">
        <v>11</v>
      </c>
      <c r="D481" s="70">
        <v>10</v>
      </c>
      <c r="E481" s="70">
        <v>2014</v>
      </c>
      <c r="F481" s="70" t="s">
        <v>181</v>
      </c>
      <c r="G481" s="70" t="s">
        <v>1629</v>
      </c>
      <c r="H481" s="70" t="s">
        <v>1630</v>
      </c>
      <c r="I481" s="148"/>
      <c r="J481" s="71">
        <v>158.88225566966409</v>
      </c>
      <c r="K481" s="71">
        <v>16.97465680124624</v>
      </c>
      <c r="L481" s="71">
        <v>53.418817151483033</v>
      </c>
      <c r="M481" s="71">
        <v>278.97110897356771</v>
      </c>
      <c r="N481" s="71">
        <v>348.30026887799932</v>
      </c>
      <c r="O481" s="71">
        <v>130.73845474854903</v>
      </c>
      <c r="P481" s="71">
        <v>107.82802020449904</v>
      </c>
      <c r="Q481" s="71">
        <v>9.0692194442938394</v>
      </c>
      <c r="R481" s="71">
        <v>0</v>
      </c>
      <c r="S481" s="71">
        <v>11.99202723648</v>
      </c>
      <c r="T481" s="72"/>
      <c r="U481" s="71">
        <v>6324010</v>
      </c>
      <c r="V481" s="71">
        <v>5033</v>
      </c>
      <c r="W481" s="71">
        <v>1165</v>
      </c>
      <c r="X481" s="71">
        <v>44578</v>
      </c>
      <c r="Y481" s="71">
        <v>61305</v>
      </c>
      <c r="Z481" s="71">
        <v>75234</v>
      </c>
      <c r="AA481" s="71">
        <v>21474</v>
      </c>
      <c r="AB481" s="71">
        <v>122198</v>
      </c>
      <c r="AC481" s="71">
        <v>0</v>
      </c>
      <c r="AD481" s="71">
        <v>11.99202723648</v>
      </c>
      <c r="AE481" s="72"/>
      <c r="AF481" s="71"/>
      <c r="AG481" s="71"/>
      <c r="AH481" s="71"/>
      <c r="AI481" s="71"/>
      <c r="AJ481" s="71"/>
      <c r="AK481" s="71"/>
      <c r="AL481" s="71"/>
      <c r="AM481" s="71"/>
      <c r="AN481" s="71"/>
      <c r="AO481" s="71"/>
      <c r="AP481" s="71"/>
      <c r="AQ481" s="72"/>
      <c r="AR481" s="71">
        <v>1448</v>
      </c>
      <c r="AS481" s="71">
        <v>188</v>
      </c>
      <c r="AT481" s="71">
        <v>0</v>
      </c>
      <c r="AU481" s="71">
        <v>0</v>
      </c>
      <c r="AV481" s="71">
        <v>0</v>
      </c>
      <c r="AW481" s="71">
        <v>0</v>
      </c>
      <c r="AX481" s="71"/>
      <c r="AY481" s="72"/>
      <c r="AZ481" s="71">
        <v>6918.3419999999996</v>
      </c>
      <c r="BA481" s="71">
        <v>18081.8</v>
      </c>
      <c r="BB481" s="71">
        <v>0</v>
      </c>
      <c r="BC481" s="71">
        <v>0</v>
      </c>
      <c r="BD481" s="71">
        <v>0</v>
      </c>
      <c r="BE481" s="71">
        <v>0</v>
      </c>
      <c r="BF481" s="71"/>
      <c r="BG481" s="72"/>
      <c r="BH481" s="71">
        <v>0</v>
      </c>
      <c r="BI481" s="71">
        <v>0</v>
      </c>
      <c r="BJ481" s="71">
        <v>78.739999999999995</v>
      </c>
      <c r="BK481" s="71">
        <v>0</v>
      </c>
      <c r="BL481" s="71">
        <v>27.783999999999999</v>
      </c>
      <c r="BM481" s="71">
        <v>0</v>
      </c>
      <c r="BN481" s="72"/>
      <c r="BO481" s="71">
        <v>0</v>
      </c>
      <c r="BP481" s="71">
        <v>0</v>
      </c>
      <c r="BQ481" s="71">
        <v>4</v>
      </c>
      <c r="BR481" s="71">
        <v>0</v>
      </c>
      <c r="BS481" s="71">
        <v>5</v>
      </c>
      <c r="BT481" s="71">
        <v>0</v>
      </c>
      <c r="BU481"/>
      <c r="BV481" s="70">
        <v>106.524</v>
      </c>
      <c r="BW481" s="70">
        <v>0</v>
      </c>
      <c r="BX481" s="70">
        <v>0</v>
      </c>
      <c r="BY481" s="70">
        <v>0</v>
      </c>
      <c r="BZ481" s="70">
        <v>0</v>
      </c>
      <c r="CA481" s="70">
        <v>0</v>
      </c>
      <c r="CB481" s="70">
        <v>0</v>
      </c>
      <c r="CC481" s="70">
        <v>0</v>
      </c>
      <c r="CD481" s="70">
        <v>0</v>
      </c>
    </row>
    <row r="482" spans="1:82">
      <c r="A482" s="70" t="s">
        <v>2149</v>
      </c>
      <c r="B482" s="70">
        <v>165</v>
      </c>
      <c r="C482" s="70">
        <v>12</v>
      </c>
      <c r="D482" s="70">
        <v>10</v>
      </c>
      <c r="E482" s="70">
        <v>2015</v>
      </c>
      <c r="F482" s="70" t="s">
        <v>182</v>
      </c>
      <c r="G482" s="1064" t="s">
        <v>1629</v>
      </c>
      <c r="H482" s="70" t="s">
        <v>1630</v>
      </c>
      <c r="I482" s="148"/>
      <c r="J482" s="71">
        <v>189.5228398810132</v>
      </c>
      <c r="K482" s="71">
        <v>16.276931309495531</v>
      </c>
      <c r="L482" s="71">
        <v>56.228877902357738</v>
      </c>
      <c r="M482" s="71">
        <v>269.9248686309038</v>
      </c>
      <c r="N482" s="71">
        <v>321.08254398823971</v>
      </c>
      <c r="O482" s="71">
        <v>130.12046775969918</v>
      </c>
      <c r="P482" s="71">
        <v>107.82275530988228</v>
      </c>
      <c r="Q482" s="71">
        <v>8.7946291616094303</v>
      </c>
      <c r="R482" s="71">
        <v>0</v>
      </c>
      <c r="S482" s="71">
        <v>10.0386185445</v>
      </c>
      <c r="T482" s="72"/>
      <c r="U482" s="71">
        <v>7563294</v>
      </c>
      <c r="V482" s="71">
        <v>5033</v>
      </c>
      <c r="W482" s="71">
        <v>1165</v>
      </c>
      <c r="X482" s="71">
        <v>44578</v>
      </c>
      <c r="Y482" s="71">
        <v>61402</v>
      </c>
      <c r="Z482" s="71">
        <v>75599</v>
      </c>
      <c r="AA482" s="71">
        <v>21456</v>
      </c>
      <c r="AB482" s="71">
        <v>121048</v>
      </c>
      <c r="AC482" s="71">
        <v>0</v>
      </c>
      <c r="AD482" s="71">
        <v>10.0386185445</v>
      </c>
      <c r="AE482" s="72"/>
      <c r="AF482" s="71">
        <v>58368213.083632603</v>
      </c>
      <c r="AG482" s="71">
        <v>10844015.025115609</v>
      </c>
      <c r="AH482" s="71">
        <v>7270498.745075427</v>
      </c>
      <c r="AI482" s="71">
        <v>283519698.13866109</v>
      </c>
      <c r="AJ482" s="71">
        <v>271952382.09225267</v>
      </c>
      <c r="AK482" s="71">
        <v>0</v>
      </c>
      <c r="AL482" s="71">
        <v>0</v>
      </c>
      <c r="AM482" s="71">
        <v>16589120.62273787</v>
      </c>
      <c r="AN482" s="71">
        <v>0</v>
      </c>
      <c r="AO482" s="71">
        <v>0</v>
      </c>
      <c r="AP482" s="71">
        <v>648543927.70747519</v>
      </c>
      <c r="AQ482" s="72"/>
      <c r="AR482" s="71">
        <v>1548</v>
      </c>
      <c r="AS482" s="71">
        <v>208</v>
      </c>
      <c r="AT482" s="71">
        <v>0</v>
      </c>
      <c r="AU482" s="71">
        <v>0</v>
      </c>
      <c r="AV482" s="71">
        <v>0</v>
      </c>
      <c r="AW482" s="71">
        <v>0</v>
      </c>
      <c r="AX482" s="71"/>
      <c r="AY482" s="72"/>
      <c r="AZ482" s="71">
        <v>7542.9219999999996</v>
      </c>
      <c r="BA482" s="71">
        <v>22444.799999999999</v>
      </c>
      <c r="BB482" s="71">
        <v>0</v>
      </c>
      <c r="BC482" s="71">
        <v>0</v>
      </c>
      <c r="BD482" s="71">
        <v>0</v>
      </c>
      <c r="BE482" s="71">
        <v>0</v>
      </c>
      <c r="BF482" s="71"/>
      <c r="BG482" s="72"/>
      <c r="BH482" s="71">
        <v>0</v>
      </c>
      <c r="BI482" s="71">
        <v>0</v>
      </c>
      <c r="BJ482" s="71">
        <v>100.86499999999999</v>
      </c>
      <c r="BK482" s="71">
        <v>0</v>
      </c>
      <c r="BL482" s="71">
        <v>27.194000000000003</v>
      </c>
      <c r="BM482" s="71">
        <v>0</v>
      </c>
      <c r="BN482" s="72"/>
      <c r="BO482" s="71">
        <v>0</v>
      </c>
      <c r="BP482" s="71">
        <v>0</v>
      </c>
      <c r="BQ482" s="71">
        <v>4</v>
      </c>
      <c r="BR482" s="71">
        <v>0</v>
      </c>
      <c r="BS482" s="71">
        <v>5</v>
      </c>
      <c r="BT482" s="71">
        <v>0</v>
      </c>
      <c r="BU482"/>
      <c r="BV482" s="70">
        <v>128.059</v>
      </c>
      <c r="BW482" s="70">
        <v>0</v>
      </c>
      <c r="BX482" s="70">
        <v>0</v>
      </c>
      <c r="BY482" s="70">
        <v>0</v>
      </c>
      <c r="BZ482" s="70">
        <v>0</v>
      </c>
      <c r="CA482" s="70">
        <v>0</v>
      </c>
      <c r="CB482" s="70">
        <v>0</v>
      </c>
      <c r="CC482" s="70">
        <v>0</v>
      </c>
      <c r="CD482" s="70">
        <v>0</v>
      </c>
    </row>
    <row r="483" spans="1:82">
      <c r="A483" s="70" t="s">
        <v>2150</v>
      </c>
      <c r="B483" s="70">
        <v>166</v>
      </c>
      <c r="C483" s="70">
        <v>13</v>
      </c>
      <c r="D483" s="70">
        <v>10</v>
      </c>
      <c r="E483" s="70">
        <v>2016</v>
      </c>
      <c r="F483" s="70" t="s">
        <v>155</v>
      </c>
      <c r="G483" s="1064" t="s">
        <v>1629</v>
      </c>
      <c r="H483" s="70" t="s">
        <v>1630</v>
      </c>
      <c r="I483" s="148"/>
      <c r="J483" s="71">
        <v>314.63565951983708</v>
      </c>
      <c r="K483" s="71">
        <v>15.353672157166727</v>
      </c>
      <c r="L483" s="71">
        <v>60.46562117488115</v>
      </c>
      <c r="M483" s="71">
        <v>231.42927066384647</v>
      </c>
      <c r="N483" s="71">
        <v>327.16849789359497</v>
      </c>
      <c r="O483" s="71">
        <v>128.72908469165034</v>
      </c>
      <c r="P483" s="71">
        <v>113.16935128814225</v>
      </c>
      <c r="Q483" s="71">
        <v>8.4742894375439999</v>
      </c>
      <c r="R483" s="71">
        <v>0</v>
      </c>
      <c r="S483" s="71">
        <v>10.62146076508</v>
      </c>
      <c r="T483" s="72"/>
      <c r="U483" s="71">
        <v>11951783</v>
      </c>
      <c r="V483" s="71">
        <v>5033</v>
      </c>
      <c r="W483" s="71">
        <v>1165</v>
      </c>
      <c r="X483" s="71">
        <v>44578</v>
      </c>
      <c r="Y483" s="71">
        <v>61524</v>
      </c>
      <c r="Z483" s="71">
        <v>75710</v>
      </c>
      <c r="AA483" s="71">
        <v>23292</v>
      </c>
      <c r="AB483" s="71">
        <v>119978</v>
      </c>
      <c r="AC483" s="71">
        <v>0</v>
      </c>
      <c r="AD483" s="71">
        <v>10.62146076508</v>
      </c>
      <c r="AE483" s="72"/>
      <c r="AF483" s="71">
        <v>98596184.79412736</v>
      </c>
      <c r="AG483" s="71">
        <v>10336564.03652049</v>
      </c>
      <c r="AH483" s="71">
        <v>6162105.9446606142</v>
      </c>
      <c r="AI483" s="71">
        <v>283009186.20200098</v>
      </c>
      <c r="AJ483" s="71">
        <v>270664396.98765188</v>
      </c>
      <c r="AK483" s="71">
        <v>0</v>
      </c>
      <c r="AL483" s="71">
        <v>0</v>
      </c>
      <c r="AM483" s="71">
        <v>16455255.80610914</v>
      </c>
      <c r="AN483" s="71">
        <v>0</v>
      </c>
      <c r="AO483" s="71">
        <v>0</v>
      </c>
      <c r="AP483" s="71">
        <v>685223693.77107048</v>
      </c>
      <c r="AQ483" s="72"/>
      <c r="AR483" s="71">
        <v>1618</v>
      </c>
      <c r="AS483" s="71">
        <v>243</v>
      </c>
      <c r="AT483" s="71">
        <v>0</v>
      </c>
      <c r="AU483" s="71">
        <v>0</v>
      </c>
      <c r="AV483" s="71">
        <v>0</v>
      </c>
      <c r="AW483" s="71">
        <v>0</v>
      </c>
      <c r="AX483" s="71"/>
      <c r="AY483" s="72"/>
      <c r="AZ483" s="71">
        <v>7943.021999999999</v>
      </c>
      <c r="BA483" s="71">
        <v>26600</v>
      </c>
      <c r="BB483" s="71">
        <v>0</v>
      </c>
      <c r="BC483" s="71">
        <v>0</v>
      </c>
      <c r="BD483" s="71">
        <v>0</v>
      </c>
      <c r="BE483" s="71">
        <v>0</v>
      </c>
      <c r="BF483" s="71"/>
      <c r="BG483" s="72"/>
      <c r="BH483" s="71">
        <v>0</v>
      </c>
      <c r="BI483" s="71">
        <v>0</v>
      </c>
      <c r="BJ483" s="71">
        <v>87.366</v>
      </c>
      <c r="BK483" s="71">
        <v>0</v>
      </c>
      <c r="BL483" s="71">
        <v>22.363</v>
      </c>
      <c r="BM483" s="71">
        <v>0</v>
      </c>
      <c r="BN483" s="72"/>
      <c r="BO483" s="71">
        <v>0</v>
      </c>
      <c r="BP483" s="71">
        <v>0</v>
      </c>
      <c r="BQ483" s="71">
        <v>4</v>
      </c>
      <c r="BR483" s="71">
        <v>0</v>
      </c>
      <c r="BS483" s="71">
        <v>4</v>
      </c>
      <c r="BT483" s="71">
        <v>0</v>
      </c>
      <c r="BU483"/>
      <c r="BV483" s="70">
        <v>109.729</v>
      </c>
      <c r="BW483" s="70">
        <v>0</v>
      </c>
      <c r="BX483" s="70">
        <v>0</v>
      </c>
      <c r="BY483" s="70">
        <v>0</v>
      </c>
      <c r="BZ483" s="70">
        <v>0</v>
      </c>
      <c r="CA483" s="70">
        <v>0</v>
      </c>
      <c r="CB483" s="70">
        <v>0</v>
      </c>
      <c r="CC483" s="70">
        <v>0</v>
      </c>
      <c r="CD483" s="70">
        <v>0</v>
      </c>
    </row>
    <row r="484" spans="1:82">
      <c r="A484" s="70" t="s">
        <v>2151</v>
      </c>
      <c r="B484" s="70">
        <v>167</v>
      </c>
      <c r="C484" s="70">
        <v>14</v>
      </c>
      <c r="D484" s="70">
        <v>10</v>
      </c>
      <c r="E484" s="70">
        <v>2017</v>
      </c>
      <c r="F484" s="70" t="s">
        <v>156</v>
      </c>
      <c r="G484" s="70" t="s">
        <v>1629</v>
      </c>
      <c r="H484" s="70" t="s">
        <v>1630</v>
      </c>
      <c r="I484" s="148"/>
      <c r="J484" s="71">
        <v>395.03993244489175</v>
      </c>
      <c r="K484" s="71">
        <v>15.689154069754343</v>
      </c>
      <c r="L484" s="71">
        <v>54.582924219693844</v>
      </c>
      <c r="M484" s="71">
        <v>232.05180857156401</v>
      </c>
      <c r="N484" s="71">
        <v>320.10122459019522</v>
      </c>
      <c r="O484" s="71">
        <v>127.01656366003836</v>
      </c>
      <c r="P484" s="71">
        <v>112.74696842264812</v>
      </c>
      <c r="Q484" s="71">
        <v>8.1134779482098995</v>
      </c>
      <c r="R484" s="71">
        <v>0</v>
      </c>
      <c r="S484" s="71">
        <v>10.350474860544001</v>
      </c>
      <c r="T484" s="72"/>
      <c r="U484" s="71">
        <v>14765651</v>
      </c>
      <c r="V484" s="71">
        <v>5033</v>
      </c>
      <c r="W484" s="71">
        <v>1165</v>
      </c>
      <c r="X484" s="71">
        <v>44578</v>
      </c>
      <c r="Y484" s="71">
        <v>61514</v>
      </c>
      <c r="Z484" s="71">
        <v>75942</v>
      </c>
      <c r="AA484" s="71">
        <v>23353</v>
      </c>
      <c r="AB484" s="71">
        <v>118787</v>
      </c>
      <c r="AC484" s="71">
        <v>0</v>
      </c>
      <c r="AD484" s="71">
        <v>10.350474860544001</v>
      </c>
      <c r="AE484" s="72"/>
      <c r="AF484" s="71">
        <v>119694403.7506084</v>
      </c>
      <c r="AG484" s="71">
        <v>10366597.421204699</v>
      </c>
      <c r="AH484" s="71">
        <v>7527664.3817714164</v>
      </c>
      <c r="AI484" s="71">
        <v>276007360.79133213</v>
      </c>
      <c r="AJ484" s="71">
        <v>245398634.3426058</v>
      </c>
      <c r="AK484" s="71">
        <v>0</v>
      </c>
      <c r="AL484" s="71">
        <v>0</v>
      </c>
      <c r="AM484" s="71">
        <v>16317399.83297269</v>
      </c>
      <c r="AN484" s="71">
        <v>0</v>
      </c>
      <c r="AO484" s="71">
        <v>0</v>
      </c>
      <c r="AP484" s="71">
        <v>675312060.52049506</v>
      </c>
      <c r="AQ484" s="72"/>
      <c r="AR484" s="71">
        <v>1671</v>
      </c>
      <c r="AS484" s="71">
        <v>280</v>
      </c>
      <c r="AT484" s="71">
        <v>0</v>
      </c>
      <c r="AU484" s="71">
        <v>0</v>
      </c>
      <c r="AV484" s="71">
        <v>0</v>
      </c>
      <c r="AW484" s="71">
        <v>0</v>
      </c>
      <c r="AX484" s="71"/>
      <c r="AY484" s="72"/>
      <c r="AZ484" s="71">
        <v>8233.8950000000004</v>
      </c>
      <c r="BA484" s="71">
        <v>29003.9</v>
      </c>
      <c r="BB484" s="71">
        <v>0</v>
      </c>
      <c r="BC484" s="71">
        <v>0</v>
      </c>
      <c r="BD484" s="71">
        <v>0</v>
      </c>
      <c r="BE484" s="71">
        <v>0</v>
      </c>
      <c r="BF484" s="71"/>
      <c r="BG484" s="72"/>
      <c r="BH484" s="71">
        <v>0</v>
      </c>
      <c r="BI484" s="71">
        <v>0</v>
      </c>
      <c r="BJ484" s="71">
        <v>89.302999999999997</v>
      </c>
      <c r="BK484" s="71">
        <v>0</v>
      </c>
      <c r="BL484" s="71">
        <v>21.140999999999998</v>
      </c>
      <c r="BM484" s="71">
        <v>0</v>
      </c>
      <c r="BN484" s="72"/>
      <c r="BO484" s="71">
        <v>0</v>
      </c>
      <c r="BP484" s="71">
        <v>0</v>
      </c>
      <c r="BQ484" s="71">
        <v>4</v>
      </c>
      <c r="BR484" s="71">
        <v>0</v>
      </c>
      <c r="BS484" s="71">
        <v>4</v>
      </c>
      <c r="BT484" s="71">
        <v>0</v>
      </c>
      <c r="BU484"/>
      <c r="BV484" s="70">
        <v>110.444</v>
      </c>
      <c r="BW484" s="70">
        <v>0</v>
      </c>
      <c r="BX484" s="70">
        <v>0</v>
      </c>
      <c r="BY484" s="70">
        <v>0</v>
      </c>
      <c r="BZ484" s="70">
        <v>0</v>
      </c>
      <c r="CA484" s="70">
        <v>0</v>
      </c>
      <c r="CB484" s="70">
        <v>0</v>
      </c>
      <c r="CC484" s="70">
        <v>0</v>
      </c>
      <c r="CD484" s="70">
        <v>0</v>
      </c>
    </row>
    <row r="485" spans="1:82">
      <c r="A485" s="70" t="s">
        <v>2152</v>
      </c>
      <c r="B485" s="70">
        <v>168</v>
      </c>
      <c r="C485" s="70">
        <v>15</v>
      </c>
      <c r="D485" s="70">
        <v>10</v>
      </c>
      <c r="E485" s="70">
        <v>2018</v>
      </c>
      <c r="F485" s="70" t="s">
        <v>183</v>
      </c>
      <c r="G485" s="70" t="s">
        <v>1629</v>
      </c>
      <c r="H485" s="70" t="s">
        <v>1630</v>
      </c>
      <c r="I485" s="148"/>
      <c r="J485" s="71">
        <v>287.4322479192756</v>
      </c>
      <c r="K485" s="71">
        <v>14.602352967003553</v>
      </c>
      <c r="L485" s="71">
        <v>50.072802498611338</v>
      </c>
      <c r="M485" s="71">
        <v>233.19630581557996</v>
      </c>
      <c r="N485" s="71">
        <v>295.3058708896707</v>
      </c>
      <c r="O485" s="71">
        <v>124.95350096171836</v>
      </c>
      <c r="P485" s="71">
        <v>111.53862040466723</v>
      </c>
      <c r="Q485" s="71">
        <v>7.4666424571877501</v>
      </c>
      <c r="R485" s="71">
        <v>0</v>
      </c>
      <c r="S485" s="71">
        <v>11.560903726079999</v>
      </c>
      <c r="T485" s="72"/>
      <c r="U485" s="71">
        <v>11225721</v>
      </c>
      <c r="V485" s="71">
        <v>5033</v>
      </c>
      <c r="W485" s="71">
        <v>1165</v>
      </c>
      <c r="X485" s="71">
        <v>44578</v>
      </c>
      <c r="Y485" s="71">
        <v>61638</v>
      </c>
      <c r="Z485" s="71">
        <v>76139</v>
      </c>
      <c r="AA485" s="71">
        <v>23335</v>
      </c>
      <c r="AB485" s="71">
        <v>117806</v>
      </c>
      <c r="AC485" s="71">
        <v>0</v>
      </c>
      <c r="AD485" s="71">
        <v>11.560903726079999</v>
      </c>
      <c r="AE485" s="72"/>
      <c r="AF485" s="71">
        <v>91346763.776033819</v>
      </c>
      <c r="AG485" s="71">
        <v>9379290.7493808009</v>
      </c>
      <c r="AH485" s="71">
        <v>7094824.606057493</v>
      </c>
      <c r="AI485" s="71">
        <v>282135901.24003351</v>
      </c>
      <c r="AJ485" s="71">
        <v>228419705.04091051</v>
      </c>
      <c r="AK485" s="71">
        <v>0</v>
      </c>
      <c r="AL485" s="71">
        <v>0</v>
      </c>
      <c r="AM485" s="71">
        <v>16216126.74849651</v>
      </c>
      <c r="AN485" s="71">
        <v>0</v>
      </c>
      <c r="AO485" s="71">
        <v>0</v>
      </c>
      <c r="AP485" s="71">
        <v>634592612.16091263</v>
      </c>
      <c r="AQ485" s="72"/>
      <c r="AR485" s="71">
        <v>1734</v>
      </c>
      <c r="AS485" s="71">
        <v>328</v>
      </c>
      <c r="AT485" s="71">
        <v>0</v>
      </c>
      <c r="AU485" s="71">
        <v>0</v>
      </c>
      <c r="AV485" s="71">
        <v>0</v>
      </c>
      <c r="AW485" s="71">
        <v>0</v>
      </c>
      <c r="AX485" s="71"/>
      <c r="AY485" s="72"/>
      <c r="AZ485" s="71">
        <v>8614.4599999999955</v>
      </c>
      <c r="BA485" s="71">
        <v>32624</v>
      </c>
      <c r="BB485" s="71">
        <v>0</v>
      </c>
      <c r="BC485" s="71">
        <v>0</v>
      </c>
      <c r="BD485" s="71">
        <v>0</v>
      </c>
      <c r="BE485" s="71">
        <v>0</v>
      </c>
      <c r="BF485" s="71"/>
      <c r="BG485" s="72"/>
      <c r="BH485" s="71">
        <v>0</v>
      </c>
      <c r="BI485" s="71">
        <v>0</v>
      </c>
      <c r="BJ485" s="71">
        <v>82.634</v>
      </c>
      <c r="BK485" s="71">
        <v>0</v>
      </c>
      <c r="BL485" s="71">
        <v>21.055</v>
      </c>
      <c r="BM485" s="71">
        <v>0</v>
      </c>
      <c r="BN485" s="72"/>
      <c r="BO485" s="71">
        <v>0</v>
      </c>
      <c r="BP485" s="71">
        <v>0</v>
      </c>
      <c r="BQ485" s="71">
        <v>4</v>
      </c>
      <c r="BR485" s="71">
        <v>0</v>
      </c>
      <c r="BS485" s="71">
        <v>4</v>
      </c>
      <c r="BT485" s="71">
        <v>0</v>
      </c>
      <c r="BU485"/>
      <c r="BV485" s="70">
        <v>103.68899999999999</v>
      </c>
      <c r="BW485" s="70">
        <v>0</v>
      </c>
      <c r="BX485" s="70">
        <v>0</v>
      </c>
      <c r="BY485" s="70">
        <v>0</v>
      </c>
      <c r="BZ485" s="70">
        <v>0</v>
      </c>
      <c r="CA485" s="70">
        <v>0</v>
      </c>
      <c r="CB485" s="70">
        <v>0</v>
      </c>
      <c r="CC485" s="70">
        <v>0</v>
      </c>
      <c r="CD485" s="70">
        <v>0</v>
      </c>
    </row>
    <row r="486" spans="1:82">
      <c r="A486" s="70" t="s">
        <v>2153</v>
      </c>
      <c r="B486" s="70">
        <v>169</v>
      </c>
      <c r="C486" s="70">
        <v>16</v>
      </c>
      <c r="D486" s="70">
        <v>10</v>
      </c>
      <c r="E486" s="70">
        <v>2019</v>
      </c>
      <c r="F486" s="70" t="s">
        <v>158</v>
      </c>
      <c r="G486" s="70" t="s">
        <v>1629</v>
      </c>
      <c r="H486" s="70" t="s">
        <v>1630</v>
      </c>
      <c r="I486" s="148"/>
      <c r="J486" s="71">
        <v>160.94781826722055</v>
      </c>
      <c r="K486" s="71">
        <v>13.549908305967595</v>
      </c>
      <c r="L486" s="71">
        <v>50.297145739198854</v>
      </c>
      <c r="M486" s="71">
        <v>209.19826122890879</v>
      </c>
      <c r="N486" s="71">
        <v>299.03538190569731</v>
      </c>
      <c r="O486" s="71">
        <v>121.42629822156675</v>
      </c>
      <c r="P486" s="71">
        <v>102.08814270260864</v>
      </c>
      <c r="Q486" s="71">
        <v>7.19726290541373</v>
      </c>
      <c r="R486" s="71">
        <v>0</v>
      </c>
      <c r="S486" s="71">
        <v>11.220425229509999</v>
      </c>
      <c r="T486" s="72"/>
      <c r="U486" s="71">
        <v>6612396</v>
      </c>
      <c r="V486" s="71">
        <v>5033</v>
      </c>
      <c r="W486" s="71">
        <v>1165</v>
      </c>
      <c r="X486" s="71">
        <v>44578</v>
      </c>
      <c r="Y486" s="71">
        <v>61655</v>
      </c>
      <c r="Z486" s="71">
        <v>76021</v>
      </c>
      <c r="AA486" s="71">
        <v>21198</v>
      </c>
      <c r="AB486" s="71">
        <v>116630</v>
      </c>
      <c r="AC486" s="71">
        <v>0</v>
      </c>
      <c r="AD486" s="71">
        <v>11.220425229510001</v>
      </c>
      <c r="AE486" s="72"/>
      <c r="AF486" s="71">
        <v>52798858.655985683</v>
      </c>
      <c r="AG486" s="71">
        <v>9376513.2781622279</v>
      </c>
      <c r="AH486" s="71">
        <v>7660291.3351706536</v>
      </c>
      <c r="AI486" s="71">
        <v>276469761.63837689</v>
      </c>
      <c r="AJ486" s="71">
        <v>241013870.62600189</v>
      </c>
      <c r="AK486" s="71">
        <v>0</v>
      </c>
      <c r="AL486" s="71">
        <v>0</v>
      </c>
      <c r="AM486" s="71">
        <v>15884128.009830073</v>
      </c>
      <c r="AN486" s="71">
        <v>0</v>
      </c>
      <c r="AO486" s="71">
        <v>0</v>
      </c>
      <c r="AP486" s="71">
        <v>603203423.54352748</v>
      </c>
      <c r="AQ486" s="72"/>
      <c r="AR486" s="71">
        <v>1789</v>
      </c>
      <c r="AS486" s="71">
        <v>376</v>
      </c>
      <c r="AT486" s="71">
        <v>0</v>
      </c>
      <c r="AU486" s="71">
        <v>0</v>
      </c>
      <c r="AV486" s="71">
        <v>0</v>
      </c>
      <c r="AW486" s="71">
        <v>0</v>
      </c>
      <c r="AX486" s="71"/>
      <c r="AY486" s="72"/>
      <c r="AZ486" s="71">
        <v>8918.6500000000069</v>
      </c>
      <c r="BA486" s="71">
        <v>35154.100000000013</v>
      </c>
      <c r="BB486" s="71">
        <v>0</v>
      </c>
      <c r="BC486" s="71">
        <v>0</v>
      </c>
      <c r="BD486" s="71">
        <v>0</v>
      </c>
      <c r="BE486" s="71">
        <v>0</v>
      </c>
      <c r="BF486" s="71"/>
      <c r="BG486" s="72"/>
      <c r="BH486" s="71">
        <v>0</v>
      </c>
      <c r="BI486" s="71">
        <v>0</v>
      </c>
      <c r="BJ486" s="71">
        <v>114.81100000000001</v>
      </c>
      <c r="BK486" s="71">
        <v>0</v>
      </c>
      <c r="BL486" s="71">
        <v>20.507999999999999</v>
      </c>
      <c r="BM486" s="71">
        <v>0</v>
      </c>
      <c r="BN486" s="72"/>
      <c r="BO486" s="71">
        <v>0</v>
      </c>
      <c r="BP486" s="71">
        <v>0</v>
      </c>
      <c r="BQ486" s="71">
        <v>4</v>
      </c>
      <c r="BR486" s="71">
        <v>0</v>
      </c>
      <c r="BS486" s="71">
        <v>4</v>
      </c>
      <c r="BT486" s="71">
        <v>0</v>
      </c>
      <c r="BU486"/>
      <c r="BV486" s="70">
        <v>135.31899999999999</v>
      </c>
      <c r="BW486" s="70">
        <v>0</v>
      </c>
      <c r="BX486" s="70">
        <v>0</v>
      </c>
      <c r="BY486" s="70">
        <v>0</v>
      </c>
      <c r="BZ486" s="70">
        <v>0</v>
      </c>
      <c r="CA486" s="70">
        <v>0</v>
      </c>
      <c r="CB486" s="70">
        <v>0</v>
      </c>
      <c r="CC486" s="70">
        <v>0</v>
      </c>
      <c r="CD486" s="70">
        <v>0</v>
      </c>
    </row>
    <row r="487" spans="1:82">
      <c r="A487" s="70" t="s">
        <v>2154</v>
      </c>
      <c r="B487" s="70">
        <v>170</v>
      </c>
      <c r="C487" s="70">
        <v>17</v>
      </c>
      <c r="D487" s="70">
        <v>10</v>
      </c>
      <c r="E487" s="70">
        <v>2020</v>
      </c>
      <c r="F487" s="70" t="s">
        <v>159</v>
      </c>
      <c r="G487" s="70" t="s">
        <v>1629</v>
      </c>
      <c r="H487" s="70" t="s">
        <v>1630</v>
      </c>
      <c r="I487" s="148"/>
      <c r="J487" s="71">
        <v>134.9763110259498</v>
      </c>
      <c r="K487" s="71">
        <v>14.005388880791541</v>
      </c>
      <c r="L487" s="71">
        <v>72.395838877543113</v>
      </c>
      <c r="M487" s="71">
        <v>197.27428797424412</v>
      </c>
      <c r="N487" s="71">
        <v>274.15393705870065</v>
      </c>
      <c r="O487" s="71">
        <v>106.27744876394478</v>
      </c>
      <c r="P487" s="71">
        <v>96.056342681180254</v>
      </c>
      <c r="Q487" s="71">
        <v>6.8061311055543099</v>
      </c>
      <c r="R487" s="71">
        <v>0</v>
      </c>
      <c r="S487" s="71">
        <v>9.7473491329600002</v>
      </c>
      <c r="T487" s="72"/>
      <c r="U487" s="71">
        <v>6286177</v>
      </c>
      <c r="V487" s="71">
        <v>4813</v>
      </c>
      <c r="W487" s="71">
        <v>1490</v>
      </c>
      <c r="X487" s="71">
        <v>44205</v>
      </c>
      <c r="Y487" s="71">
        <v>61671</v>
      </c>
      <c r="Z487" s="71">
        <v>75943</v>
      </c>
      <c r="AA487" s="71">
        <v>21200</v>
      </c>
      <c r="AB487" s="71">
        <v>115435</v>
      </c>
      <c r="AC487" s="71">
        <v>0</v>
      </c>
      <c r="AD487" s="71">
        <v>9.7473491329600002</v>
      </c>
      <c r="AE487" s="72"/>
      <c r="AF487" s="71">
        <v>49081888.130981192</v>
      </c>
      <c r="AG487" s="71">
        <v>8973261.0022755805</v>
      </c>
      <c r="AH487" s="71">
        <v>10616725.835526653</v>
      </c>
      <c r="AI487" s="71">
        <v>253811037.69473371</v>
      </c>
      <c r="AJ487" s="71">
        <v>253251210.3814868</v>
      </c>
      <c r="AK487" s="71"/>
      <c r="AL487" s="71"/>
      <c r="AM487" s="71">
        <v>15065550.009599362</v>
      </c>
      <c r="AN487" s="71"/>
      <c r="AO487" s="71"/>
      <c r="AP487" s="71">
        <v>590799673.05460322</v>
      </c>
      <c r="AQ487" s="72"/>
      <c r="AR487" s="71">
        <v>1845</v>
      </c>
      <c r="AS487" s="71">
        <v>413</v>
      </c>
      <c r="AT487" s="71">
        <v>0</v>
      </c>
      <c r="AU487" s="71">
        <v>0</v>
      </c>
      <c r="AV487" s="71">
        <v>0</v>
      </c>
      <c r="AW487" s="71">
        <v>0</v>
      </c>
      <c r="AX487" s="71"/>
      <c r="AY487" s="72"/>
      <c r="AZ487" s="71">
        <v>9234.4060000000027</v>
      </c>
      <c r="BA487" s="71">
        <v>36815.4</v>
      </c>
      <c r="BB487" s="71">
        <v>0</v>
      </c>
      <c r="BC487" s="71">
        <v>0</v>
      </c>
      <c r="BD487" s="71">
        <v>0</v>
      </c>
      <c r="BE487" s="71">
        <v>0</v>
      </c>
      <c r="BF487" s="71"/>
      <c r="BG487" s="72"/>
      <c r="BH487" s="71">
        <v>0</v>
      </c>
      <c r="BI487" s="71">
        <v>0</v>
      </c>
      <c r="BJ487" s="71">
        <v>95.594999999999999</v>
      </c>
      <c r="BK487" s="71">
        <v>0</v>
      </c>
      <c r="BL487" s="71">
        <v>20.311</v>
      </c>
      <c r="BM487" s="71">
        <v>0</v>
      </c>
      <c r="BN487" s="72"/>
      <c r="BO487" s="71">
        <v>0</v>
      </c>
      <c r="BP487" s="71">
        <v>0</v>
      </c>
      <c r="BQ487" s="71">
        <v>4</v>
      </c>
      <c r="BR487" s="71">
        <v>0</v>
      </c>
      <c r="BS487" s="71">
        <v>4</v>
      </c>
      <c r="BT487" s="71">
        <v>0</v>
      </c>
      <c r="BU487"/>
      <c r="BV487" s="70">
        <v>115.90600000000001</v>
      </c>
      <c r="BW487" s="70">
        <v>0</v>
      </c>
      <c r="BX487" s="70">
        <v>0</v>
      </c>
      <c r="BY487" s="70">
        <v>0</v>
      </c>
      <c r="BZ487" s="70">
        <v>0</v>
      </c>
      <c r="CA487" s="70">
        <v>0</v>
      </c>
      <c r="CB487" s="70">
        <v>0</v>
      </c>
      <c r="CC487" s="70">
        <v>0</v>
      </c>
      <c r="CD487" s="70">
        <v>0</v>
      </c>
    </row>
    <row r="488" spans="1:82">
      <c r="A488" s="70" t="s">
        <v>2155</v>
      </c>
      <c r="B488" s="70">
        <v>170</v>
      </c>
      <c r="C488" s="70">
        <v>18</v>
      </c>
      <c r="D488" s="70">
        <v>10</v>
      </c>
      <c r="E488" s="70">
        <v>2021</v>
      </c>
      <c r="F488" s="70" t="s">
        <v>160</v>
      </c>
      <c r="G488" s="70" t="s">
        <v>1629</v>
      </c>
      <c r="H488" s="70" t="s">
        <v>1630</v>
      </c>
      <c r="I488" s="148"/>
      <c r="J488" s="71">
        <v>162.0561906617645</v>
      </c>
      <c r="K488" s="71">
        <v>13.491077149131369</v>
      </c>
      <c r="L488" s="71">
        <v>66.067642133424982</v>
      </c>
      <c r="M488" s="71">
        <v>200.35502066582063</v>
      </c>
      <c r="N488" s="71">
        <v>271.16880630986458</v>
      </c>
      <c r="O488" s="71">
        <v>103.10946826007556</v>
      </c>
      <c r="P488" s="71">
        <v>98.982084124478519</v>
      </c>
      <c r="Q488" s="71">
        <v>6.6751644403192696</v>
      </c>
      <c r="R488" s="71">
        <v>0</v>
      </c>
      <c r="S488" s="71">
        <v>13.4554700626</v>
      </c>
      <c r="T488" s="72"/>
      <c r="U488" s="71">
        <v>7750614</v>
      </c>
      <c r="V488" s="71">
        <v>4813</v>
      </c>
      <c r="W488" s="71">
        <v>1490</v>
      </c>
      <c r="X488" s="71">
        <v>44205</v>
      </c>
      <c r="Y488" s="71">
        <v>61743</v>
      </c>
      <c r="Z488" s="71">
        <v>75864</v>
      </c>
      <c r="AA488" s="71">
        <v>21302</v>
      </c>
      <c r="AB488" s="71">
        <v>114326</v>
      </c>
      <c r="AC488" s="71">
        <v>0</v>
      </c>
      <c r="AD488" s="71">
        <v>13.4554700626</v>
      </c>
      <c r="AE488" s="72"/>
      <c r="AF488" s="71">
        <v>59366367.100117907</v>
      </c>
      <c r="AG488" s="71">
        <v>9128215.134776067</v>
      </c>
      <c r="AH488" s="71">
        <v>9518512.5665703192</v>
      </c>
      <c r="AI488" s="71">
        <v>278505945.7964406</v>
      </c>
      <c r="AJ488" s="71">
        <v>246984586.79977429</v>
      </c>
      <c r="AK488" s="71">
        <v>0</v>
      </c>
      <c r="AL488" s="71">
        <v>0</v>
      </c>
      <c r="AM488" s="71">
        <v>15006875.237514876</v>
      </c>
      <c r="AN488" s="71">
        <v>0</v>
      </c>
      <c r="AO488" s="71">
        <v>0</v>
      </c>
      <c r="AP488" s="71">
        <v>618510502.63519406</v>
      </c>
      <c r="AQ488" s="72"/>
      <c r="AR488" s="71">
        <v>1905</v>
      </c>
      <c r="AS488" s="71">
        <v>439</v>
      </c>
      <c r="AT488" s="71">
        <v>0</v>
      </c>
      <c r="AU488" s="71">
        <v>0</v>
      </c>
      <c r="AV488" s="71">
        <v>0</v>
      </c>
      <c r="AW488" s="71">
        <v>0</v>
      </c>
      <c r="AX488" s="71"/>
      <c r="AY488" s="72"/>
      <c r="AZ488" s="71">
        <v>9614.2030000000013</v>
      </c>
      <c r="BA488" s="71">
        <v>38363.5</v>
      </c>
      <c r="BB488" s="71">
        <v>0</v>
      </c>
      <c r="BC488" s="71">
        <v>0</v>
      </c>
      <c r="BD488" s="71">
        <v>0</v>
      </c>
      <c r="BE488" s="71">
        <v>0</v>
      </c>
      <c r="BF488" s="71"/>
      <c r="BG488" s="72"/>
      <c r="BH488" s="71">
        <v>0</v>
      </c>
      <c r="BI488" s="71">
        <v>0</v>
      </c>
      <c r="BJ488" s="71">
        <v>88.872</v>
      </c>
      <c r="BK488" s="71">
        <v>0</v>
      </c>
      <c r="BL488" s="71">
        <v>19.619</v>
      </c>
      <c r="BM488" s="71">
        <v>0</v>
      </c>
      <c r="BN488" s="72"/>
      <c r="BO488" s="71">
        <v>0</v>
      </c>
      <c r="BP488" s="71">
        <v>0</v>
      </c>
      <c r="BQ488" s="71">
        <v>3</v>
      </c>
      <c r="BR488" s="71">
        <v>0</v>
      </c>
      <c r="BS488" s="71">
        <v>4</v>
      </c>
      <c r="BT488" s="71">
        <v>0</v>
      </c>
      <c r="BU488"/>
      <c r="BV488" s="70">
        <v>108.491</v>
      </c>
      <c r="BW488" s="70">
        <v>0</v>
      </c>
      <c r="BX488" s="70">
        <v>0</v>
      </c>
      <c r="BY488" s="70">
        <v>0</v>
      </c>
      <c r="BZ488" s="70">
        <v>0</v>
      </c>
      <c r="CA488" s="70">
        <v>0</v>
      </c>
      <c r="CB488" s="70">
        <v>0</v>
      </c>
      <c r="CC488" s="70">
        <v>0</v>
      </c>
      <c r="CD488" s="70">
        <v>0</v>
      </c>
    </row>
    <row r="489" spans="1:82">
      <c r="A489" s="70" t="s">
        <v>1631</v>
      </c>
      <c r="B489" s="70">
        <v>170</v>
      </c>
      <c r="C489" s="70">
        <v>19</v>
      </c>
      <c r="D489" s="70">
        <v>10</v>
      </c>
      <c r="E489" s="70">
        <v>2022</v>
      </c>
      <c r="F489" s="70" t="s">
        <v>161</v>
      </c>
      <c r="G489" s="70" t="s">
        <v>1629</v>
      </c>
      <c r="H489" s="70" t="s">
        <v>1630</v>
      </c>
      <c r="I489" s="148"/>
      <c r="J489" s="71">
        <v>164.44445738006374</v>
      </c>
      <c r="K489" s="71">
        <v>12.904944852200144</v>
      </c>
      <c r="L489" s="71">
        <v>59.238364191401232</v>
      </c>
      <c r="M489" s="71">
        <v>204.27244851793691</v>
      </c>
      <c r="N489" s="71">
        <v>266.97919034393345</v>
      </c>
      <c r="O489" s="71">
        <v>108.64412328707903</v>
      </c>
      <c r="P489" s="71">
        <v>98.049614300124887</v>
      </c>
      <c r="Q489" s="71">
        <v>6.654411517630777</v>
      </c>
      <c r="R489" s="71">
        <v>0</v>
      </c>
      <c r="S489" s="71">
        <v>10.914621973759999</v>
      </c>
      <c r="T489" s="72"/>
      <c r="U489" s="71">
        <v>9673081</v>
      </c>
      <c r="V489" s="71">
        <v>4813</v>
      </c>
      <c r="W489" s="71">
        <v>1490</v>
      </c>
      <c r="X489" s="71">
        <v>44205</v>
      </c>
      <c r="Y489" s="71">
        <v>61725</v>
      </c>
      <c r="Z489" s="71">
        <v>75948</v>
      </c>
      <c r="AA489" s="71">
        <v>21423</v>
      </c>
      <c r="AB489" s="71">
        <v>113036</v>
      </c>
      <c r="AC489" s="71">
        <v>0</v>
      </c>
      <c r="AD489" s="71">
        <v>10.914621973759999</v>
      </c>
      <c r="AE489" s="72"/>
      <c r="AF489" s="71">
        <v>66052883.094110385</v>
      </c>
      <c r="AG489" s="71">
        <v>9208402.5955059491</v>
      </c>
      <c r="AH489" s="71">
        <v>10565636.454295019</v>
      </c>
      <c r="AI489" s="71">
        <v>276591043.47547853</v>
      </c>
      <c r="AJ489" s="71">
        <v>251335847.60779849</v>
      </c>
      <c r="AK489" s="71">
        <v>0</v>
      </c>
      <c r="AL489" s="71">
        <v>0</v>
      </c>
      <c r="AM489" s="71">
        <v>14596032.850602714</v>
      </c>
      <c r="AN489" s="71">
        <v>0</v>
      </c>
      <c r="AO489" s="71">
        <v>0</v>
      </c>
      <c r="AP489" s="71">
        <v>628349846.07779109</v>
      </c>
      <c r="AQ489" s="72"/>
      <c r="AR489" s="71">
        <v>2041</v>
      </c>
      <c r="AS489" s="71">
        <v>452</v>
      </c>
      <c r="AT489" s="71">
        <v>0</v>
      </c>
      <c r="AU489" s="71">
        <v>0</v>
      </c>
      <c r="AV489" s="71">
        <v>0</v>
      </c>
      <c r="AW489" s="71">
        <v>0</v>
      </c>
      <c r="AX489" s="71"/>
      <c r="AY489" s="72"/>
      <c r="AZ489" s="71">
        <v>10523.58499999999</v>
      </c>
      <c r="BA489" s="71">
        <v>38937.599999999991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2156</v>
      </c>
      <c r="B490" s="70">
        <v>170</v>
      </c>
      <c r="C490" s="70">
        <v>20</v>
      </c>
      <c r="D490" s="70">
        <v>10</v>
      </c>
      <c r="E490" s="70">
        <v>2023</v>
      </c>
      <c r="F490" s="70" t="s">
        <v>1539</v>
      </c>
      <c r="G490" s="70" t="s">
        <v>1629</v>
      </c>
      <c r="H490" s="70" t="s">
        <v>1630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2164</v>
      </c>
      <c r="AS490" s="71">
        <v>464</v>
      </c>
      <c r="AT490" s="71">
        <v>0</v>
      </c>
      <c r="AU490" s="71">
        <v>0</v>
      </c>
      <c r="AV490" s="71">
        <v>0</v>
      </c>
      <c r="AW490" s="71">
        <v>0</v>
      </c>
      <c r="AX490" s="71"/>
      <c r="AY490" s="72"/>
      <c r="AZ490" s="71">
        <v>11306.74899999998</v>
      </c>
      <c r="BA490" s="71">
        <v>39980.6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1628</v>
      </c>
      <c r="B491" s="70">
        <v>170</v>
      </c>
      <c r="C491" s="70">
        <v>21</v>
      </c>
      <c r="D491" s="70">
        <v>10</v>
      </c>
      <c r="E491" s="70">
        <v>2024</v>
      </c>
      <c r="F491" s="70" t="s">
        <v>1554</v>
      </c>
      <c r="G491" s="70" t="s">
        <v>1629</v>
      </c>
      <c r="H491" s="70" t="s">
        <v>1630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2157</v>
      </c>
      <c r="B492" s="70">
        <v>341</v>
      </c>
      <c r="C492" s="70">
        <v>1</v>
      </c>
      <c r="D492" s="70">
        <v>21</v>
      </c>
      <c r="E492" s="70">
        <v>1990</v>
      </c>
      <c r="F492" s="70" t="s">
        <v>787</v>
      </c>
      <c r="G492" s="70" t="s">
        <v>2158</v>
      </c>
      <c r="H492" s="70" t="s">
        <v>2159</v>
      </c>
      <c r="I492" s="148"/>
      <c r="J492" s="71">
        <v>60.909341872148808</v>
      </c>
      <c r="K492" s="71">
        <v>4.4710422526950069</v>
      </c>
      <c r="L492" s="71">
        <v>17.577753838441691</v>
      </c>
      <c r="M492" s="71">
        <v>25.005676601115201</v>
      </c>
      <c r="N492" s="71">
        <v>31.869060677905662</v>
      </c>
      <c r="O492" s="71">
        <v>40.020744001332197</v>
      </c>
      <c r="P492" s="71">
        <v>42.180939329866213</v>
      </c>
      <c r="Q492" s="71">
        <v>3.3954752085081301</v>
      </c>
      <c r="R492" s="71">
        <v>0</v>
      </c>
      <c r="S492" s="71">
        <v>3.624227265521708</v>
      </c>
      <c r="T492" s="72"/>
      <c r="U492" s="71">
        <v>1473283</v>
      </c>
      <c r="V492" s="71">
        <v>1519</v>
      </c>
      <c r="W492" s="71">
        <v>170</v>
      </c>
      <c r="X492" s="71">
        <v>8424</v>
      </c>
      <c r="Y492" s="71">
        <v>14343</v>
      </c>
      <c r="Z492" s="71">
        <v>16461</v>
      </c>
      <c r="AA492" s="71">
        <v>10242</v>
      </c>
      <c r="AB492" s="71">
        <v>55131</v>
      </c>
      <c r="AC492" s="71">
        <v>0</v>
      </c>
      <c r="AD492" s="71">
        <v>3.624227265521708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2160</v>
      </c>
      <c r="B493" s="70">
        <v>342</v>
      </c>
      <c r="C493" s="70">
        <v>2</v>
      </c>
      <c r="D493" s="70">
        <v>21</v>
      </c>
      <c r="E493" s="70">
        <v>2005</v>
      </c>
      <c r="F493" s="70" t="s">
        <v>789</v>
      </c>
      <c r="G493" s="70" t="s">
        <v>2158</v>
      </c>
      <c r="H493" s="70" t="s">
        <v>2159</v>
      </c>
      <c r="I493" s="148"/>
      <c r="J493" s="71">
        <v>56.179392797487807</v>
      </c>
      <c r="K493" s="71">
        <v>4.2988397889638819</v>
      </c>
      <c r="L493" s="71">
        <v>35.550079724173912</v>
      </c>
      <c r="M493" s="71">
        <v>85.082703073132919</v>
      </c>
      <c r="N493" s="71">
        <v>72.355949427848032</v>
      </c>
      <c r="O493" s="71">
        <v>81.247390713831322</v>
      </c>
      <c r="P493" s="71">
        <v>58.669417148235262</v>
      </c>
      <c r="Q493" s="71">
        <v>4.8259073578622198</v>
      </c>
      <c r="R493" s="71">
        <v>0</v>
      </c>
      <c r="S493" s="71">
        <v>7.6235846742900923</v>
      </c>
      <c r="T493" s="72"/>
      <c r="U493" s="71">
        <v>1426105</v>
      </c>
      <c r="V493" s="71">
        <v>1817</v>
      </c>
      <c r="W493" s="71">
        <v>379</v>
      </c>
      <c r="X493" s="71">
        <v>15926</v>
      </c>
      <c r="Y493" s="71">
        <v>27558</v>
      </c>
      <c r="Z493" s="71">
        <v>38671</v>
      </c>
      <c r="AA493" s="71">
        <v>11667</v>
      </c>
      <c r="AB493" s="71">
        <v>81914</v>
      </c>
      <c r="AC493" s="71">
        <v>0</v>
      </c>
      <c r="AD493" s="71">
        <v>7.6235846742900923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2161</v>
      </c>
      <c r="B494" s="70">
        <v>343</v>
      </c>
      <c r="C494" s="70">
        <v>3</v>
      </c>
      <c r="D494" s="70">
        <v>21</v>
      </c>
      <c r="E494" s="70">
        <v>2006</v>
      </c>
      <c r="F494" s="70" t="s">
        <v>790</v>
      </c>
      <c r="G494" s="70" t="s">
        <v>2158</v>
      </c>
      <c r="H494" s="70" t="s">
        <v>2159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2162</v>
      </c>
      <c r="B495" s="70">
        <v>344</v>
      </c>
      <c r="C495" s="70">
        <v>4</v>
      </c>
      <c r="D495" s="70">
        <v>21</v>
      </c>
      <c r="E495" s="70">
        <v>2007</v>
      </c>
      <c r="F495" s="70" t="s">
        <v>791</v>
      </c>
      <c r="G495" s="70" t="s">
        <v>2158</v>
      </c>
      <c r="H495" s="70" t="s">
        <v>2159</v>
      </c>
      <c r="I495" s="148"/>
      <c r="J495" s="71">
        <v>73.826423569162188</v>
      </c>
      <c r="K495" s="71">
        <v>4.5969338356189438</v>
      </c>
      <c r="L495" s="71">
        <v>32.106669261571383</v>
      </c>
      <c r="M495" s="71">
        <v>105.2061406978732</v>
      </c>
      <c r="N495" s="71">
        <v>91.26604194043918</v>
      </c>
      <c r="O495" s="71">
        <v>80.498589235648467</v>
      </c>
      <c r="P495" s="71">
        <v>62.866138863284007</v>
      </c>
      <c r="Q495" s="71">
        <v>5.2316981377891798</v>
      </c>
      <c r="R495" s="71">
        <v>0</v>
      </c>
      <c r="S495" s="71">
        <v>11.68287375224538</v>
      </c>
      <c r="T495" s="72"/>
      <c r="U495" s="71">
        <v>2105650</v>
      </c>
      <c r="V495" s="71">
        <v>1895</v>
      </c>
      <c r="W495" s="71">
        <v>394</v>
      </c>
      <c r="X495" s="71">
        <v>23580</v>
      </c>
      <c r="Y495" s="71">
        <v>29132</v>
      </c>
      <c r="Z495" s="71">
        <v>39830</v>
      </c>
      <c r="AA495" s="71">
        <v>12311</v>
      </c>
      <c r="AB495" s="71">
        <v>84106</v>
      </c>
      <c r="AC495" s="71">
        <v>0</v>
      </c>
      <c r="AD495" s="71">
        <v>11.68287375224538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2163</v>
      </c>
      <c r="B496" s="70">
        <v>345</v>
      </c>
      <c r="C496" s="70">
        <v>5</v>
      </c>
      <c r="D496" s="70">
        <v>21</v>
      </c>
      <c r="E496" s="70">
        <v>2008</v>
      </c>
      <c r="F496" s="70" t="s">
        <v>792</v>
      </c>
      <c r="G496" s="70" t="s">
        <v>2158</v>
      </c>
      <c r="H496" s="70" t="s">
        <v>2159</v>
      </c>
      <c r="I496" s="148"/>
      <c r="J496" s="71">
        <v>65.811945244953932</v>
      </c>
      <c r="K496" s="71">
        <v>3.6174894246960809</v>
      </c>
      <c r="L496" s="71">
        <v>28.172910391297769</v>
      </c>
      <c r="M496" s="71">
        <v>118.7657805654005</v>
      </c>
      <c r="N496" s="71">
        <v>89.918588768273366</v>
      </c>
      <c r="O496" s="71">
        <v>79.385722388837465</v>
      </c>
      <c r="P496" s="71">
        <v>61.259188371900763</v>
      </c>
      <c r="Q496" s="71">
        <v>5.26961802120762</v>
      </c>
      <c r="R496" s="71">
        <v>0</v>
      </c>
      <c r="S496" s="71">
        <v>11.04353013441758</v>
      </c>
      <c r="T496" s="72"/>
      <c r="U496" s="71">
        <v>2168422</v>
      </c>
      <c r="V496" s="71">
        <v>1895</v>
      </c>
      <c r="W496" s="71">
        <v>394</v>
      </c>
      <c r="X496" s="71">
        <v>23580</v>
      </c>
      <c r="Y496" s="71">
        <v>30280</v>
      </c>
      <c r="Z496" s="71">
        <v>40658</v>
      </c>
      <c r="AA496" s="71">
        <v>12010</v>
      </c>
      <c r="AB496" s="71">
        <v>86109</v>
      </c>
      <c r="AC496" s="71">
        <v>0</v>
      </c>
      <c r="AD496" s="71">
        <v>11.04353013441758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2164</v>
      </c>
      <c r="B497" s="70">
        <v>346</v>
      </c>
      <c r="C497" s="70">
        <v>6</v>
      </c>
      <c r="D497" s="70">
        <v>21</v>
      </c>
      <c r="E497" s="70">
        <v>2009</v>
      </c>
      <c r="F497" s="70" t="s">
        <v>176</v>
      </c>
      <c r="G497" s="70" t="s">
        <v>2158</v>
      </c>
      <c r="H497" s="70" t="s">
        <v>2159</v>
      </c>
      <c r="I497" s="148"/>
      <c r="J497" s="71">
        <v>86.020547147754357</v>
      </c>
      <c r="K497" s="71">
        <v>3.1886551591280519</v>
      </c>
      <c r="L497" s="71">
        <v>24.895684084291641</v>
      </c>
      <c r="M497" s="71">
        <v>116.3108074577972</v>
      </c>
      <c r="N497" s="71">
        <v>85.604773215403725</v>
      </c>
      <c r="O497" s="71">
        <v>82.597393934695816</v>
      </c>
      <c r="P497" s="71">
        <v>58.712254931804317</v>
      </c>
      <c r="Q497" s="71">
        <v>5.12766074897098</v>
      </c>
      <c r="R497" s="71">
        <v>0</v>
      </c>
      <c r="S497" s="71">
        <v>8.6320159002843155</v>
      </c>
      <c r="T497" s="72"/>
      <c r="U497" s="71">
        <v>2449140</v>
      </c>
      <c r="V497" s="71">
        <v>2147</v>
      </c>
      <c r="W497" s="71">
        <v>449</v>
      </c>
      <c r="X497" s="71">
        <v>26284</v>
      </c>
      <c r="Y497" s="71">
        <v>31286</v>
      </c>
      <c r="Z497" s="71">
        <v>41755</v>
      </c>
      <c r="AA497" s="71">
        <v>11817</v>
      </c>
      <c r="AB497" s="71">
        <v>87957</v>
      </c>
      <c r="AC497" s="71">
        <v>0</v>
      </c>
      <c r="AD497" s="71">
        <v>8.6320159002843155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2.88</v>
      </c>
      <c r="BJ497" s="71">
        <v>0</v>
      </c>
      <c r="BK497" s="71">
        <v>0.66800000000000004</v>
      </c>
      <c r="BL497" s="71">
        <v>153.80099999999999</v>
      </c>
      <c r="BM497" s="71">
        <v>0</v>
      </c>
      <c r="BN497" s="72"/>
      <c r="BO497" s="71">
        <v>0</v>
      </c>
      <c r="BP497" s="71">
        <v>1</v>
      </c>
      <c r="BQ497" s="71">
        <v>0</v>
      </c>
      <c r="BR497" s="71">
        <v>1</v>
      </c>
      <c r="BS497" s="71">
        <v>18</v>
      </c>
      <c r="BT497" s="71">
        <v>0</v>
      </c>
      <c r="BU497"/>
      <c r="BV497" s="70">
        <v>137.04900000000001</v>
      </c>
      <c r="BW497" s="70">
        <v>0</v>
      </c>
      <c r="BX497" s="70">
        <v>20.3</v>
      </c>
      <c r="BY497" s="70">
        <v>0</v>
      </c>
      <c r="BZ497" s="70">
        <v>0</v>
      </c>
      <c r="CA497" s="70">
        <v>0</v>
      </c>
      <c r="CB497" s="70">
        <v>0</v>
      </c>
      <c r="CC497" s="70">
        <v>0</v>
      </c>
      <c r="CD497" s="70">
        <v>0</v>
      </c>
    </row>
    <row r="498" spans="1:82">
      <c r="A498" s="70" t="s">
        <v>2165</v>
      </c>
      <c r="B498" s="70">
        <v>347</v>
      </c>
      <c r="C498" s="70">
        <v>7</v>
      </c>
      <c r="D498" s="70">
        <v>21</v>
      </c>
      <c r="E498" s="70">
        <v>2010</v>
      </c>
      <c r="F498" s="70" t="s">
        <v>177</v>
      </c>
      <c r="G498" s="70" t="s">
        <v>2158</v>
      </c>
      <c r="H498" s="70" t="s">
        <v>2159</v>
      </c>
      <c r="I498" s="148"/>
      <c r="J498" s="71">
        <v>68.945551054057674</v>
      </c>
      <c r="K498" s="71">
        <v>3.3982302338226158</v>
      </c>
      <c r="L498" s="71">
        <v>23.570154849555571</v>
      </c>
      <c r="M498" s="71">
        <v>116.10182165611241</v>
      </c>
      <c r="N498" s="71">
        <v>90.066238300795561</v>
      </c>
      <c r="O498" s="71">
        <v>83.741326216085</v>
      </c>
      <c r="P498" s="71">
        <v>59.436427925764157</v>
      </c>
      <c r="Q498" s="71">
        <v>5.4417413318519197</v>
      </c>
      <c r="R498" s="71">
        <v>0</v>
      </c>
      <c r="S498" s="71">
        <v>9.2163242315035951</v>
      </c>
      <c r="T498" s="72"/>
      <c r="U498" s="71">
        <v>1781325</v>
      </c>
      <c r="V498" s="71">
        <v>2147</v>
      </c>
      <c r="W498" s="71">
        <v>449</v>
      </c>
      <c r="X498" s="71">
        <v>26284</v>
      </c>
      <c r="Y498" s="71">
        <v>32223</v>
      </c>
      <c r="Z498" s="71">
        <v>42530</v>
      </c>
      <c r="AA498" s="71">
        <v>11664</v>
      </c>
      <c r="AB498" s="71">
        <v>89445</v>
      </c>
      <c r="AC498" s="71">
        <v>0</v>
      </c>
      <c r="AD498" s="71">
        <v>9.2163242315035951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2.6</v>
      </c>
      <c r="BJ498" s="71">
        <v>3.4870000000000001</v>
      </c>
      <c r="BK498" s="71">
        <v>0.66200000000000003</v>
      </c>
      <c r="BL498" s="71">
        <v>168.44200000000001</v>
      </c>
      <c r="BM498" s="71">
        <v>0</v>
      </c>
      <c r="BN498" s="72"/>
      <c r="BO498" s="71">
        <v>0</v>
      </c>
      <c r="BP498" s="71">
        <v>1</v>
      </c>
      <c r="BQ498" s="71">
        <v>1</v>
      </c>
      <c r="BR498" s="71">
        <v>1</v>
      </c>
      <c r="BS498" s="71">
        <v>19</v>
      </c>
      <c r="BT498" s="71">
        <v>0</v>
      </c>
      <c r="BU498"/>
      <c r="BV498" s="70">
        <v>152.24100000000001</v>
      </c>
      <c r="BW498" s="70">
        <v>0</v>
      </c>
      <c r="BX498" s="70">
        <v>22.95</v>
      </c>
      <c r="BY498" s="70">
        <v>0</v>
      </c>
      <c r="BZ498" s="70">
        <v>0</v>
      </c>
      <c r="CA498" s="70">
        <v>0</v>
      </c>
      <c r="CB498" s="70">
        <v>0</v>
      </c>
      <c r="CC498" s="70">
        <v>0</v>
      </c>
      <c r="CD498" s="70">
        <v>0</v>
      </c>
    </row>
    <row r="499" spans="1:82">
      <c r="A499" s="70" t="s">
        <v>2166</v>
      </c>
      <c r="B499" s="70">
        <v>348</v>
      </c>
      <c r="C499" s="70">
        <v>8</v>
      </c>
      <c r="D499" s="70">
        <v>21</v>
      </c>
      <c r="E499" s="70">
        <v>2011</v>
      </c>
      <c r="F499" s="70" t="s">
        <v>178</v>
      </c>
      <c r="G499" s="70" t="s">
        <v>2158</v>
      </c>
      <c r="H499" s="70" t="s">
        <v>2159</v>
      </c>
      <c r="I499" s="148"/>
      <c r="J499" s="71">
        <v>69.451680983136555</v>
      </c>
      <c r="K499" s="71">
        <v>5.3644337892413638</v>
      </c>
      <c r="L499" s="71">
        <v>22.979530055545819</v>
      </c>
      <c r="M499" s="71">
        <v>134.50973037951701</v>
      </c>
      <c r="N499" s="71">
        <v>96.73144135966507</v>
      </c>
      <c r="O499" s="71">
        <v>83.78379204029865</v>
      </c>
      <c r="P499" s="71">
        <v>57.317985981491702</v>
      </c>
      <c r="Q499" s="71">
        <v>6.3485660867667697</v>
      </c>
      <c r="R499" s="71">
        <v>0</v>
      </c>
      <c r="S499" s="71">
        <v>9.41690786370315</v>
      </c>
      <c r="T499" s="72"/>
      <c r="U499" s="71">
        <v>1878627</v>
      </c>
      <c r="V499" s="71">
        <v>2147</v>
      </c>
      <c r="W499" s="71">
        <v>449</v>
      </c>
      <c r="X499" s="71">
        <v>26284</v>
      </c>
      <c r="Y499" s="71">
        <v>32935</v>
      </c>
      <c r="Z499" s="71">
        <v>43476</v>
      </c>
      <c r="AA499" s="71">
        <v>11583</v>
      </c>
      <c r="AB499" s="71">
        <v>90465</v>
      </c>
      <c r="AC499" s="71">
        <v>0</v>
      </c>
      <c r="AD499" s="71">
        <v>9.41690786370315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2.3039999999999998</v>
      </c>
      <c r="BJ499" s="71">
        <v>3.476</v>
      </c>
      <c r="BK499" s="71">
        <v>0</v>
      </c>
      <c r="BL499" s="71">
        <v>112.76899999999999</v>
      </c>
      <c r="BM499" s="71">
        <v>0</v>
      </c>
      <c r="BN499" s="72"/>
      <c r="BO499" s="71">
        <v>0</v>
      </c>
      <c r="BP499" s="71">
        <v>1</v>
      </c>
      <c r="BQ499" s="71">
        <v>1</v>
      </c>
      <c r="BR499" s="71">
        <v>0</v>
      </c>
      <c r="BS499" s="71">
        <v>18</v>
      </c>
      <c r="BT499" s="71">
        <v>0</v>
      </c>
      <c r="BU499"/>
      <c r="BV499" s="70">
        <v>118.54900000000001</v>
      </c>
      <c r="BW499" s="70">
        <v>0</v>
      </c>
      <c r="BX499" s="70">
        <v>0</v>
      </c>
      <c r="BY499" s="70">
        <v>0</v>
      </c>
      <c r="BZ499" s="70">
        <v>0</v>
      </c>
      <c r="CA499" s="70">
        <v>0</v>
      </c>
      <c r="CB499" s="70">
        <v>0</v>
      </c>
      <c r="CC499" s="70">
        <v>0</v>
      </c>
      <c r="CD499" s="70">
        <v>0</v>
      </c>
    </row>
    <row r="500" spans="1:82">
      <c r="A500" s="70" t="s">
        <v>2167</v>
      </c>
      <c r="B500" s="70">
        <v>349</v>
      </c>
      <c r="C500" s="70">
        <v>9</v>
      </c>
      <c r="D500" s="70">
        <v>21</v>
      </c>
      <c r="E500" s="70">
        <v>2012</v>
      </c>
      <c r="F500" s="70" t="s">
        <v>179</v>
      </c>
      <c r="G500" s="70" t="s">
        <v>2158</v>
      </c>
      <c r="H500" s="70" t="s">
        <v>2159</v>
      </c>
      <c r="I500" s="148"/>
      <c r="J500" s="71">
        <v>66.329068838740525</v>
      </c>
      <c r="K500" s="71">
        <v>5.3224522739598843</v>
      </c>
      <c r="L500" s="71">
        <v>23.071235441557288</v>
      </c>
      <c r="M500" s="71">
        <v>150.3150015447213</v>
      </c>
      <c r="N500" s="71">
        <v>110.3210635351352</v>
      </c>
      <c r="O500" s="71">
        <v>85.298385983809027</v>
      </c>
      <c r="P500" s="71">
        <v>57.5047517725951</v>
      </c>
      <c r="Q500" s="71">
        <v>7.0519109160429903</v>
      </c>
      <c r="R500" s="71">
        <v>0</v>
      </c>
      <c r="S500" s="71">
        <v>10.7736280558593</v>
      </c>
      <c r="T500" s="72"/>
      <c r="U500" s="71">
        <v>1802793</v>
      </c>
      <c r="V500" s="71">
        <v>2147</v>
      </c>
      <c r="W500" s="71">
        <v>449</v>
      </c>
      <c r="X500" s="71">
        <v>26284</v>
      </c>
      <c r="Y500" s="71">
        <v>34168</v>
      </c>
      <c r="Z500" s="71">
        <v>44613</v>
      </c>
      <c r="AA500" s="71">
        <v>11555</v>
      </c>
      <c r="AB500" s="71">
        <v>92489</v>
      </c>
      <c r="AC500" s="71">
        <v>0</v>
      </c>
      <c r="AD500" s="71">
        <v>10.7736280558593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2.887</v>
      </c>
      <c r="BJ500" s="71">
        <v>3.9729999999999999</v>
      </c>
      <c r="BK500" s="71">
        <v>0.69199999999999995</v>
      </c>
      <c r="BL500" s="71">
        <v>230.75299999999999</v>
      </c>
      <c r="BM500" s="71">
        <v>0</v>
      </c>
      <c r="BN500" s="72"/>
      <c r="BO500" s="71">
        <v>0</v>
      </c>
      <c r="BP500" s="71">
        <v>1</v>
      </c>
      <c r="BQ500" s="71">
        <v>1</v>
      </c>
      <c r="BR500" s="71">
        <v>1</v>
      </c>
      <c r="BS500" s="71">
        <v>18</v>
      </c>
      <c r="BT500" s="71">
        <v>0</v>
      </c>
      <c r="BU500"/>
      <c r="BV500" s="70">
        <v>238.30500000000001</v>
      </c>
      <c r="BW500" s="70">
        <v>0</v>
      </c>
      <c r="BX500" s="70">
        <v>0</v>
      </c>
      <c r="BY500" s="70">
        <v>0</v>
      </c>
      <c r="BZ500" s="70">
        <v>0</v>
      </c>
      <c r="CA500" s="70">
        <v>0</v>
      </c>
      <c r="CB500" s="70">
        <v>0</v>
      </c>
      <c r="CC500" s="70">
        <v>0</v>
      </c>
      <c r="CD500" s="70">
        <v>0</v>
      </c>
    </row>
    <row r="501" spans="1:82">
      <c r="A501" s="70" t="s">
        <v>2168</v>
      </c>
      <c r="B501" s="70">
        <v>350</v>
      </c>
      <c r="C501" s="70">
        <v>10</v>
      </c>
      <c r="D501" s="70">
        <v>21</v>
      </c>
      <c r="E501" s="70">
        <v>2013</v>
      </c>
      <c r="F501" s="70" t="s">
        <v>180</v>
      </c>
      <c r="G501" s="1064" t="s">
        <v>2158</v>
      </c>
      <c r="H501" s="70" t="s">
        <v>2159</v>
      </c>
      <c r="I501" s="148"/>
      <c r="J501" s="71">
        <v>64.687934652483534</v>
      </c>
      <c r="K501" s="71">
        <v>4.7438329357934581</v>
      </c>
      <c r="L501" s="71">
        <v>23.077094063081489</v>
      </c>
      <c r="M501" s="71">
        <v>149.03530765027</v>
      </c>
      <c r="N501" s="71">
        <v>119.0373995390991</v>
      </c>
      <c r="O501" s="71">
        <v>83.682483797686544</v>
      </c>
      <c r="P501" s="71">
        <v>57.436694350864535</v>
      </c>
      <c r="Q501" s="71">
        <v>7.2204604968930504</v>
      </c>
      <c r="R501" s="71">
        <v>0</v>
      </c>
      <c r="S501" s="71">
        <v>8.4426691185593583</v>
      </c>
      <c r="T501" s="72"/>
      <c r="U501" s="71">
        <v>1712670</v>
      </c>
      <c r="V501" s="71">
        <v>2147</v>
      </c>
      <c r="W501" s="71">
        <v>449</v>
      </c>
      <c r="X501" s="71">
        <v>26284</v>
      </c>
      <c r="Y501" s="71">
        <v>35079</v>
      </c>
      <c r="Z501" s="71">
        <v>45722</v>
      </c>
      <c r="AA501" s="71">
        <v>11498</v>
      </c>
      <c r="AB501" s="71">
        <v>93342</v>
      </c>
      <c r="AC501" s="71">
        <v>0</v>
      </c>
      <c r="AD501" s="71">
        <v>8.4426691185593583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3.069</v>
      </c>
      <c r="BJ501" s="71">
        <v>4.09</v>
      </c>
      <c r="BK501" s="71">
        <v>0.64800000000000002</v>
      </c>
      <c r="BL501" s="71">
        <v>168.733</v>
      </c>
      <c r="BM501" s="71">
        <v>0</v>
      </c>
      <c r="BN501" s="72"/>
      <c r="BO501" s="71">
        <v>0</v>
      </c>
      <c r="BP501" s="71">
        <v>1</v>
      </c>
      <c r="BQ501" s="71">
        <v>1</v>
      </c>
      <c r="BR501" s="71">
        <v>1</v>
      </c>
      <c r="BS501" s="71">
        <v>18</v>
      </c>
      <c r="BT501" s="71">
        <v>0</v>
      </c>
      <c r="BU501"/>
      <c r="BV501" s="70">
        <v>176.54</v>
      </c>
      <c r="BW501" s="70">
        <v>0</v>
      </c>
      <c r="BX501" s="70">
        <v>0</v>
      </c>
      <c r="BY501" s="70">
        <v>0</v>
      </c>
      <c r="BZ501" s="70">
        <v>0</v>
      </c>
      <c r="CA501" s="70">
        <v>0</v>
      </c>
      <c r="CB501" s="70">
        <v>0</v>
      </c>
      <c r="CC501" s="70">
        <v>0</v>
      </c>
      <c r="CD501" s="70">
        <v>0</v>
      </c>
    </row>
    <row r="502" spans="1:82">
      <c r="A502" s="70" t="s">
        <v>2169</v>
      </c>
      <c r="B502" s="70">
        <v>351</v>
      </c>
      <c r="C502" s="70">
        <v>11</v>
      </c>
      <c r="D502" s="70">
        <v>21</v>
      </c>
      <c r="E502" s="70">
        <v>2014</v>
      </c>
      <c r="F502" s="70" t="s">
        <v>181</v>
      </c>
      <c r="G502" s="1064" t="s">
        <v>2158</v>
      </c>
      <c r="H502" s="70" t="s">
        <v>2159</v>
      </c>
      <c r="I502" s="148"/>
      <c r="J502" s="71">
        <v>74.27641273489057</v>
      </c>
      <c r="K502" s="71">
        <v>4.0071922506467352</v>
      </c>
      <c r="L502" s="71">
        <v>27.449860607501471</v>
      </c>
      <c r="M502" s="71">
        <v>148.33490637470581</v>
      </c>
      <c r="N502" s="71">
        <v>99.46573313691961</v>
      </c>
      <c r="O502" s="71">
        <v>80.856123042709925</v>
      </c>
      <c r="P502" s="71">
        <v>57.228087280929287</v>
      </c>
      <c r="Q502" s="71">
        <v>6.9558043892543804</v>
      </c>
      <c r="R502" s="71">
        <v>0</v>
      </c>
      <c r="S502" s="71">
        <v>9.5354936921639517</v>
      </c>
      <c r="T502" s="72"/>
      <c r="U502" s="71">
        <v>2164850</v>
      </c>
      <c r="V502" s="71">
        <v>1676</v>
      </c>
      <c r="W502" s="71">
        <v>479</v>
      </c>
      <c r="X502" s="71">
        <v>28446</v>
      </c>
      <c r="Y502" s="71">
        <v>35629</v>
      </c>
      <c r="Z502" s="71">
        <v>46529</v>
      </c>
      <c r="AA502" s="71">
        <v>11397</v>
      </c>
      <c r="AB502" s="71">
        <v>93722</v>
      </c>
      <c r="AC502" s="71">
        <v>0</v>
      </c>
      <c r="AD502" s="71">
        <v>9.5354936921639517</v>
      </c>
      <c r="AE502" s="72"/>
      <c r="AF502" s="71"/>
      <c r="AG502" s="71"/>
      <c r="AH502" s="71"/>
      <c r="AI502" s="71"/>
      <c r="AJ502" s="71"/>
      <c r="AK502" s="71"/>
      <c r="AL502" s="71"/>
      <c r="AM502" s="71"/>
      <c r="AN502" s="71"/>
      <c r="AO502" s="71"/>
      <c r="AP502" s="71"/>
      <c r="AQ502" s="72"/>
      <c r="AR502" s="71">
        <v>2015</v>
      </c>
      <c r="AS502" s="71">
        <v>184</v>
      </c>
      <c r="AT502" s="71">
        <v>0</v>
      </c>
      <c r="AU502" s="71">
        <v>0</v>
      </c>
      <c r="AV502" s="71">
        <v>0</v>
      </c>
      <c r="AW502" s="71">
        <v>0</v>
      </c>
      <c r="AX502" s="71"/>
      <c r="AY502" s="72"/>
      <c r="AZ502" s="71">
        <v>7701.3</v>
      </c>
      <c r="BA502" s="71">
        <v>10808.9</v>
      </c>
      <c r="BB502" s="71">
        <v>0</v>
      </c>
      <c r="BC502" s="71">
        <v>0</v>
      </c>
      <c r="BD502" s="71">
        <v>0</v>
      </c>
      <c r="BE502" s="71">
        <v>0</v>
      </c>
      <c r="BF502" s="71"/>
      <c r="BG502" s="72"/>
      <c r="BH502" s="71">
        <v>0</v>
      </c>
      <c r="BI502" s="71">
        <v>3.282</v>
      </c>
      <c r="BJ502" s="71">
        <v>4.609</v>
      </c>
      <c r="BK502" s="71">
        <v>0.53700000000000003</v>
      </c>
      <c r="BL502" s="71">
        <v>189.87799999999999</v>
      </c>
      <c r="BM502" s="71">
        <v>0</v>
      </c>
      <c r="BN502" s="72"/>
      <c r="BO502" s="71">
        <v>0</v>
      </c>
      <c r="BP502" s="71">
        <v>1</v>
      </c>
      <c r="BQ502" s="71">
        <v>1</v>
      </c>
      <c r="BR502" s="71">
        <v>1</v>
      </c>
      <c r="BS502" s="71">
        <v>19</v>
      </c>
      <c r="BT502" s="71">
        <v>0</v>
      </c>
      <c r="BU502"/>
      <c r="BV502" s="70">
        <v>198.30600000000001</v>
      </c>
      <c r="BW502" s="70">
        <v>0</v>
      </c>
      <c r="BX502" s="70">
        <v>0</v>
      </c>
      <c r="BY502" s="70">
        <v>0</v>
      </c>
      <c r="BZ502" s="70">
        <v>0</v>
      </c>
      <c r="CA502" s="70">
        <v>0</v>
      </c>
      <c r="CB502" s="70">
        <v>0</v>
      </c>
      <c r="CC502" s="70">
        <v>0</v>
      </c>
      <c r="CD502" s="70">
        <v>0</v>
      </c>
    </row>
    <row r="503" spans="1:82">
      <c r="A503" s="70" t="s">
        <v>2170</v>
      </c>
      <c r="B503" s="70">
        <v>352</v>
      </c>
      <c r="C503" s="70">
        <v>12</v>
      </c>
      <c r="D503" s="70">
        <v>21</v>
      </c>
      <c r="E503" s="70">
        <v>2015</v>
      </c>
      <c r="F503" s="70" t="s">
        <v>182</v>
      </c>
      <c r="G503" s="70" t="s">
        <v>2158</v>
      </c>
      <c r="H503" s="70" t="s">
        <v>2159</v>
      </c>
      <c r="I503" s="148"/>
      <c r="J503" s="71">
        <v>102.7621554225821</v>
      </c>
      <c r="K503" s="71">
        <v>3.9794749282712552</v>
      </c>
      <c r="L503" s="71">
        <v>28.833804997749461</v>
      </c>
      <c r="M503" s="71">
        <v>150.7029335842048</v>
      </c>
      <c r="N503" s="71">
        <v>94.893384201094563</v>
      </c>
      <c r="O503" s="71">
        <v>81.326368095421714</v>
      </c>
      <c r="P503" s="71">
        <v>56.831074748296921</v>
      </c>
      <c r="Q503" s="71">
        <v>6.9050422602551098</v>
      </c>
      <c r="R503" s="71">
        <v>0</v>
      </c>
      <c r="S503" s="71">
        <v>12.62482461441639</v>
      </c>
      <c r="T503" s="72"/>
      <c r="U503" s="71">
        <v>2961191</v>
      </c>
      <c r="V503" s="71">
        <v>1676</v>
      </c>
      <c r="W503" s="71">
        <v>479</v>
      </c>
      <c r="X503" s="71">
        <v>28446</v>
      </c>
      <c r="Y503" s="71">
        <v>36572</v>
      </c>
      <c r="Z503" s="71">
        <v>47250</v>
      </c>
      <c r="AA503" s="71">
        <v>11309</v>
      </c>
      <c r="AB503" s="71">
        <v>95040</v>
      </c>
      <c r="AC503" s="71">
        <v>0</v>
      </c>
      <c r="AD503" s="71">
        <v>12.62482461441639</v>
      </c>
      <c r="AE503" s="72"/>
      <c r="AF503" s="71">
        <v>31803192.493419118</v>
      </c>
      <c r="AG503" s="71">
        <v>3424515.6865830668</v>
      </c>
      <c r="AH503" s="71">
        <v>6025478.0276621394</v>
      </c>
      <c r="AI503" s="71">
        <v>213821002.7509298</v>
      </c>
      <c r="AJ503" s="71">
        <v>130897193.39134391</v>
      </c>
      <c r="AK503" s="71">
        <v>0</v>
      </c>
      <c r="AL503" s="71">
        <v>0</v>
      </c>
      <c r="AM503" s="71">
        <v>13024833.322194559</v>
      </c>
      <c r="AN503" s="71">
        <v>0</v>
      </c>
      <c r="AO503" s="71">
        <v>0</v>
      </c>
      <c r="AP503" s="71">
        <v>398996215.67213261</v>
      </c>
      <c r="AQ503" s="72"/>
      <c r="AR503" s="71">
        <v>2333</v>
      </c>
      <c r="AS503" s="71">
        <v>411</v>
      </c>
      <c r="AT503" s="71">
        <v>0</v>
      </c>
      <c r="AU503" s="71">
        <v>0</v>
      </c>
      <c r="AV503" s="71">
        <v>0</v>
      </c>
      <c r="AW503" s="71">
        <v>0</v>
      </c>
      <c r="AX503" s="71"/>
      <c r="AY503" s="72"/>
      <c r="AZ503" s="71">
        <v>9218.7000000000007</v>
      </c>
      <c r="BA503" s="71">
        <v>22732.5</v>
      </c>
      <c r="BB503" s="71">
        <v>0</v>
      </c>
      <c r="BC503" s="71">
        <v>0</v>
      </c>
      <c r="BD503" s="71">
        <v>0</v>
      </c>
      <c r="BE503" s="71">
        <v>0</v>
      </c>
      <c r="BF503" s="71"/>
      <c r="BG503" s="72"/>
      <c r="BH503" s="71">
        <v>0</v>
      </c>
      <c r="BI503" s="71">
        <v>3.1880000000000002</v>
      </c>
      <c r="BJ503" s="71">
        <v>4.758</v>
      </c>
      <c r="BK503" s="71">
        <v>0.372</v>
      </c>
      <c r="BL503" s="71">
        <v>215.92400000000001</v>
      </c>
      <c r="BM503" s="71">
        <v>0</v>
      </c>
      <c r="BN503" s="72"/>
      <c r="BO503" s="71">
        <v>0</v>
      </c>
      <c r="BP503" s="71">
        <v>1</v>
      </c>
      <c r="BQ503" s="71">
        <v>1</v>
      </c>
      <c r="BR503" s="71">
        <v>1</v>
      </c>
      <c r="BS503" s="71">
        <v>20</v>
      </c>
      <c r="BT503" s="71">
        <v>0</v>
      </c>
      <c r="BU503"/>
      <c r="BV503" s="70">
        <v>199.20699999999999</v>
      </c>
      <c r="BW503" s="70">
        <v>0</v>
      </c>
      <c r="BX503" s="70">
        <v>25.035</v>
      </c>
      <c r="BY503" s="70">
        <v>0</v>
      </c>
      <c r="BZ503" s="70">
        <v>0</v>
      </c>
      <c r="CA503" s="70">
        <v>0</v>
      </c>
      <c r="CB503" s="70">
        <v>0</v>
      </c>
      <c r="CC503" s="70">
        <v>0</v>
      </c>
      <c r="CD503" s="70">
        <v>0</v>
      </c>
    </row>
    <row r="504" spans="1:82">
      <c r="A504" s="70" t="s">
        <v>2171</v>
      </c>
      <c r="B504" s="70">
        <v>353</v>
      </c>
      <c r="C504" s="70">
        <v>13</v>
      </c>
      <c r="D504" s="70">
        <v>21</v>
      </c>
      <c r="E504" s="70">
        <v>2016</v>
      </c>
      <c r="F504" s="70" t="s">
        <v>155</v>
      </c>
      <c r="G504" s="70" t="s">
        <v>2158</v>
      </c>
      <c r="H504" s="70" t="s">
        <v>2159</v>
      </c>
      <c r="I504" s="148"/>
      <c r="J504" s="71">
        <v>100.5592816833549</v>
      </c>
      <c r="K504" s="71">
        <v>3.8350401253749835</v>
      </c>
      <c r="L504" s="71">
        <v>33.538804096832024</v>
      </c>
      <c r="M504" s="71">
        <v>129.60820580446403</v>
      </c>
      <c r="N504" s="71">
        <v>102.86184125319447</v>
      </c>
      <c r="O504" s="71">
        <v>81.925155034972789</v>
      </c>
      <c r="P504" s="71">
        <v>55.496321930841525</v>
      </c>
      <c r="Q504" s="71">
        <v>6.8698829249015825</v>
      </c>
      <c r="R504" s="71">
        <v>0</v>
      </c>
      <c r="S504" s="71">
        <v>14.552720902811924</v>
      </c>
      <c r="T504" s="72"/>
      <c r="U504" s="71">
        <v>2737688</v>
      </c>
      <c r="V504" s="71">
        <v>1676</v>
      </c>
      <c r="W504" s="71">
        <v>479</v>
      </c>
      <c r="X504" s="71">
        <v>28446</v>
      </c>
      <c r="Y504" s="71">
        <v>37826</v>
      </c>
      <c r="Z504" s="71">
        <v>48183</v>
      </c>
      <c r="AA504" s="71">
        <v>11422</v>
      </c>
      <c r="AB504" s="71">
        <v>97263</v>
      </c>
      <c r="AC504" s="71">
        <v>0</v>
      </c>
      <c r="AD504" s="71">
        <v>14.55272090281192</v>
      </c>
      <c r="AE504" s="72"/>
      <c r="AF504" s="71">
        <v>32296765.741672799</v>
      </c>
      <c r="AG504" s="71">
        <v>3263023.0411210642</v>
      </c>
      <c r="AH504" s="71">
        <v>5548415.7023538696</v>
      </c>
      <c r="AI504" s="71">
        <v>198971903.9881472</v>
      </c>
      <c r="AJ504" s="71">
        <v>142101593.37660819</v>
      </c>
      <c r="AK504" s="71">
        <v>0</v>
      </c>
      <c r="AL504" s="71">
        <v>0</v>
      </c>
      <c r="AM504" s="71">
        <v>13339841.84991909</v>
      </c>
      <c r="AN504" s="71">
        <v>0</v>
      </c>
      <c r="AO504" s="71">
        <v>0</v>
      </c>
      <c r="AP504" s="71">
        <v>395521543.69982219</v>
      </c>
      <c r="AQ504" s="72"/>
      <c r="AR504" s="71">
        <v>2639</v>
      </c>
      <c r="AS504" s="71">
        <v>516</v>
      </c>
      <c r="AT504" s="71">
        <v>0</v>
      </c>
      <c r="AU504" s="71">
        <v>0</v>
      </c>
      <c r="AV504" s="71">
        <v>0</v>
      </c>
      <c r="AW504" s="71">
        <v>0</v>
      </c>
      <c r="AX504" s="71"/>
      <c r="AY504" s="72"/>
      <c r="AZ504" s="71">
        <v>10790.4</v>
      </c>
      <c r="BA504" s="71">
        <v>35968.199999999997</v>
      </c>
      <c r="BB504" s="71">
        <v>0</v>
      </c>
      <c r="BC504" s="71">
        <v>0</v>
      </c>
      <c r="BD504" s="71">
        <v>0</v>
      </c>
      <c r="BE504" s="71">
        <v>0</v>
      </c>
      <c r="BF504" s="71"/>
      <c r="BG504" s="72"/>
      <c r="BH504" s="71">
        <v>0</v>
      </c>
      <c r="BI504" s="71">
        <v>3.2789999999999999</v>
      </c>
      <c r="BJ504" s="71">
        <v>4.6840000000000002</v>
      </c>
      <c r="BK504" s="71">
        <v>0.48299999999999998</v>
      </c>
      <c r="BL504" s="71">
        <v>208.785</v>
      </c>
      <c r="BM504" s="71">
        <v>0</v>
      </c>
      <c r="BN504" s="72"/>
      <c r="BO504" s="71">
        <v>0</v>
      </c>
      <c r="BP504" s="71">
        <v>1</v>
      </c>
      <c r="BQ504" s="71">
        <v>1</v>
      </c>
      <c r="BR504" s="71">
        <v>1</v>
      </c>
      <c r="BS504" s="71">
        <v>20</v>
      </c>
      <c r="BT504" s="71">
        <v>0</v>
      </c>
      <c r="BU504"/>
      <c r="BV504" s="70">
        <v>217.23099999999999</v>
      </c>
      <c r="BW504" s="70">
        <v>0</v>
      </c>
      <c r="BX504" s="70">
        <v>0</v>
      </c>
      <c r="BY504" s="70">
        <v>0</v>
      </c>
      <c r="BZ504" s="70">
        <v>0</v>
      </c>
      <c r="CA504" s="70">
        <v>0</v>
      </c>
      <c r="CB504" s="70">
        <v>0</v>
      </c>
      <c r="CC504" s="70">
        <v>0</v>
      </c>
      <c r="CD504" s="70">
        <v>0</v>
      </c>
    </row>
    <row r="505" spans="1:82">
      <c r="A505" s="70" t="s">
        <v>2172</v>
      </c>
      <c r="B505" s="70">
        <v>354</v>
      </c>
      <c r="C505" s="70">
        <v>14</v>
      </c>
      <c r="D505" s="70">
        <v>21</v>
      </c>
      <c r="E505" s="70">
        <v>2017</v>
      </c>
      <c r="F505" s="70" t="s">
        <v>156</v>
      </c>
      <c r="G505" s="70" t="s">
        <v>2158</v>
      </c>
      <c r="H505" s="70" t="s">
        <v>2159</v>
      </c>
      <c r="I505" s="148"/>
      <c r="J505" s="71">
        <v>94.424811070562825</v>
      </c>
      <c r="K505" s="71">
        <v>3.8387702649201128</v>
      </c>
      <c r="L505" s="71">
        <v>30.76414025651334</v>
      </c>
      <c r="M505" s="71">
        <v>131.50246979097045</v>
      </c>
      <c r="N505" s="71">
        <v>117.46672221169216</v>
      </c>
      <c r="O505" s="71">
        <v>82.50339801720223</v>
      </c>
      <c r="P505" s="71">
        <v>55.83516849261018</v>
      </c>
      <c r="Q505" s="71">
        <v>6.7815061544274</v>
      </c>
      <c r="R505" s="71">
        <v>0</v>
      </c>
      <c r="S505" s="71">
        <v>12.136398789553244</v>
      </c>
      <c r="T505" s="72"/>
      <c r="U505" s="71">
        <v>2738634</v>
      </c>
      <c r="V505" s="71">
        <v>1676</v>
      </c>
      <c r="W505" s="71">
        <v>479</v>
      </c>
      <c r="X505" s="71">
        <v>28446</v>
      </c>
      <c r="Y505" s="71">
        <v>39043</v>
      </c>
      <c r="Z505" s="71">
        <v>49328</v>
      </c>
      <c r="AA505" s="71">
        <v>11565</v>
      </c>
      <c r="AB505" s="71">
        <v>99286</v>
      </c>
      <c r="AC505" s="71">
        <v>0</v>
      </c>
      <c r="AD505" s="71">
        <v>12.13639878955324</v>
      </c>
      <c r="AE505" s="72"/>
      <c r="AF505" s="71">
        <v>30291538.821275908</v>
      </c>
      <c r="AG505" s="71">
        <v>3297305.204407007</v>
      </c>
      <c r="AH505" s="71">
        <v>6822467.2820010297</v>
      </c>
      <c r="AI505" s="71">
        <v>211621865.37284389</v>
      </c>
      <c r="AJ505" s="71">
        <v>164459045.2247481</v>
      </c>
      <c r="AK505" s="71">
        <v>0</v>
      </c>
      <c r="AL505" s="71">
        <v>0</v>
      </c>
      <c r="AM505" s="71">
        <v>13638608.263669649</v>
      </c>
      <c r="AN505" s="71">
        <v>0</v>
      </c>
      <c r="AO505" s="71">
        <v>0</v>
      </c>
      <c r="AP505" s="71">
        <v>430130830.16894561</v>
      </c>
      <c r="AQ505" s="72"/>
      <c r="AR505" s="71">
        <v>2886</v>
      </c>
      <c r="AS505" s="71">
        <v>607</v>
      </c>
      <c r="AT505" s="71">
        <v>0</v>
      </c>
      <c r="AU505" s="71">
        <v>0</v>
      </c>
      <c r="AV505" s="71">
        <v>0</v>
      </c>
      <c r="AW505" s="71">
        <v>0</v>
      </c>
      <c r="AX505" s="71"/>
      <c r="AY505" s="72"/>
      <c r="AZ505" s="71">
        <v>12108.8</v>
      </c>
      <c r="BA505" s="71">
        <v>58269.800000000017</v>
      </c>
      <c r="BB505" s="71">
        <v>0</v>
      </c>
      <c r="BC505" s="71">
        <v>0</v>
      </c>
      <c r="BD505" s="71">
        <v>0</v>
      </c>
      <c r="BE505" s="71">
        <v>0</v>
      </c>
      <c r="BF505" s="71"/>
      <c r="BG505" s="72"/>
      <c r="BH505" s="71">
        <v>0</v>
      </c>
      <c r="BI505" s="71">
        <v>3.206</v>
      </c>
      <c r="BJ505" s="71">
        <v>4.68</v>
      </c>
      <c r="BK505" s="71">
        <v>0.50600000000000001</v>
      </c>
      <c r="BL505" s="71">
        <v>239.37799999999999</v>
      </c>
      <c r="BM505" s="71">
        <v>0</v>
      </c>
      <c r="BN505" s="72"/>
      <c r="BO505" s="71">
        <v>0</v>
      </c>
      <c r="BP505" s="71">
        <v>1</v>
      </c>
      <c r="BQ505" s="71">
        <v>1</v>
      </c>
      <c r="BR505" s="71">
        <v>1</v>
      </c>
      <c r="BS505" s="71">
        <v>21</v>
      </c>
      <c r="BT505" s="71">
        <v>0</v>
      </c>
      <c r="BU505"/>
      <c r="BV505" s="70">
        <v>222.68199999999999</v>
      </c>
      <c r="BW505" s="70">
        <v>0</v>
      </c>
      <c r="BX505" s="70">
        <v>25.088000000000001</v>
      </c>
      <c r="BY505" s="70">
        <v>0</v>
      </c>
      <c r="BZ505" s="70">
        <v>0</v>
      </c>
      <c r="CA505" s="70">
        <v>0</v>
      </c>
      <c r="CB505" s="70">
        <v>0</v>
      </c>
      <c r="CC505" s="70">
        <v>0</v>
      </c>
      <c r="CD505" s="70">
        <v>0</v>
      </c>
    </row>
    <row r="506" spans="1:82">
      <c r="A506" s="70" t="s">
        <v>2173</v>
      </c>
      <c r="B506" s="70">
        <v>355</v>
      </c>
      <c r="C506" s="70">
        <v>15</v>
      </c>
      <c r="D506" s="70">
        <v>21</v>
      </c>
      <c r="E506" s="70">
        <v>2018</v>
      </c>
      <c r="F506" s="70" t="s">
        <v>183</v>
      </c>
      <c r="G506" s="70" t="s">
        <v>2158</v>
      </c>
      <c r="H506" s="70" t="s">
        <v>2159</v>
      </c>
      <c r="I506" s="148"/>
      <c r="J506" s="71">
        <v>88.320590462350069</v>
      </c>
      <c r="K506" s="71">
        <v>3.6247834094888147</v>
      </c>
      <c r="L506" s="71">
        <v>28.770492020349785</v>
      </c>
      <c r="M506" s="71">
        <v>134.1663111410185</v>
      </c>
      <c r="N506" s="71">
        <v>101.43323673645335</v>
      </c>
      <c r="O506" s="71">
        <v>83.044130546301801</v>
      </c>
      <c r="P506" s="71">
        <v>55.303271398414395</v>
      </c>
      <c r="Q506" s="71">
        <v>6.4204150405808003</v>
      </c>
      <c r="R506" s="71">
        <v>0</v>
      </c>
      <c r="S506" s="71">
        <v>14.244913752945976</v>
      </c>
      <c r="T506" s="72"/>
      <c r="U506" s="71">
        <v>2841743</v>
      </c>
      <c r="V506" s="71">
        <v>1676</v>
      </c>
      <c r="W506" s="71">
        <v>479</v>
      </c>
      <c r="X506" s="71">
        <v>28446</v>
      </c>
      <c r="Y506" s="71">
        <v>40260</v>
      </c>
      <c r="Z506" s="71">
        <v>50602</v>
      </c>
      <c r="AA506" s="71">
        <v>11570</v>
      </c>
      <c r="AB506" s="71">
        <v>101299</v>
      </c>
      <c r="AC506" s="71">
        <v>0</v>
      </c>
      <c r="AD506" s="71">
        <v>14.24491375294598</v>
      </c>
      <c r="AE506" s="72"/>
      <c r="AF506" s="71">
        <v>29255031.872204311</v>
      </c>
      <c r="AG506" s="71">
        <v>3006603.6671422939</v>
      </c>
      <c r="AH506" s="71">
        <v>6443080.070126378</v>
      </c>
      <c r="AI506" s="71">
        <v>211061924.8808496</v>
      </c>
      <c r="AJ506" s="71">
        <v>152235034.2598215</v>
      </c>
      <c r="AK506" s="71">
        <v>0</v>
      </c>
      <c r="AL506" s="71">
        <v>0</v>
      </c>
      <c r="AM506" s="71">
        <v>13943919.863979319</v>
      </c>
      <c r="AN506" s="71">
        <v>0</v>
      </c>
      <c r="AO506" s="71">
        <v>0</v>
      </c>
      <c r="AP506" s="71">
        <v>415945594.61412346</v>
      </c>
      <c r="AQ506" s="72"/>
      <c r="AR506" s="71">
        <v>3248</v>
      </c>
      <c r="AS506" s="71">
        <v>668</v>
      </c>
      <c r="AT506" s="71">
        <v>0</v>
      </c>
      <c r="AU506" s="71">
        <v>0</v>
      </c>
      <c r="AV506" s="71">
        <v>0</v>
      </c>
      <c r="AW506" s="71">
        <v>0</v>
      </c>
      <c r="AX506" s="71"/>
      <c r="AY506" s="72"/>
      <c r="AZ506" s="71">
        <v>14216.299999999992</v>
      </c>
      <c r="BA506" s="71">
        <v>63466</v>
      </c>
      <c r="BB506" s="71">
        <v>0</v>
      </c>
      <c r="BC506" s="71">
        <v>0</v>
      </c>
      <c r="BD506" s="71">
        <v>0</v>
      </c>
      <c r="BE506" s="71">
        <v>0</v>
      </c>
      <c r="BF506" s="71"/>
      <c r="BG506" s="72"/>
      <c r="BH506" s="71">
        <v>0</v>
      </c>
      <c r="BI506" s="71">
        <v>2.9790000000000001</v>
      </c>
      <c r="BJ506" s="71">
        <v>4.54</v>
      </c>
      <c r="BK506" s="71">
        <v>0.50900000000000001</v>
      </c>
      <c r="BL506" s="71">
        <v>260.56100000000004</v>
      </c>
      <c r="BM506" s="71">
        <v>0</v>
      </c>
      <c r="BN506" s="72"/>
      <c r="BO506" s="71">
        <v>0</v>
      </c>
      <c r="BP506" s="71">
        <v>1</v>
      </c>
      <c r="BQ506" s="71">
        <v>1</v>
      </c>
      <c r="BR506" s="71">
        <v>1</v>
      </c>
      <c r="BS506" s="71">
        <v>20</v>
      </c>
      <c r="BT506" s="71">
        <v>0</v>
      </c>
      <c r="BU506"/>
      <c r="BV506" s="70">
        <v>242.10499999999999</v>
      </c>
      <c r="BW506" s="70">
        <v>0</v>
      </c>
      <c r="BX506" s="70">
        <v>26.484000000000002</v>
      </c>
      <c r="BY506" s="70">
        <v>0</v>
      </c>
      <c r="BZ506" s="70">
        <v>0</v>
      </c>
      <c r="CA506" s="70">
        <v>0</v>
      </c>
      <c r="CB506" s="70">
        <v>0</v>
      </c>
      <c r="CC506" s="70">
        <v>0</v>
      </c>
      <c r="CD506" s="70">
        <v>0</v>
      </c>
    </row>
    <row r="507" spans="1:82">
      <c r="A507" s="70" t="s">
        <v>2174</v>
      </c>
      <c r="B507" s="70">
        <v>356</v>
      </c>
      <c r="C507" s="70">
        <v>16</v>
      </c>
      <c r="D507" s="70">
        <v>21</v>
      </c>
      <c r="E507" s="70">
        <v>2019</v>
      </c>
      <c r="F507" s="70" t="s">
        <v>158</v>
      </c>
      <c r="G507" s="70" t="s">
        <v>2158</v>
      </c>
      <c r="H507" s="70" t="s">
        <v>2159</v>
      </c>
      <c r="I507" s="148"/>
      <c r="J507" s="71">
        <v>85.855733215097203</v>
      </c>
      <c r="K507" s="71">
        <v>3.3032168238244206</v>
      </c>
      <c r="L507" s="71">
        <v>29.009634672430785</v>
      </c>
      <c r="M507" s="71">
        <v>122.47564120452228</v>
      </c>
      <c r="N507" s="71">
        <v>99.517105935173859</v>
      </c>
      <c r="O507" s="71">
        <v>82.596589196872443</v>
      </c>
      <c r="P507" s="71">
        <v>55.662550870683589</v>
      </c>
      <c r="Q507" s="71">
        <v>6.3878099556554204</v>
      </c>
      <c r="R507" s="71">
        <v>0</v>
      </c>
      <c r="S507" s="71">
        <v>14.186269941843605</v>
      </c>
      <c r="T507" s="72"/>
      <c r="U507" s="71">
        <v>2773268</v>
      </c>
      <c r="V507" s="71">
        <v>1676</v>
      </c>
      <c r="W507" s="71">
        <v>479</v>
      </c>
      <c r="X507" s="71">
        <v>28446</v>
      </c>
      <c r="Y507" s="71">
        <v>41531</v>
      </c>
      <c r="Z507" s="71">
        <v>51711</v>
      </c>
      <c r="AA507" s="71">
        <v>11558</v>
      </c>
      <c r="AB507" s="71">
        <v>103513</v>
      </c>
      <c r="AC507" s="71">
        <v>0</v>
      </c>
      <c r="AD507" s="71">
        <v>14.18626994184361</v>
      </c>
      <c r="AE507" s="72"/>
      <c r="AF507" s="71">
        <v>28779846.199761741</v>
      </c>
      <c r="AG507" s="71">
        <v>2903933.8726375531</v>
      </c>
      <c r="AH507" s="71">
        <v>6714520.9838761482</v>
      </c>
      <c r="AI507" s="71">
        <v>200496500.85149819</v>
      </c>
      <c r="AJ507" s="71">
        <v>148503267.9775067</v>
      </c>
      <c r="AK507" s="71">
        <v>0</v>
      </c>
      <c r="AL507" s="71">
        <v>0</v>
      </c>
      <c r="AM507" s="71">
        <v>14097691.354553206</v>
      </c>
      <c r="AN507" s="71">
        <v>0</v>
      </c>
      <c r="AO507" s="71">
        <v>0</v>
      </c>
      <c r="AP507" s="71">
        <v>401495761.23983353</v>
      </c>
      <c r="AQ507" s="72"/>
      <c r="AR507" s="71">
        <v>3619</v>
      </c>
      <c r="AS507" s="71">
        <v>702</v>
      </c>
      <c r="AT507" s="71">
        <v>0</v>
      </c>
      <c r="AU507" s="71">
        <v>0</v>
      </c>
      <c r="AV507" s="71">
        <v>0</v>
      </c>
      <c r="AW507" s="71">
        <v>0</v>
      </c>
      <c r="AX507" s="71"/>
      <c r="AY507" s="72"/>
      <c r="AZ507" s="71">
        <v>16475.89999999998</v>
      </c>
      <c r="BA507" s="71">
        <v>64226.300000000032</v>
      </c>
      <c r="BB507" s="71">
        <v>0</v>
      </c>
      <c r="BC507" s="71">
        <v>0</v>
      </c>
      <c r="BD507" s="71">
        <v>0</v>
      </c>
      <c r="BE507" s="71">
        <v>0</v>
      </c>
      <c r="BF507" s="71"/>
      <c r="BG507" s="72"/>
      <c r="BH507" s="71">
        <v>0</v>
      </c>
      <c r="BI507" s="71">
        <v>2.9140000000000001</v>
      </c>
      <c r="BJ507" s="71">
        <v>5.0209999999999999</v>
      </c>
      <c r="BK507" s="71">
        <v>0.378</v>
      </c>
      <c r="BL507" s="71">
        <v>293.35400000000004</v>
      </c>
      <c r="BM507" s="71">
        <v>0</v>
      </c>
      <c r="BN507" s="72"/>
      <c r="BO507" s="71">
        <v>0</v>
      </c>
      <c r="BP507" s="71">
        <v>1</v>
      </c>
      <c r="BQ507" s="71">
        <v>1</v>
      </c>
      <c r="BR507" s="71">
        <v>1</v>
      </c>
      <c r="BS507" s="71">
        <v>20</v>
      </c>
      <c r="BT507" s="71">
        <v>0</v>
      </c>
      <c r="BU507"/>
      <c r="BV507" s="70">
        <v>269.66500000000002</v>
      </c>
      <c r="BW507" s="70">
        <v>0</v>
      </c>
      <c r="BX507" s="70">
        <v>32.002000000000002</v>
      </c>
      <c r="BY507" s="70">
        <v>0</v>
      </c>
      <c r="BZ507" s="70">
        <v>0</v>
      </c>
      <c r="CA507" s="70">
        <v>0</v>
      </c>
      <c r="CB507" s="70">
        <v>0</v>
      </c>
      <c r="CC507" s="70">
        <v>0</v>
      </c>
      <c r="CD507" s="70">
        <v>0</v>
      </c>
    </row>
    <row r="508" spans="1:82">
      <c r="A508" s="70" t="s">
        <v>2175</v>
      </c>
      <c r="B508" s="70">
        <v>357</v>
      </c>
      <c r="C508" s="70">
        <v>17</v>
      </c>
      <c r="D508" s="70">
        <v>21</v>
      </c>
      <c r="E508" s="70">
        <v>2020</v>
      </c>
      <c r="F508" s="70" t="s">
        <v>159</v>
      </c>
      <c r="G508" s="70" t="s">
        <v>2158</v>
      </c>
      <c r="H508" s="70" t="s">
        <v>2159</v>
      </c>
      <c r="I508" s="148"/>
      <c r="J508" s="71">
        <v>84.864448355881137</v>
      </c>
      <c r="K508" s="71">
        <v>3.7021576886780423</v>
      </c>
      <c r="L508" s="71">
        <v>26.440854757183764</v>
      </c>
      <c r="M508" s="71">
        <v>137.12199586389897</v>
      </c>
      <c r="N508" s="71">
        <v>99.567221927148495</v>
      </c>
      <c r="O508" s="71">
        <v>74.086198037518102</v>
      </c>
      <c r="P508" s="71">
        <v>53.429075136626302</v>
      </c>
      <c r="Q508" s="71">
        <v>6.2363936353505496</v>
      </c>
      <c r="R508" s="71">
        <v>0</v>
      </c>
      <c r="S508" s="71">
        <v>16.50185439637465</v>
      </c>
      <c r="T508" s="72"/>
      <c r="U508" s="71">
        <v>2911870</v>
      </c>
      <c r="V508" s="71">
        <v>1763</v>
      </c>
      <c r="W508" s="71">
        <v>464</v>
      </c>
      <c r="X508" s="71">
        <v>33418</v>
      </c>
      <c r="Y508" s="71">
        <v>42505</v>
      </c>
      <c r="Z508" s="71">
        <v>52940</v>
      </c>
      <c r="AA508" s="71">
        <v>11792</v>
      </c>
      <c r="AB508" s="71">
        <v>105772</v>
      </c>
      <c r="AC508" s="71">
        <v>0</v>
      </c>
      <c r="AD508" s="71">
        <v>16.50185439637465</v>
      </c>
      <c r="AE508" s="72"/>
      <c r="AF508" s="71">
        <v>29572244.472303331</v>
      </c>
      <c r="AG508" s="71">
        <v>2976480.1413012361</v>
      </c>
      <c r="AH508" s="71">
        <v>6474712.6792892637</v>
      </c>
      <c r="AI508" s="71">
        <v>229568670.17826694</v>
      </c>
      <c r="AJ508" s="71">
        <v>152938669.8774927</v>
      </c>
      <c r="AK508" s="71"/>
      <c r="AL508" s="71"/>
      <c r="AM508" s="71">
        <v>13804421.151430188</v>
      </c>
      <c r="AN508" s="71"/>
      <c r="AO508" s="71"/>
      <c r="AP508" s="71">
        <v>435335198.50008363</v>
      </c>
      <c r="AQ508" s="72"/>
      <c r="AR508" s="71">
        <v>3995</v>
      </c>
      <c r="AS508" s="71">
        <v>720</v>
      </c>
      <c r="AT508" s="71">
        <v>0</v>
      </c>
      <c r="AU508" s="71">
        <v>0</v>
      </c>
      <c r="AV508" s="71">
        <v>0</v>
      </c>
      <c r="AW508" s="71">
        <v>0</v>
      </c>
      <c r="AX508" s="71"/>
      <c r="AY508" s="72"/>
      <c r="AZ508" s="71">
        <v>18680.599999999929</v>
      </c>
      <c r="BA508" s="71">
        <v>72236.899999999951</v>
      </c>
      <c r="BB508" s="71">
        <v>0</v>
      </c>
      <c r="BC508" s="71">
        <v>0</v>
      </c>
      <c r="BD508" s="71">
        <v>0</v>
      </c>
      <c r="BE508" s="71">
        <v>0</v>
      </c>
      <c r="BF508" s="71"/>
      <c r="BG508" s="72"/>
      <c r="BH508" s="71">
        <v>0</v>
      </c>
      <c r="BI508" s="71">
        <v>3.032</v>
      </c>
      <c r="BJ508" s="71">
        <v>4.53</v>
      </c>
      <c r="BK508" s="71">
        <v>0.34699999999999998</v>
      </c>
      <c r="BL508" s="71">
        <v>326.73500000000001</v>
      </c>
      <c r="BM508" s="71">
        <v>0</v>
      </c>
      <c r="BN508" s="72"/>
      <c r="BO508" s="71">
        <v>0</v>
      </c>
      <c r="BP508" s="71">
        <v>1</v>
      </c>
      <c r="BQ508" s="71">
        <v>1</v>
      </c>
      <c r="BR508" s="71">
        <v>1</v>
      </c>
      <c r="BS508" s="71">
        <v>20</v>
      </c>
      <c r="BT508" s="71">
        <v>0</v>
      </c>
      <c r="BU508"/>
      <c r="BV508" s="70">
        <v>305.911</v>
      </c>
      <c r="BW508" s="70">
        <v>0</v>
      </c>
      <c r="BX508" s="70">
        <v>28.733000000000001</v>
      </c>
      <c r="BY508" s="70">
        <v>0</v>
      </c>
      <c r="BZ508" s="70">
        <v>0</v>
      </c>
      <c r="CA508" s="70">
        <v>0</v>
      </c>
      <c r="CB508" s="70">
        <v>0</v>
      </c>
      <c r="CC508" s="70">
        <v>0</v>
      </c>
      <c r="CD508" s="70">
        <v>0</v>
      </c>
    </row>
    <row r="509" spans="1:82">
      <c r="A509" s="70" t="s">
        <v>2176</v>
      </c>
      <c r="B509" s="70">
        <v>357</v>
      </c>
      <c r="C509" s="70">
        <v>18</v>
      </c>
      <c r="D509" s="70">
        <v>21</v>
      </c>
      <c r="E509" s="70">
        <v>2021</v>
      </c>
      <c r="F509" s="70" t="s">
        <v>160</v>
      </c>
      <c r="G509" s="70" t="s">
        <v>2158</v>
      </c>
      <c r="H509" s="70" t="s">
        <v>2159</v>
      </c>
      <c r="I509" s="148"/>
      <c r="J509" s="71">
        <v>95.174117393527609</v>
      </c>
      <c r="K509" s="71">
        <v>4.0282481678786262</v>
      </c>
      <c r="L509" s="71">
        <v>24.564167251541701</v>
      </c>
      <c r="M509" s="71">
        <v>151.19545043637714</v>
      </c>
      <c r="N509" s="71">
        <v>104.34371555659473</v>
      </c>
      <c r="O509" s="71">
        <v>73.561858854111691</v>
      </c>
      <c r="P509" s="71">
        <v>55.118086653110701</v>
      </c>
      <c r="Q509" s="71">
        <v>6.2843795305082297</v>
      </c>
      <c r="R509" s="71">
        <v>0</v>
      </c>
      <c r="S509" s="71">
        <v>17.661635442110111</v>
      </c>
      <c r="T509" s="72"/>
      <c r="U509" s="71">
        <v>3164740</v>
      </c>
      <c r="V509" s="71">
        <v>1763</v>
      </c>
      <c r="W509" s="71">
        <v>464</v>
      </c>
      <c r="X509" s="71">
        <v>33418</v>
      </c>
      <c r="Y509" s="71">
        <v>43374</v>
      </c>
      <c r="Z509" s="71">
        <v>54124</v>
      </c>
      <c r="AA509" s="71">
        <v>11862</v>
      </c>
      <c r="AB509" s="71">
        <v>107633</v>
      </c>
      <c r="AC509" s="71">
        <v>0</v>
      </c>
      <c r="AD509" s="71">
        <v>17.661635442110111</v>
      </c>
      <c r="AE509" s="72"/>
      <c r="AF509" s="71">
        <v>31641953.412058305</v>
      </c>
      <c r="AG509" s="71">
        <v>3229915.0476646083</v>
      </c>
      <c r="AH509" s="71">
        <v>5279714.8805792658</v>
      </c>
      <c r="AI509" s="71">
        <v>250904517.13711244</v>
      </c>
      <c r="AJ509" s="71">
        <v>156388612.59673309</v>
      </c>
      <c r="AK509" s="71">
        <v>0</v>
      </c>
      <c r="AL509" s="71">
        <v>0</v>
      </c>
      <c r="AM509" s="71">
        <v>14128326.036417251</v>
      </c>
      <c r="AN509" s="71">
        <v>0</v>
      </c>
      <c r="AO509" s="71">
        <v>0</v>
      </c>
      <c r="AP509" s="71">
        <v>461573039.11056495</v>
      </c>
      <c r="AQ509" s="72"/>
      <c r="AR509" s="71">
        <v>4470</v>
      </c>
      <c r="AS509" s="71">
        <v>730</v>
      </c>
      <c r="AT509" s="71">
        <v>0</v>
      </c>
      <c r="AU509" s="71">
        <v>0</v>
      </c>
      <c r="AV509" s="71">
        <v>0</v>
      </c>
      <c r="AW509" s="71">
        <v>0</v>
      </c>
      <c r="AX509" s="71"/>
      <c r="AY509" s="72"/>
      <c r="AZ509" s="71">
        <v>21501.899999999951</v>
      </c>
      <c r="BA509" s="71">
        <v>75034.399999999936</v>
      </c>
      <c r="BB509" s="71">
        <v>0</v>
      </c>
      <c r="BC509" s="71">
        <v>0</v>
      </c>
      <c r="BD509" s="71">
        <v>0</v>
      </c>
      <c r="BE509" s="71">
        <v>0</v>
      </c>
      <c r="BF509" s="71"/>
      <c r="BG509" s="72"/>
      <c r="BH509" s="71">
        <v>0</v>
      </c>
      <c r="BI509" s="71">
        <v>2.9460000000000002</v>
      </c>
      <c r="BJ509" s="71">
        <v>4.4379999999999997</v>
      </c>
      <c r="BK509" s="71">
        <v>0.214</v>
      </c>
      <c r="BL509" s="71">
        <v>411.59500000000003</v>
      </c>
      <c r="BM509" s="71">
        <v>0</v>
      </c>
      <c r="BN509" s="72"/>
      <c r="BO509" s="71">
        <v>0</v>
      </c>
      <c r="BP509" s="71">
        <v>1</v>
      </c>
      <c r="BQ509" s="71">
        <v>1</v>
      </c>
      <c r="BR509" s="71">
        <v>1</v>
      </c>
      <c r="BS509" s="71">
        <v>24</v>
      </c>
      <c r="BT509" s="71">
        <v>0</v>
      </c>
      <c r="BU509"/>
      <c r="BV509" s="70">
        <v>386.483</v>
      </c>
      <c r="BW509" s="70">
        <v>0</v>
      </c>
      <c r="BX509" s="70">
        <v>32.71</v>
      </c>
      <c r="BY509" s="70">
        <v>0</v>
      </c>
      <c r="BZ509" s="70">
        <v>0</v>
      </c>
      <c r="CA509" s="70">
        <v>0</v>
      </c>
      <c r="CB509" s="70">
        <v>0</v>
      </c>
      <c r="CC509" s="70">
        <v>0</v>
      </c>
      <c r="CD509" s="70">
        <v>0</v>
      </c>
    </row>
    <row r="510" spans="1:82">
      <c r="A510" s="70" t="s">
        <v>2177</v>
      </c>
      <c r="B510" s="70">
        <v>357</v>
      </c>
      <c r="C510" s="70">
        <v>19</v>
      </c>
      <c r="D510" s="70">
        <v>21</v>
      </c>
      <c r="E510" s="70">
        <v>2022</v>
      </c>
      <c r="F510" s="70" t="s">
        <v>161</v>
      </c>
      <c r="G510" s="70" t="s">
        <v>2158</v>
      </c>
      <c r="H510" s="70" t="s">
        <v>2159</v>
      </c>
      <c r="I510" s="148"/>
      <c r="J510" s="71">
        <v>108.38315370091532</v>
      </c>
      <c r="K510" s="71">
        <v>3.8626280152658996</v>
      </c>
      <c r="L510" s="71">
        <v>20.772378504579706</v>
      </c>
      <c r="M510" s="71">
        <v>149.31951527309289</v>
      </c>
      <c r="N510" s="71">
        <v>115.31433721954684</v>
      </c>
      <c r="O510" s="71">
        <v>79.571935506448767</v>
      </c>
      <c r="P510" s="71">
        <v>54.963255292452018</v>
      </c>
      <c r="Q510" s="71">
        <v>6.4729157931814356</v>
      </c>
      <c r="R510" s="71">
        <v>0</v>
      </c>
      <c r="S510" s="71">
        <v>18.2644973971301</v>
      </c>
      <c r="T510" s="72"/>
      <c r="U510" s="71">
        <v>4859070</v>
      </c>
      <c r="V510" s="71">
        <v>1763</v>
      </c>
      <c r="W510" s="71">
        <v>464</v>
      </c>
      <c r="X510" s="71">
        <v>33418</v>
      </c>
      <c r="Y510" s="71">
        <v>44773</v>
      </c>
      <c r="Z510" s="71">
        <v>55625</v>
      </c>
      <c r="AA510" s="71">
        <v>12009</v>
      </c>
      <c r="AB510" s="71">
        <v>109953</v>
      </c>
      <c r="AC510" s="71">
        <v>0</v>
      </c>
      <c r="AD510" s="71">
        <v>18.2644973971301</v>
      </c>
      <c r="AE510" s="72"/>
      <c r="AF510" s="71">
        <v>38112241.132064797</v>
      </c>
      <c r="AG510" s="71">
        <v>3189075.1648484273</v>
      </c>
      <c r="AH510" s="71">
        <v>5278219.6766278511</v>
      </c>
      <c r="AI510" s="71">
        <v>243680616.59154543</v>
      </c>
      <c r="AJ510" s="71">
        <v>182172903.64838898</v>
      </c>
      <c r="AK510" s="71">
        <v>0</v>
      </c>
      <c r="AL510" s="71">
        <v>0</v>
      </c>
      <c r="AM510" s="71">
        <v>14197933.401945578</v>
      </c>
      <c r="AN510" s="71">
        <v>0</v>
      </c>
      <c r="AO510" s="71">
        <v>0</v>
      </c>
      <c r="AP510" s="71">
        <v>486630989.61542106</v>
      </c>
      <c r="AQ510" s="72"/>
      <c r="AR510" s="71">
        <v>4983</v>
      </c>
      <c r="AS510" s="71">
        <v>740</v>
      </c>
      <c r="AT510" s="71">
        <v>0</v>
      </c>
      <c r="AU510" s="71">
        <v>0</v>
      </c>
      <c r="AV510" s="71">
        <v>0</v>
      </c>
      <c r="AW510" s="71">
        <v>0</v>
      </c>
      <c r="AX510" s="71"/>
      <c r="AY510" s="72"/>
      <c r="AZ510" s="71">
        <v>24449.700000000081</v>
      </c>
      <c r="BA510" s="71">
        <v>75970.399999999921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2178</v>
      </c>
      <c r="B511" s="70">
        <v>357</v>
      </c>
      <c r="C511" s="70">
        <v>20</v>
      </c>
      <c r="D511" s="70">
        <v>21</v>
      </c>
      <c r="E511" s="70">
        <v>2023</v>
      </c>
      <c r="F511" s="70" t="s">
        <v>1539</v>
      </c>
      <c r="G511" s="70" t="s">
        <v>2158</v>
      </c>
      <c r="H511" s="70" t="s">
        <v>2159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5295</v>
      </c>
      <c r="AS511" s="71">
        <v>750</v>
      </c>
      <c r="AT511" s="71">
        <v>0</v>
      </c>
      <c r="AU511" s="71">
        <v>0</v>
      </c>
      <c r="AV511" s="71">
        <v>0</v>
      </c>
      <c r="AW511" s="71">
        <v>0</v>
      </c>
      <c r="AX511" s="71"/>
      <c r="AY511" s="72"/>
      <c r="AZ511" s="71">
        <v>26186.400000000176</v>
      </c>
      <c r="BA511" s="71">
        <v>79960.299999999916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2179</v>
      </c>
      <c r="B512" s="70">
        <v>357</v>
      </c>
      <c r="C512" s="70">
        <v>21</v>
      </c>
      <c r="D512" s="70">
        <v>21</v>
      </c>
      <c r="E512" s="70">
        <v>2024</v>
      </c>
      <c r="F512" s="70" t="s">
        <v>1554</v>
      </c>
      <c r="G512" s="70" t="s">
        <v>2158</v>
      </c>
      <c r="H512" s="70" t="s">
        <v>2159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2180</v>
      </c>
      <c r="B513" s="70">
        <v>460</v>
      </c>
      <c r="C513" s="70">
        <v>1</v>
      </c>
      <c r="D513" s="70">
        <v>28</v>
      </c>
      <c r="E513" s="70">
        <v>1990</v>
      </c>
      <c r="F513" s="70" t="s">
        <v>787</v>
      </c>
      <c r="G513" s="70" t="s">
        <v>2181</v>
      </c>
      <c r="H513" s="70" t="s">
        <v>2182</v>
      </c>
      <c r="I513" s="148"/>
      <c r="J513" s="71">
        <v>433.70344666683047</v>
      </c>
      <c r="K513" s="71">
        <v>16.025268183948828</v>
      </c>
      <c r="L513" s="71">
        <v>6.2228026932573686</v>
      </c>
      <c r="M513" s="71">
        <v>79.39938673915006</v>
      </c>
      <c r="N513" s="71">
        <v>87.922637197163112</v>
      </c>
      <c r="O513" s="71">
        <v>72.694261930613735</v>
      </c>
      <c r="P513" s="71">
        <v>100.3537344904169</v>
      </c>
      <c r="Q513" s="71">
        <v>6.2360931469966703</v>
      </c>
      <c r="R513" s="71">
        <v>60.334245984817393</v>
      </c>
      <c r="S513" s="71">
        <v>5.6501628025760882</v>
      </c>
      <c r="T513" s="72"/>
      <c r="U513" s="71">
        <v>25568334</v>
      </c>
      <c r="V513" s="71">
        <v>4634</v>
      </c>
      <c r="W513" s="71">
        <v>69</v>
      </c>
      <c r="X513" s="71">
        <v>30649</v>
      </c>
      <c r="Y513" s="71">
        <v>31766</v>
      </c>
      <c r="Z513" s="71">
        <v>29900</v>
      </c>
      <c r="AA513" s="71">
        <v>24367</v>
      </c>
      <c r="AB513" s="71">
        <v>101253</v>
      </c>
      <c r="AC513" s="71">
        <v>10450000</v>
      </c>
      <c r="AD513" s="71">
        <v>5.6501628025760882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2183</v>
      </c>
      <c r="B514" s="70">
        <v>461</v>
      </c>
      <c r="C514" s="70">
        <v>2</v>
      </c>
      <c r="D514" s="70">
        <v>28</v>
      </c>
      <c r="E514" s="70">
        <v>2005</v>
      </c>
      <c r="F514" s="70" t="s">
        <v>789</v>
      </c>
      <c r="G514" s="70" t="s">
        <v>2181</v>
      </c>
      <c r="H514" s="70" t="s">
        <v>2182</v>
      </c>
      <c r="I514" s="148"/>
      <c r="J514" s="71">
        <v>365.04101747237058</v>
      </c>
      <c r="K514" s="71">
        <v>9.8672375282293761</v>
      </c>
      <c r="L514" s="71">
        <v>5.4235066299145824</v>
      </c>
      <c r="M514" s="71">
        <v>115.21679216624059</v>
      </c>
      <c r="N514" s="71">
        <v>143.93668496336861</v>
      </c>
      <c r="O514" s="71">
        <v>130.4840952567352</v>
      </c>
      <c r="P514" s="71">
        <v>99.36639091875621</v>
      </c>
      <c r="Q514" s="71">
        <v>6.5647045080434596</v>
      </c>
      <c r="R514" s="71">
        <v>30.98563519940398</v>
      </c>
      <c r="S514" s="71">
        <v>17.009913705320681</v>
      </c>
      <c r="T514" s="72"/>
      <c r="U514" s="71">
        <v>19895662</v>
      </c>
      <c r="V514" s="71">
        <v>4160</v>
      </c>
      <c r="W514" s="71">
        <v>59</v>
      </c>
      <c r="X514" s="71">
        <v>25072</v>
      </c>
      <c r="Y514" s="71">
        <v>43759</v>
      </c>
      <c r="Z514" s="71">
        <v>62106</v>
      </c>
      <c r="AA514" s="71">
        <v>19760</v>
      </c>
      <c r="AB514" s="71">
        <v>111428</v>
      </c>
      <c r="AC514" s="71">
        <v>5479168</v>
      </c>
      <c r="AD514" s="71">
        <v>17.009913705320681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2184</v>
      </c>
      <c r="B515" s="70">
        <v>462</v>
      </c>
      <c r="C515" s="70">
        <v>3</v>
      </c>
      <c r="D515" s="70">
        <v>28</v>
      </c>
      <c r="E515" s="70">
        <v>2006</v>
      </c>
      <c r="F515" s="70" t="s">
        <v>790</v>
      </c>
      <c r="G515" s="70" t="s">
        <v>2181</v>
      </c>
      <c r="H515" s="70" t="s">
        <v>2182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2185</v>
      </c>
      <c r="B516" s="70">
        <v>463</v>
      </c>
      <c r="C516" s="70">
        <v>4</v>
      </c>
      <c r="D516" s="70">
        <v>28</v>
      </c>
      <c r="E516" s="70">
        <v>2007</v>
      </c>
      <c r="F516" s="70" t="s">
        <v>791</v>
      </c>
      <c r="G516" s="70" t="s">
        <v>2181</v>
      </c>
      <c r="H516" s="70" t="s">
        <v>2182</v>
      </c>
      <c r="I516" s="148"/>
      <c r="J516" s="71">
        <v>328.28276105920662</v>
      </c>
      <c r="K516" s="71">
        <v>9.5471004819141267</v>
      </c>
      <c r="L516" s="71">
        <v>1.4594661982878769</v>
      </c>
      <c r="M516" s="71">
        <v>122.6206960213979</v>
      </c>
      <c r="N516" s="71">
        <v>143.34288341263289</v>
      </c>
      <c r="O516" s="71">
        <v>126.28153028398251</v>
      </c>
      <c r="P516" s="71">
        <v>95.083056261420552</v>
      </c>
      <c r="Q516" s="71">
        <v>6.9551117896759402</v>
      </c>
      <c r="R516" s="71">
        <v>29.763118543019232</v>
      </c>
      <c r="S516" s="71">
        <v>11.77083251524132</v>
      </c>
      <c r="T516" s="72"/>
      <c r="U516" s="71">
        <v>22386562</v>
      </c>
      <c r="V516" s="71">
        <v>4041</v>
      </c>
      <c r="W516" s="71">
        <v>20</v>
      </c>
      <c r="X516" s="71">
        <v>29259</v>
      </c>
      <c r="Y516" s="71">
        <v>44894</v>
      </c>
      <c r="Z516" s="71">
        <v>62483</v>
      </c>
      <c r="AA516" s="71">
        <v>18620</v>
      </c>
      <c r="AB516" s="71">
        <v>111812</v>
      </c>
      <c r="AC516" s="71">
        <v>5414000</v>
      </c>
      <c r="AD516" s="71">
        <v>11.77083251524132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2186</v>
      </c>
      <c r="B517" s="70">
        <v>464</v>
      </c>
      <c r="C517" s="70">
        <v>5</v>
      </c>
      <c r="D517" s="70">
        <v>28</v>
      </c>
      <c r="E517" s="70">
        <v>2008</v>
      </c>
      <c r="F517" s="70" t="s">
        <v>792</v>
      </c>
      <c r="G517" s="70" t="s">
        <v>2181</v>
      </c>
      <c r="H517" s="70" t="s">
        <v>2182</v>
      </c>
      <c r="I517" s="148"/>
      <c r="J517" s="71">
        <v>343.73597981147731</v>
      </c>
      <c r="K517" s="71">
        <v>7.0761990162821737</v>
      </c>
      <c r="L517" s="71">
        <v>1.2871743024272271</v>
      </c>
      <c r="M517" s="71">
        <v>128.2520722464912</v>
      </c>
      <c r="N517" s="71">
        <v>143.22608075276801</v>
      </c>
      <c r="O517" s="71">
        <v>123.6845877919056</v>
      </c>
      <c r="P517" s="71">
        <v>92.857912099121833</v>
      </c>
      <c r="Q517" s="71">
        <v>6.8518069250423101</v>
      </c>
      <c r="R517" s="71">
        <v>29.137156695438321</v>
      </c>
      <c r="S517" s="71">
        <v>15.82743466584289</v>
      </c>
      <c r="T517" s="72"/>
      <c r="U517" s="71">
        <v>25593146</v>
      </c>
      <c r="V517" s="71">
        <v>4041</v>
      </c>
      <c r="W517" s="71">
        <v>20</v>
      </c>
      <c r="X517" s="71">
        <v>29259</v>
      </c>
      <c r="Y517" s="71">
        <v>45329</v>
      </c>
      <c r="Z517" s="71">
        <v>63346</v>
      </c>
      <c r="AA517" s="71">
        <v>18205</v>
      </c>
      <c r="AB517" s="71">
        <v>111963</v>
      </c>
      <c r="AC517" s="71">
        <v>5503608</v>
      </c>
      <c r="AD517" s="71">
        <v>15.82743466584289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2187</v>
      </c>
      <c r="B518" s="70">
        <v>465</v>
      </c>
      <c r="C518" s="70">
        <v>6</v>
      </c>
      <c r="D518" s="70">
        <v>28</v>
      </c>
      <c r="E518" s="70">
        <v>2009</v>
      </c>
      <c r="F518" s="70" t="s">
        <v>176</v>
      </c>
      <c r="G518" s="70" t="s">
        <v>2181</v>
      </c>
      <c r="H518" s="70" t="s">
        <v>2182</v>
      </c>
      <c r="I518" s="148"/>
      <c r="J518" s="71">
        <v>319.00082580837949</v>
      </c>
      <c r="K518" s="71">
        <v>7.6260650498193359</v>
      </c>
      <c r="L518" s="71">
        <v>7.5674841869755882</v>
      </c>
      <c r="M518" s="71">
        <v>156.10852452573499</v>
      </c>
      <c r="N518" s="71">
        <v>144.7667091143401</v>
      </c>
      <c r="O518" s="71">
        <v>126.0473222732324</v>
      </c>
      <c r="P518" s="71">
        <v>87.81747532534834</v>
      </c>
      <c r="Q518" s="71">
        <v>6.51029919711433</v>
      </c>
      <c r="R518" s="71">
        <v>30.171288465361179</v>
      </c>
      <c r="S518" s="71">
        <v>12.293719680851151</v>
      </c>
      <c r="T518" s="72"/>
      <c r="U518" s="71">
        <v>23571022</v>
      </c>
      <c r="V518" s="71">
        <v>4118</v>
      </c>
      <c r="W518" s="71">
        <v>209</v>
      </c>
      <c r="X518" s="71">
        <v>33500</v>
      </c>
      <c r="Y518" s="71">
        <v>45570</v>
      </c>
      <c r="Z518" s="71">
        <v>63720</v>
      </c>
      <c r="AA518" s="71">
        <v>17675</v>
      </c>
      <c r="AB518" s="71">
        <v>111674</v>
      </c>
      <c r="AC518" s="71">
        <v>5559774</v>
      </c>
      <c r="AD518" s="71">
        <v>12.293719680851151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96.427000000000007</v>
      </c>
      <c r="BK518" s="71">
        <v>0</v>
      </c>
      <c r="BL518" s="71">
        <v>9.5109999999999992</v>
      </c>
      <c r="BM518" s="71">
        <v>0</v>
      </c>
      <c r="BN518" s="72"/>
      <c r="BO518" s="71">
        <v>0</v>
      </c>
      <c r="BP518" s="71">
        <v>0</v>
      </c>
      <c r="BQ518" s="71">
        <v>12</v>
      </c>
      <c r="BR518" s="71">
        <v>0</v>
      </c>
      <c r="BS518" s="71">
        <v>3</v>
      </c>
      <c r="BT518" s="71">
        <v>0</v>
      </c>
      <c r="BU518"/>
      <c r="BV518" s="70">
        <v>105.938</v>
      </c>
      <c r="BW518" s="70">
        <v>0</v>
      </c>
      <c r="BX518" s="70">
        <v>0</v>
      </c>
      <c r="BY518" s="70">
        <v>0</v>
      </c>
      <c r="BZ518" s="70">
        <v>0</v>
      </c>
      <c r="CA518" s="70">
        <v>0</v>
      </c>
      <c r="CB518" s="70">
        <v>0</v>
      </c>
      <c r="CC518" s="70">
        <v>0</v>
      </c>
      <c r="CD518" s="70">
        <v>0</v>
      </c>
    </row>
    <row r="519" spans="1:82">
      <c r="A519" s="70" t="s">
        <v>2188</v>
      </c>
      <c r="B519" s="70">
        <v>466</v>
      </c>
      <c r="C519" s="70">
        <v>7</v>
      </c>
      <c r="D519" s="70">
        <v>28</v>
      </c>
      <c r="E519" s="70">
        <v>2010</v>
      </c>
      <c r="F519" s="70" t="s">
        <v>177</v>
      </c>
      <c r="G519" s="70" t="s">
        <v>2181</v>
      </c>
      <c r="H519" s="70" t="s">
        <v>2182</v>
      </c>
      <c r="I519" s="148"/>
      <c r="J519" s="71">
        <v>329.74794538703679</v>
      </c>
      <c r="K519" s="71">
        <v>7.3530076435954141</v>
      </c>
      <c r="L519" s="71">
        <v>7.1750570339372759</v>
      </c>
      <c r="M519" s="71">
        <v>149.2685148099747</v>
      </c>
      <c r="N519" s="71">
        <v>137.40120122197999</v>
      </c>
      <c r="O519" s="71">
        <v>126.6023934409084</v>
      </c>
      <c r="P519" s="71">
        <v>88.400475965033991</v>
      </c>
      <c r="Q519" s="71">
        <v>6.8089754192878598</v>
      </c>
      <c r="R519" s="71">
        <v>30.066787602423421</v>
      </c>
      <c r="S519" s="71">
        <v>12.10235405454605</v>
      </c>
      <c r="T519" s="72"/>
      <c r="U519" s="71">
        <v>24224302</v>
      </c>
      <c r="V519" s="71">
        <v>4118</v>
      </c>
      <c r="W519" s="71">
        <v>209</v>
      </c>
      <c r="X519" s="71">
        <v>33500</v>
      </c>
      <c r="Y519" s="71">
        <v>46062</v>
      </c>
      <c r="Z519" s="71">
        <v>64298</v>
      </c>
      <c r="AA519" s="71">
        <v>17348</v>
      </c>
      <c r="AB519" s="71">
        <v>111918</v>
      </c>
      <c r="AC519" s="71">
        <v>5250520</v>
      </c>
      <c r="AD519" s="71">
        <v>12.10235405454605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105.357</v>
      </c>
      <c r="BK519" s="71">
        <v>0</v>
      </c>
      <c r="BL519" s="71">
        <v>10.209</v>
      </c>
      <c r="BM519" s="71">
        <v>0</v>
      </c>
      <c r="BN519" s="72"/>
      <c r="BO519" s="71">
        <v>0</v>
      </c>
      <c r="BP519" s="71">
        <v>0</v>
      </c>
      <c r="BQ519" s="71">
        <v>11</v>
      </c>
      <c r="BR519" s="71">
        <v>0</v>
      </c>
      <c r="BS519" s="71">
        <v>3</v>
      </c>
      <c r="BT519" s="71">
        <v>0</v>
      </c>
      <c r="BU519"/>
      <c r="BV519" s="70">
        <v>115.566</v>
      </c>
      <c r="BW519" s="70">
        <v>0</v>
      </c>
      <c r="BX519" s="70">
        <v>0</v>
      </c>
      <c r="BY519" s="70">
        <v>0</v>
      </c>
      <c r="BZ519" s="70">
        <v>0</v>
      </c>
      <c r="CA519" s="70">
        <v>0</v>
      </c>
      <c r="CB519" s="70">
        <v>0</v>
      </c>
      <c r="CC519" s="70">
        <v>0</v>
      </c>
      <c r="CD519" s="70">
        <v>0</v>
      </c>
    </row>
    <row r="520" spans="1:82">
      <c r="A520" s="70" t="s">
        <v>2189</v>
      </c>
      <c r="B520" s="70">
        <v>467</v>
      </c>
      <c r="C520" s="70">
        <v>8</v>
      </c>
      <c r="D520" s="70">
        <v>28</v>
      </c>
      <c r="E520" s="70">
        <v>2011</v>
      </c>
      <c r="F520" s="70" t="s">
        <v>178</v>
      </c>
      <c r="G520" s="1064" t="s">
        <v>2181</v>
      </c>
      <c r="H520" s="70" t="s">
        <v>2182</v>
      </c>
      <c r="I520" s="148"/>
      <c r="J520" s="71">
        <v>365.25992011212759</v>
      </c>
      <c r="K520" s="71">
        <v>11.718061519917949</v>
      </c>
      <c r="L520" s="71">
        <v>9.3307440093463505</v>
      </c>
      <c r="M520" s="71">
        <v>197.54096372507229</v>
      </c>
      <c r="N520" s="71">
        <v>190.3670979771461</v>
      </c>
      <c r="O520" s="71">
        <v>126.4465390314692</v>
      </c>
      <c r="P520" s="71">
        <v>84.351410605241099</v>
      </c>
      <c r="Q520" s="71">
        <v>7.8719693102403001</v>
      </c>
      <c r="R520" s="71">
        <v>27.228305348336288</v>
      </c>
      <c r="S520" s="71">
        <v>12.479087769480181</v>
      </c>
      <c r="T520" s="72"/>
      <c r="U520" s="71">
        <v>24655920</v>
      </c>
      <c r="V520" s="71">
        <v>4118</v>
      </c>
      <c r="W520" s="71">
        <v>209</v>
      </c>
      <c r="X520" s="71">
        <v>33500</v>
      </c>
      <c r="Y520" s="71">
        <v>46571</v>
      </c>
      <c r="Z520" s="71">
        <v>65614</v>
      </c>
      <c r="AA520" s="71">
        <v>17046</v>
      </c>
      <c r="AB520" s="71">
        <v>112173</v>
      </c>
      <c r="AC520" s="71">
        <v>4746976</v>
      </c>
      <c r="AD520" s="71">
        <v>12.479087769480181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94.962999999999994</v>
      </c>
      <c r="BK520" s="71">
        <v>0</v>
      </c>
      <c r="BL520" s="71">
        <v>7.5440000000000005</v>
      </c>
      <c r="BM520" s="71">
        <v>0</v>
      </c>
      <c r="BN520" s="72"/>
      <c r="BO520" s="71">
        <v>0</v>
      </c>
      <c r="BP520" s="71">
        <v>0</v>
      </c>
      <c r="BQ520" s="71">
        <v>12</v>
      </c>
      <c r="BR520" s="71">
        <v>0</v>
      </c>
      <c r="BS520" s="71">
        <v>3</v>
      </c>
      <c r="BT520" s="71">
        <v>0</v>
      </c>
      <c r="BU520"/>
      <c r="BV520" s="70">
        <v>102.50700000000001</v>
      </c>
      <c r="BW520" s="70">
        <v>0</v>
      </c>
      <c r="BX520" s="70">
        <v>0</v>
      </c>
      <c r="BY520" s="70">
        <v>0</v>
      </c>
      <c r="BZ520" s="70">
        <v>0</v>
      </c>
      <c r="CA520" s="70">
        <v>0</v>
      </c>
      <c r="CB520" s="70">
        <v>0</v>
      </c>
      <c r="CC520" s="70">
        <v>0</v>
      </c>
      <c r="CD520" s="70">
        <v>0</v>
      </c>
    </row>
    <row r="521" spans="1:82">
      <c r="A521" s="70" t="s">
        <v>2190</v>
      </c>
      <c r="B521" s="70">
        <v>468</v>
      </c>
      <c r="C521" s="70">
        <v>9</v>
      </c>
      <c r="D521" s="70">
        <v>28</v>
      </c>
      <c r="E521" s="70">
        <v>2012</v>
      </c>
      <c r="F521" s="70" t="s">
        <v>179</v>
      </c>
      <c r="G521" s="1064" t="s">
        <v>2181</v>
      </c>
      <c r="H521" s="70" t="s">
        <v>2182</v>
      </c>
      <c r="I521" s="148"/>
      <c r="J521" s="71">
        <v>354.31996348867352</v>
      </c>
      <c r="K521" s="71">
        <v>11.751290139334801</v>
      </c>
      <c r="L521" s="71">
        <v>9.7942178912101596</v>
      </c>
      <c r="M521" s="71">
        <v>216.18445930099179</v>
      </c>
      <c r="N521" s="71">
        <v>251.1858987506954</v>
      </c>
      <c r="O521" s="71">
        <v>128.3060719569514</v>
      </c>
      <c r="P521" s="71">
        <v>83.582198703655095</v>
      </c>
      <c r="Q521" s="71">
        <v>8.6629114214552292</v>
      </c>
      <c r="R521" s="71">
        <v>27.515470046722619</v>
      </c>
      <c r="S521" s="71">
        <v>12.647365577158091</v>
      </c>
      <c r="T521" s="72"/>
      <c r="U521" s="71">
        <v>24342004</v>
      </c>
      <c r="V521" s="71">
        <v>4118</v>
      </c>
      <c r="W521" s="71">
        <v>209</v>
      </c>
      <c r="X521" s="71">
        <v>33500</v>
      </c>
      <c r="Y521" s="71">
        <v>47763</v>
      </c>
      <c r="Z521" s="71">
        <v>67107</v>
      </c>
      <c r="AA521" s="71">
        <v>16795</v>
      </c>
      <c r="AB521" s="71">
        <v>113618</v>
      </c>
      <c r="AC521" s="71">
        <v>4672793</v>
      </c>
      <c r="AD521" s="71">
        <v>12.647365577158091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134.53200000000001</v>
      </c>
      <c r="BK521" s="71">
        <v>0</v>
      </c>
      <c r="BL521" s="71">
        <v>15.826000000000001</v>
      </c>
      <c r="BM521" s="71">
        <v>0</v>
      </c>
      <c r="BN521" s="72"/>
      <c r="BO521" s="71">
        <v>0</v>
      </c>
      <c r="BP521" s="71">
        <v>0</v>
      </c>
      <c r="BQ521" s="71">
        <v>11</v>
      </c>
      <c r="BR521" s="71">
        <v>0</v>
      </c>
      <c r="BS521" s="71">
        <v>4</v>
      </c>
      <c r="BT521" s="71">
        <v>0</v>
      </c>
      <c r="BU521"/>
      <c r="BV521" s="70">
        <v>150.358</v>
      </c>
      <c r="BW521" s="70">
        <v>0</v>
      </c>
      <c r="BX521" s="70">
        <v>0</v>
      </c>
      <c r="BY521" s="70">
        <v>0</v>
      </c>
      <c r="BZ521" s="70">
        <v>0</v>
      </c>
      <c r="CA521" s="70">
        <v>0</v>
      </c>
      <c r="CB521" s="70">
        <v>0</v>
      </c>
      <c r="CC521" s="70">
        <v>0</v>
      </c>
      <c r="CD521" s="70">
        <v>0</v>
      </c>
    </row>
    <row r="522" spans="1:82">
      <c r="A522" s="70" t="s">
        <v>2191</v>
      </c>
      <c r="B522" s="70">
        <v>469</v>
      </c>
      <c r="C522" s="70">
        <v>10</v>
      </c>
      <c r="D522" s="70">
        <v>28</v>
      </c>
      <c r="E522" s="70">
        <v>2013</v>
      </c>
      <c r="F522" s="70" t="s">
        <v>180</v>
      </c>
      <c r="G522" s="70" t="s">
        <v>2181</v>
      </c>
      <c r="H522" s="70" t="s">
        <v>2182</v>
      </c>
      <c r="I522" s="148"/>
      <c r="J522" s="71">
        <v>463.83303536182052</v>
      </c>
      <c r="K522" s="71">
        <v>9.597753015925548</v>
      </c>
      <c r="L522" s="71">
        <v>8.7392514421583094</v>
      </c>
      <c r="M522" s="71">
        <v>216.27301835054789</v>
      </c>
      <c r="N522" s="71">
        <v>272.55333637949389</v>
      </c>
      <c r="O522" s="71">
        <v>125.03321990811769</v>
      </c>
      <c r="P522" s="71">
        <v>83.21277217748316</v>
      </c>
      <c r="Q522" s="71">
        <v>8.7731279252065395</v>
      </c>
      <c r="R522" s="71">
        <v>29.0489076997724</v>
      </c>
      <c r="S522" s="71">
        <v>14.5321513013541</v>
      </c>
      <c r="T522" s="72"/>
      <c r="U522" s="71">
        <v>24517047</v>
      </c>
      <c r="V522" s="71">
        <v>4118</v>
      </c>
      <c r="W522" s="71">
        <v>209</v>
      </c>
      <c r="X522" s="71">
        <v>33500</v>
      </c>
      <c r="Y522" s="71">
        <v>47909</v>
      </c>
      <c r="Z522" s="71">
        <v>68315</v>
      </c>
      <c r="AA522" s="71">
        <v>16658</v>
      </c>
      <c r="AB522" s="71">
        <v>113414</v>
      </c>
      <c r="AC522" s="71">
        <v>4815490</v>
      </c>
      <c r="AD522" s="71">
        <v>14.5321513013541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155.05199999999999</v>
      </c>
      <c r="BK522" s="71">
        <v>0</v>
      </c>
      <c r="BL522" s="71">
        <v>16.512999999999998</v>
      </c>
      <c r="BM522" s="71">
        <v>0</v>
      </c>
      <c r="BN522" s="72"/>
      <c r="BO522" s="71">
        <v>0</v>
      </c>
      <c r="BP522" s="71">
        <v>0</v>
      </c>
      <c r="BQ522" s="71">
        <v>11</v>
      </c>
      <c r="BR522" s="71">
        <v>0</v>
      </c>
      <c r="BS522" s="71">
        <v>3</v>
      </c>
      <c r="BT522" s="71">
        <v>0</v>
      </c>
      <c r="BU522"/>
      <c r="BV522" s="70">
        <v>171.565</v>
      </c>
      <c r="BW522" s="70">
        <v>0</v>
      </c>
      <c r="BX522" s="70">
        <v>0</v>
      </c>
      <c r="BY522" s="70">
        <v>0</v>
      </c>
      <c r="BZ522" s="70">
        <v>0</v>
      </c>
      <c r="CA522" s="70">
        <v>0</v>
      </c>
      <c r="CB522" s="70">
        <v>0</v>
      </c>
      <c r="CC522" s="70">
        <v>0</v>
      </c>
      <c r="CD522" s="70">
        <v>0</v>
      </c>
    </row>
    <row r="523" spans="1:82">
      <c r="A523" s="70" t="s">
        <v>2192</v>
      </c>
      <c r="B523" s="70">
        <v>470</v>
      </c>
      <c r="C523" s="70">
        <v>11</v>
      </c>
      <c r="D523" s="70">
        <v>28</v>
      </c>
      <c r="E523" s="70">
        <v>2014</v>
      </c>
      <c r="F523" s="70" t="s">
        <v>181</v>
      </c>
      <c r="G523" s="70" t="s">
        <v>2181</v>
      </c>
      <c r="H523" s="70" t="s">
        <v>2182</v>
      </c>
      <c r="I523" s="148"/>
      <c r="J523" s="71">
        <v>482.11979574193822</v>
      </c>
      <c r="K523" s="71">
        <v>8.4168987802785011</v>
      </c>
      <c r="L523" s="71">
        <v>11.03821320914806</v>
      </c>
      <c r="M523" s="71">
        <v>193.5748747451544</v>
      </c>
      <c r="N523" s="71">
        <v>233.5486707054682</v>
      </c>
      <c r="O523" s="71">
        <v>120.6646739821756</v>
      </c>
      <c r="P523" s="71">
        <v>83.595086167667873</v>
      </c>
      <c r="Q523" s="71">
        <v>8.4222662544224001</v>
      </c>
      <c r="R523" s="71">
        <v>27.402731315037329</v>
      </c>
      <c r="S523" s="71">
        <v>15.203472445240839</v>
      </c>
      <c r="T523" s="72"/>
      <c r="U523" s="71">
        <v>28174285</v>
      </c>
      <c r="V523" s="71">
        <v>3166</v>
      </c>
      <c r="W523" s="71">
        <v>222</v>
      </c>
      <c r="X523" s="71">
        <v>32886</v>
      </c>
      <c r="Y523" s="71">
        <v>48455</v>
      </c>
      <c r="Z523" s="71">
        <v>69437</v>
      </c>
      <c r="AA523" s="71">
        <v>16648</v>
      </c>
      <c r="AB523" s="71">
        <v>113481</v>
      </c>
      <c r="AC523" s="71">
        <v>4556884</v>
      </c>
      <c r="AD523" s="71">
        <v>15.203472445240839</v>
      </c>
      <c r="AE523" s="72"/>
      <c r="AF523" s="71"/>
      <c r="AG523" s="71"/>
      <c r="AH523" s="71"/>
      <c r="AI523" s="71"/>
      <c r="AJ523" s="71"/>
      <c r="AK523" s="71"/>
      <c r="AL523" s="71"/>
      <c r="AM523" s="71"/>
      <c r="AN523" s="71"/>
      <c r="AO523" s="71"/>
      <c r="AP523" s="71"/>
      <c r="AQ523" s="72"/>
      <c r="AR523" s="71">
        <v>2694</v>
      </c>
      <c r="AS523" s="71">
        <v>490</v>
      </c>
      <c r="AT523" s="71">
        <v>0</v>
      </c>
      <c r="AU523" s="71">
        <v>1</v>
      </c>
      <c r="AV523" s="71">
        <v>0</v>
      </c>
      <c r="AW523" s="71">
        <v>0</v>
      </c>
      <c r="AX523" s="71"/>
      <c r="AY523" s="72"/>
      <c r="AZ523" s="71">
        <v>11678.994000000001</v>
      </c>
      <c r="BA523" s="71">
        <v>24474.43</v>
      </c>
      <c r="BB523" s="71">
        <v>0</v>
      </c>
      <c r="BC523" s="71">
        <v>64.7</v>
      </c>
      <c r="BD523" s="71">
        <v>0</v>
      </c>
      <c r="BE523" s="71">
        <v>0</v>
      </c>
      <c r="BF523" s="71"/>
      <c r="BG523" s="72"/>
      <c r="BH523" s="71">
        <v>0</v>
      </c>
      <c r="BI523" s="71">
        <v>0</v>
      </c>
      <c r="BJ523" s="71">
        <v>162.304</v>
      </c>
      <c r="BK523" s="71">
        <v>0</v>
      </c>
      <c r="BL523" s="71">
        <v>16.118000000000002</v>
      </c>
      <c r="BM523" s="71">
        <v>0</v>
      </c>
      <c r="BN523" s="72"/>
      <c r="BO523" s="71">
        <v>0</v>
      </c>
      <c r="BP523" s="71">
        <v>0</v>
      </c>
      <c r="BQ523" s="71">
        <v>11</v>
      </c>
      <c r="BR523" s="71">
        <v>0</v>
      </c>
      <c r="BS523" s="71">
        <v>3</v>
      </c>
      <c r="BT523" s="71">
        <v>0</v>
      </c>
      <c r="BU523"/>
      <c r="BV523" s="70">
        <v>178.422</v>
      </c>
      <c r="BW523" s="70">
        <v>0</v>
      </c>
      <c r="BX523" s="70">
        <v>0</v>
      </c>
      <c r="BY523" s="70">
        <v>0</v>
      </c>
      <c r="BZ523" s="70">
        <v>0</v>
      </c>
      <c r="CA523" s="70">
        <v>0</v>
      </c>
      <c r="CB523" s="70">
        <v>0</v>
      </c>
      <c r="CC523" s="70">
        <v>0</v>
      </c>
      <c r="CD523" s="70">
        <v>0</v>
      </c>
    </row>
    <row r="524" spans="1:82">
      <c r="A524" s="70" t="s">
        <v>2193</v>
      </c>
      <c r="B524" s="70">
        <v>471</v>
      </c>
      <c r="C524" s="70">
        <v>12</v>
      </c>
      <c r="D524" s="70">
        <v>28</v>
      </c>
      <c r="E524" s="70">
        <v>2015</v>
      </c>
      <c r="F524" s="70" t="s">
        <v>182</v>
      </c>
      <c r="G524" s="70" t="s">
        <v>2181</v>
      </c>
      <c r="H524" s="70" t="s">
        <v>2182</v>
      </c>
      <c r="I524" s="148"/>
      <c r="J524" s="71">
        <v>386.53810853592108</v>
      </c>
      <c r="K524" s="71">
        <v>8.0575814674671644</v>
      </c>
      <c r="L524" s="71">
        <v>13.02513113308758</v>
      </c>
      <c r="M524" s="71">
        <v>202.078000080104</v>
      </c>
      <c r="N524" s="71">
        <v>199.5449846945923</v>
      </c>
      <c r="O524" s="71">
        <v>120.03427692289134</v>
      </c>
      <c r="P524" s="71">
        <v>82.40480712022044</v>
      </c>
      <c r="Q524" s="71">
        <v>8.2525571887163007</v>
      </c>
      <c r="R524" s="71">
        <v>27.406078859335533</v>
      </c>
      <c r="S524" s="71">
        <v>23.85677314499971</v>
      </c>
      <c r="T524" s="72"/>
      <c r="U524" s="71">
        <v>24403471</v>
      </c>
      <c r="V524" s="71">
        <v>3166</v>
      </c>
      <c r="W524" s="71">
        <v>222</v>
      </c>
      <c r="X524" s="71">
        <v>32886</v>
      </c>
      <c r="Y524" s="71">
        <v>49043</v>
      </c>
      <c r="Z524" s="71">
        <v>69739</v>
      </c>
      <c r="AA524" s="71">
        <v>16398</v>
      </c>
      <c r="AB524" s="71">
        <v>113587</v>
      </c>
      <c r="AC524" s="71">
        <v>4684622</v>
      </c>
      <c r="AD524" s="71">
        <v>23.85677314499971</v>
      </c>
      <c r="AE524" s="72"/>
      <c r="AF524" s="71">
        <v>240643751.9031992</v>
      </c>
      <c r="AG524" s="71">
        <v>5585295.277656083</v>
      </c>
      <c r="AH524" s="71">
        <v>2611564.8636387051</v>
      </c>
      <c r="AI524" s="71">
        <v>200739825.6238561</v>
      </c>
      <c r="AJ524" s="71">
        <v>272515573.38177419</v>
      </c>
      <c r="AK524" s="71">
        <v>0</v>
      </c>
      <c r="AL524" s="71">
        <v>0</v>
      </c>
      <c r="AM524" s="71">
        <v>15566621.87045574</v>
      </c>
      <c r="AN524" s="71">
        <v>0</v>
      </c>
      <c r="AO524" s="71">
        <v>0</v>
      </c>
      <c r="AP524" s="71">
        <v>737662632.92058003</v>
      </c>
      <c r="AQ524" s="72"/>
      <c r="AR524" s="71">
        <v>2916</v>
      </c>
      <c r="AS524" s="71">
        <v>695</v>
      </c>
      <c r="AT524" s="71">
        <v>0</v>
      </c>
      <c r="AU524" s="71">
        <v>1</v>
      </c>
      <c r="AV524" s="71">
        <v>0</v>
      </c>
      <c r="AW524" s="71">
        <v>0</v>
      </c>
      <c r="AX524" s="71"/>
      <c r="AY524" s="72"/>
      <c r="AZ524" s="71">
        <v>12949.374</v>
      </c>
      <c r="BA524" s="71">
        <v>32805.730000000003</v>
      </c>
      <c r="BB524" s="71">
        <v>0</v>
      </c>
      <c r="BC524" s="71">
        <v>64.7</v>
      </c>
      <c r="BD524" s="71">
        <v>0</v>
      </c>
      <c r="BE524" s="71">
        <v>0</v>
      </c>
      <c r="BF524" s="71"/>
      <c r="BG524" s="72"/>
      <c r="BH524" s="71">
        <v>0</v>
      </c>
      <c r="BI524" s="71">
        <v>0</v>
      </c>
      <c r="BJ524" s="71">
        <v>164.63800000000001</v>
      </c>
      <c r="BK524" s="71">
        <v>0</v>
      </c>
      <c r="BL524" s="71">
        <v>14.030999999999999</v>
      </c>
      <c r="BM524" s="71">
        <v>0</v>
      </c>
      <c r="BN524" s="72"/>
      <c r="BO524" s="71">
        <v>0</v>
      </c>
      <c r="BP524" s="71">
        <v>0</v>
      </c>
      <c r="BQ524" s="71">
        <v>11</v>
      </c>
      <c r="BR524" s="71">
        <v>0</v>
      </c>
      <c r="BS524" s="71">
        <v>3</v>
      </c>
      <c r="BT524" s="71">
        <v>0</v>
      </c>
      <c r="BU524"/>
      <c r="BV524" s="70">
        <v>178.66900000000001</v>
      </c>
      <c r="BW524" s="70">
        <v>0</v>
      </c>
      <c r="BX524" s="70">
        <v>0</v>
      </c>
      <c r="BY524" s="70">
        <v>0</v>
      </c>
      <c r="BZ524" s="70">
        <v>0</v>
      </c>
      <c r="CA524" s="70">
        <v>0</v>
      </c>
      <c r="CB524" s="70">
        <v>0</v>
      </c>
      <c r="CC524" s="70">
        <v>0</v>
      </c>
      <c r="CD524" s="70">
        <v>0</v>
      </c>
    </row>
    <row r="525" spans="1:82">
      <c r="A525" s="70" t="s">
        <v>2194</v>
      </c>
      <c r="B525" s="70">
        <v>472</v>
      </c>
      <c r="C525" s="70">
        <v>13</v>
      </c>
      <c r="D525" s="70">
        <v>28</v>
      </c>
      <c r="E525" s="70">
        <v>2016</v>
      </c>
      <c r="F525" s="70" t="s">
        <v>155</v>
      </c>
      <c r="G525" s="70" t="s">
        <v>2181</v>
      </c>
      <c r="H525" s="70" t="s">
        <v>2182</v>
      </c>
      <c r="I525" s="148"/>
      <c r="J525" s="71">
        <v>406.71519297407019</v>
      </c>
      <c r="K525" s="71">
        <v>7.4770007322916348</v>
      </c>
      <c r="L525" s="71">
        <v>14.147169193382606</v>
      </c>
      <c r="M525" s="71">
        <v>151.46220072751785</v>
      </c>
      <c r="N525" s="71">
        <v>174.36836607911482</v>
      </c>
      <c r="O525" s="71">
        <v>119.95727980558216</v>
      </c>
      <c r="P525" s="71">
        <v>79.74620310373858</v>
      </c>
      <c r="Q525" s="71">
        <v>8.0212556109057243</v>
      </c>
      <c r="R525" s="71">
        <v>27.022306025360447</v>
      </c>
      <c r="S525" s="71">
        <v>14.946228079448804</v>
      </c>
      <c r="T525" s="72"/>
      <c r="U525" s="71">
        <v>27586435</v>
      </c>
      <c r="V525" s="71">
        <v>3166</v>
      </c>
      <c r="W525" s="71">
        <v>222</v>
      </c>
      <c r="X525" s="71">
        <v>32886</v>
      </c>
      <c r="Y525" s="71">
        <v>49508</v>
      </c>
      <c r="Z525" s="71">
        <v>70551</v>
      </c>
      <c r="AA525" s="71">
        <v>16413</v>
      </c>
      <c r="AB525" s="71">
        <v>113564</v>
      </c>
      <c r="AC525" s="71">
        <v>4615143.875601368</v>
      </c>
      <c r="AD525" s="71">
        <v>14.946228079448799</v>
      </c>
      <c r="AE525" s="72"/>
      <c r="AF525" s="71">
        <v>270278400.94314069</v>
      </c>
      <c r="AG525" s="71">
        <v>5474684.5454189628</v>
      </c>
      <c r="AH525" s="71">
        <v>2373082.8313691108</v>
      </c>
      <c r="AI525" s="71">
        <v>229756228.2262862</v>
      </c>
      <c r="AJ525" s="71">
        <v>278792062.83952969</v>
      </c>
      <c r="AK525" s="71">
        <v>0</v>
      </c>
      <c r="AL525" s="71">
        <v>0</v>
      </c>
      <c r="AM525" s="71">
        <v>15575561.105910899</v>
      </c>
      <c r="AN525" s="71">
        <v>0</v>
      </c>
      <c r="AO525" s="71">
        <v>0</v>
      </c>
      <c r="AP525" s="71">
        <v>802250020.49165547</v>
      </c>
      <c r="AQ525" s="72"/>
      <c r="AR525" s="71">
        <v>3139</v>
      </c>
      <c r="AS525" s="71">
        <v>795</v>
      </c>
      <c r="AT525" s="71">
        <v>0</v>
      </c>
      <c r="AU525" s="71">
        <v>1</v>
      </c>
      <c r="AV525" s="71">
        <v>0</v>
      </c>
      <c r="AW525" s="71">
        <v>0</v>
      </c>
      <c r="AX525" s="71"/>
      <c r="AY525" s="72"/>
      <c r="AZ525" s="71">
        <v>14184.058999999999</v>
      </c>
      <c r="BA525" s="71">
        <v>36588.93</v>
      </c>
      <c r="BB525" s="71">
        <v>0</v>
      </c>
      <c r="BC525" s="71">
        <v>64.7</v>
      </c>
      <c r="BD525" s="71">
        <v>0</v>
      </c>
      <c r="BE525" s="71">
        <v>0</v>
      </c>
      <c r="BF525" s="71"/>
      <c r="BG525" s="72"/>
      <c r="BH525" s="71">
        <v>0</v>
      </c>
      <c r="BI525" s="71">
        <v>0</v>
      </c>
      <c r="BJ525" s="71">
        <v>165.36600000000001</v>
      </c>
      <c r="BK525" s="71">
        <v>0</v>
      </c>
      <c r="BL525" s="71">
        <v>61.346000000000004</v>
      </c>
      <c r="BM525" s="71">
        <v>0</v>
      </c>
      <c r="BN525" s="72"/>
      <c r="BO525" s="71">
        <v>0</v>
      </c>
      <c r="BP525" s="71">
        <v>0</v>
      </c>
      <c r="BQ525" s="71">
        <v>11</v>
      </c>
      <c r="BR525" s="71">
        <v>0</v>
      </c>
      <c r="BS525" s="71">
        <v>5</v>
      </c>
      <c r="BT525" s="71">
        <v>0</v>
      </c>
      <c r="BU525"/>
      <c r="BV525" s="70">
        <v>187.00800000000001</v>
      </c>
      <c r="BW525" s="70">
        <v>0</v>
      </c>
      <c r="BX525" s="70">
        <v>39.704000000000001</v>
      </c>
      <c r="BY525" s="70">
        <v>0</v>
      </c>
      <c r="BZ525" s="70">
        <v>0</v>
      </c>
      <c r="CA525" s="70">
        <v>0</v>
      </c>
      <c r="CB525" s="70">
        <v>0</v>
      </c>
      <c r="CC525" s="70">
        <v>0</v>
      </c>
      <c r="CD525" s="70">
        <v>0</v>
      </c>
    </row>
    <row r="526" spans="1:82">
      <c r="A526" s="70" t="s">
        <v>2195</v>
      </c>
      <c r="B526" s="70">
        <v>473</v>
      </c>
      <c r="C526" s="70">
        <v>14</v>
      </c>
      <c r="D526" s="70">
        <v>28</v>
      </c>
      <c r="E526" s="70">
        <v>2017</v>
      </c>
      <c r="F526" s="70" t="s">
        <v>156</v>
      </c>
      <c r="G526" s="70" t="s">
        <v>2181</v>
      </c>
      <c r="H526" s="70" t="s">
        <v>2182</v>
      </c>
      <c r="I526" s="148"/>
      <c r="J526" s="71">
        <v>356.66810314352887</v>
      </c>
      <c r="K526" s="71">
        <v>7.3310957547801197</v>
      </c>
      <c r="L526" s="71">
        <v>13.363959097329316</v>
      </c>
      <c r="M526" s="71">
        <v>128.50516253469101</v>
      </c>
      <c r="N526" s="71">
        <v>185.66327316426415</v>
      </c>
      <c r="O526" s="71">
        <v>119.04687724356153</v>
      </c>
      <c r="P526" s="71">
        <v>78.637546425216996</v>
      </c>
      <c r="Q526" s="71">
        <v>7.7554349687212598</v>
      </c>
      <c r="R526" s="71">
        <v>25.849840041286857</v>
      </c>
      <c r="S526" s="71">
        <v>13.80361230033815</v>
      </c>
      <c r="T526" s="72"/>
      <c r="U526" s="71">
        <v>25171067</v>
      </c>
      <c r="V526" s="71">
        <v>3166</v>
      </c>
      <c r="W526" s="71">
        <v>222</v>
      </c>
      <c r="X526" s="71">
        <v>32886</v>
      </c>
      <c r="Y526" s="71">
        <v>49918</v>
      </c>
      <c r="Z526" s="71">
        <v>71177</v>
      </c>
      <c r="AA526" s="71">
        <v>16288</v>
      </c>
      <c r="AB526" s="71">
        <v>113545</v>
      </c>
      <c r="AC526" s="71">
        <v>4502498.9999999991</v>
      </c>
      <c r="AD526" s="71">
        <v>13.80361230033815</v>
      </c>
      <c r="AE526" s="72"/>
      <c r="AF526" s="71">
        <v>242452676.8975445</v>
      </c>
      <c r="AG526" s="71">
        <v>5430140.2450283617</v>
      </c>
      <c r="AH526" s="71">
        <v>2996581.8539808118</v>
      </c>
      <c r="AI526" s="71">
        <v>191074766.23379099</v>
      </c>
      <c r="AJ526" s="71">
        <v>286689844.20831537</v>
      </c>
      <c r="AK526" s="71">
        <v>0</v>
      </c>
      <c r="AL526" s="71">
        <v>0</v>
      </c>
      <c r="AM526" s="71">
        <v>15597322.6366091</v>
      </c>
      <c r="AN526" s="71">
        <v>0</v>
      </c>
      <c r="AO526" s="71">
        <v>0</v>
      </c>
      <c r="AP526" s="71">
        <v>744241332.0752691</v>
      </c>
      <c r="AQ526" s="72"/>
      <c r="AR526" s="71">
        <v>3345</v>
      </c>
      <c r="AS526" s="71">
        <v>871</v>
      </c>
      <c r="AT526" s="71">
        <v>0</v>
      </c>
      <c r="AU526" s="71">
        <v>1</v>
      </c>
      <c r="AV526" s="71">
        <v>0</v>
      </c>
      <c r="AW526" s="71">
        <v>0</v>
      </c>
      <c r="AX526" s="71"/>
      <c r="AY526" s="72"/>
      <c r="AZ526" s="71">
        <v>15301.379000000001</v>
      </c>
      <c r="BA526" s="71">
        <v>39791.330000000024</v>
      </c>
      <c r="BB526" s="71">
        <v>0</v>
      </c>
      <c r="BC526" s="71">
        <v>64.7</v>
      </c>
      <c r="BD526" s="71">
        <v>0</v>
      </c>
      <c r="BE526" s="71">
        <v>0</v>
      </c>
      <c r="BF526" s="71"/>
      <c r="BG526" s="72"/>
      <c r="BH526" s="71">
        <v>0</v>
      </c>
      <c r="BI526" s="71">
        <v>0</v>
      </c>
      <c r="BJ526" s="71">
        <v>137.63200000000001</v>
      </c>
      <c r="BK526" s="71">
        <v>0</v>
      </c>
      <c r="BL526" s="71">
        <v>53.915000000000006</v>
      </c>
      <c r="BM526" s="71">
        <v>0</v>
      </c>
      <c r="BN526" s="72"/>
      <c r="BO526" s="71">
        <v>0</v>
      </c>
      <c r="BP526" s="71">
        <v>0</v>
      </c>
      <c r="BQ526" s="71">
        <v>11</v>
      </c>
      <c r="BR526" s="71">
        <v>0</v>
      </c>
      <c r="BS526" s="71">
        <v>5</v>
      </c>
      <c r="BT526" s="71">
        <v>0</v>
      </c>
      <c r="BU526"/>
      <c r="BV526" s="70">
        <v>157.04499999999999</v>
      </c>
      <c r="BW526" s="70">
        <v>0</v>
      </c>
      <c r="BX526" s="70">
        <v>34.502000000000002</v>
      </c>
      <c r="BY526" s="70">
        <v>0</v>
      </c>
      <c r="BZ526" s="70">
        <v>0</v>
      </c>
      <c r="CA526" s="70">
        <v>0</v>
      </c>
      <c r="CB526" s="70">
        <v>0</v>
      </c>
      <c r="CC526" s="70">
        <v>0</v>
      </c>
      <c r="CD526" s="70">
        <v>0</v>
      </c>
    </row>
    <row r="527" spans="1:82">
      <c r="A527" s="70" t="s">
        <v>2196</v>
      </c>
      <c r="B527" s="70">
        <v>474</v>
      </c>
      <c r="C527" s="70">
        <v>15</v>
      </c>
      <c r="D527" s="70">
        <v>28</v>
      </c>
      <c r="E527" s="70">
        <v>2018</v>
      </c>
      <c r="F527" s="70" t="s">
        <v>183</v>
      </c>
      <c r="G527" s="70" t="s">
        <v>2181</v>
      </c>
      <c r="H527" s="70" t="s">
        <v>2182</v>
      </c>
      <c r="I527" s="148"/>
      <c r="J527" s="71">
        <v>363.82652323850061</v>
      </c>
      <c r="K527" s="71">
        <v>6.9015450063192114</v>
      </c>
      <c r="L527" s="71">
        <v>12.469036575010017</v>
      </c>
      <c r="M527" s="71">
        <v>132.90580773944575</v>
      </c>
      <c r="N527" s="71">
        <v>167.10442027675336</v>
      </c>
      <c r="O527" s="71">
        <v>118.06570569862936</v>
      </c>
      <c r="P527" s="71">
        <v>77.682693756873874</v>
      </c>
      <c r="Q527" s="71">
        <v>7.1662173069656001</v>
      </c>
      <c r="R527" s="71">
        <v>26.729074168565649</v>
      </c>
      <c r="S527" s="71">
        <v>14.996531567348287</v>
      </c>
      <c r="T527" s="72"/>
      <c r="U527" s="71">
        <v>28349320</v>
      </c>
      <c r="V527" s="71">
        <v>3166</v>
      </c>
      <c r="W527" s="71">
        <v>222</v>
      </c>
      <c r="X527" s="71">
        <v>32886</v>
      </c>
      <c r="Y527" s="71">
        <v>50059</v>
      </c>
      <c r="Z527" s="71">
        <v>71942</v>
      </c>
      <c r="AA527" s="71">
        <v>16252</v>
      </c>
      <c r="AB527" s="71">
        <v>113066</v>
      </c>
      <c r="AC527" s="71">
        <v>4637397</v>
      </c>
      <c r="AD527" s="71">
        <v>14.99653156734829</v>
      </c>
      <c r="AE527" s="72"/>
      <c r="AF527" s="71">
        <v>238062983.86304641</v>
      </c>
      <c r="AG527" s="71">
        <v>4837457.9830969153</v>
      </c>
      <c r="AH527" s="71">
        <v>2760519.6967748138</v>
      </c>
      <c r="AI527" s="71">
        <v>199872423.89355341</v>
      </c>
      <c r="AJ527" s="71">
        <v>263756887.55371839</v>
      </c>
      <c r="AK527" s="71">
        <v>0</v>
      </c>
      <c r="AL527" s="71">
        <v>0</v>
      </c>
      <c r="AM527" s="71">
        <v>15563660.48372329</v>
      </c>
      <c r="AN527" s="71">
        <v>0</v>
      </c>
      <c r="AO527" s="71">
        <v>0</v>
      </c>
      <c r="AP527" s="71">
        <v>724853933.47391331</v>
      </c>
      <c r="AQ527" s="72"/>
      <c r="AR527" s="71">
        <v>3558</v>
      </c>
      <c r="AS527" s="71">
        <v>928</v>
      </c>
      <c r="AT527" s="71">
        <v>0</v>
      </c>
      <c r="AU527" s="71">
        <v>1</v>
      </c>
      <c r="AV527" s="71">
        <v>0</v>
      </c>
      <c r="AW527" s="71">
        <v>0</v>
      </c>
      <c r="AX527" s="71"/>
      <c r="AY527" s="72"/>
      <c r="AZ527" s="71">
        <v>16502.958999999988</v>
      </c>
      <c r="BA527" s="71">
        <v>42051.53</v>
      </c>
      <c r="BB527" s="71">
        <v>0</v>
      </c>
      <c r="BC527" s="71">
        <v>65</v>
      </c>
      <c r="BD527" s="71">
        <v>0</v>
      </c>
      <c r="BE527" s="71">
        <v>0</v>
      </c>
      <c r="BF527" s="71"/>
      <c r="BG527" s="72"/>
      <c r="BH527" s="71">
        <v>0</v>
      </c>
      <c r="BI527" s="71">
        <v>0</v>
      </c>
      <c r="BJ527" s="71">
        <v>137.06100000000001</v>
      </c>
      <c r="BK527" s="71">
        <v>0</v>
      </c>
      <c r="BL527" s="71">
        <v>53.292999999999999</v>
      </c>
      <c r="BM527" s="71">
        <v>0</v>
      </c>
      <c r="BN527" s="72"/>
      <c r="BO527" s="71">
        <v>0</v>
      </c>
      <c r="BP527" s="71">
        <v>0</v>
      </c>
      <c r="BQ527" s="71">
        <v>11</v>
      </c>
      <c r="BR527" s="71">
        <v>0</v>
      </c>
      <c r="BS527" s="71">
        <v>5</v>
      </c>
      <c r="BT527" s="71">
        <v>0</v>
      </c>
      <c r="BU527"/>
      <c r="BV527" s="70">
        <v>155.601</v>
      </c>
      <c r="BW527" s="70">
        <v>0</v>
      </c>
      <c r="BX527" s="70">
        <v>34.753</v>
      </c>
      <c r="BY527" s="70">
        <v>0</v>
      </c>
      <c r="BZ527" s="70">
        <v>0</v>
      </c>
      <c r="CA527" s="70">
        <v>0</v>
      </c>
      <c r="CB527" s="70">
        <v>0</v>
      </c>
      <c r="CC527" s="70">
        <v>0</v>
      </c>
      <c r="CD527" s="70">
        <v>0</v>
      </c>
    </row>
    <row r="528" spans="1:82">
      <c r="A528" s="70" t="s">
        <v>2197</v>
      </c>
      <c r="B528" s="70">
        <v>475</v>
      </c>
      <c r="C528" s="70">
        <v>16</v>
      </c>
      <c r="D528" s="70">
        <v>28</v>
      </c>
      <c r="E528" s="70">
        <v>2019</v>
      </c>
      <c r="F528" s="70" t="s">
        <v>158</v>
      </c>
      <c r="G528" s="70" t="s">
        <v>2181</v>
      </c>
      <c r="H528" s="70" t="s">
        <v>2182</v>
      </c>
      <c r="I528" s="148"/>
      <c r="J528" s="71">
        <v>336.08148866376877</v>
      </c>
      <c r="K528" s="71">
        <v>5.8168085356151966</v>
      </c>
      <c r="L528" s="71">
        <v>12.259101574507756</v>
      </c>
      <c r="M528" s="71">
        <v>103.55451149751815</v>
      </c>
      <c r="N528" s="71">
        <v>126.66261936856399</v>
      </c>
      <c r="O528" s="71">
        <v>115.73521417158793</v>
      </c>
      <c r="P528" s="71">
        <v>77.493174083766192</v>
      </c>
      <c r="Q528" s="71">
        <v>6.9670220762951596</v>
      </c>
      <c r="R528" s="71">
        <v>27.319145275110184</v>
      </c>
      <c r="S528" s="71">
        <v>14.676708386346943</v>
      </c>
      <c r="T528" s="72"/>
      <c r="U528" s="71">
        <v>29500730</v>
      </c>
      <c r="V528" s="71">
        <v>3166</v>
      </c>
      <c r="W528" s="71">
        <v>222</v>
      </c>
      <c r="X528" s="71">
        <v>32886</v>
      </c>
      <c r="Y528" s="71">
        <v>50479</v>
      </c>
      <c r="Z528" s="71">
        <v>72458</v>
      </c>
      <c r="AA528" s="71">
        <v>16091</v>
      </c>
      <c r="AB528" s="71">
        <v>112899</v>
      </c>
      <c r="AC528" s="71">
        <v>4817404</v>
      </c>
      <c r="AD528" s="71">
        <v>14.67670838634694</v>
      </c>
      <c r="AE528" s="72"/>
      <c r="AF528" s="71">
        <v>254989577.68010941</v>
      </c>
      <c r="AG528" s="71">
        <v>4675070.3554596705</v>
      </c>
      <c r="AH528" s="71">
        <v>3060213.373352529</v>
      </c>
      <c r="AI528" s="71">
        <v>189413672.14706811</v>
      </c>
      <c r="AJ528" s="71">
        <v>245219917.5940192</v>
      </c>
      <c r="AK528" s="71">
        <v>0</v>
      </c>
      <c r="AL528" s="71">
        <v>0</v>
      </c>
      <c r="AM528" s="71">
        <v>15375993.896783035</v>
      </c>
      <c r="AN528" s="71">
        <v>0</v>
      </c>
      <c r="AO528" s="71">
        <v>0</v>
      </c>
      <c r="AP528" s="71">
        <v>712734445.04679191</v>
      </c>
      <c r="AQ528" s="72"/>
      <c r="AR528" s="71">
        <v>3832</v>
      </c>
      <c r="AS528" s="71">
        <v>978</v>
      </c>
      <c r="AT528" s="71">
        <v>0</v>
      </c>
      <c r="AU528" s="71">
        <v>1</v>
      </c>
      <c r="AV528" s="71">
        <v>0</v>
      </c>
      <c r="AW528" s="71">
        <v>0</v>
      </c>
      <c r="AX528" s="71"/>
      <c r="AY528" s="72"/>
      <c r="AZ528" s="71">
        <v>18081.852999999981</v>
      </c>
      <c r="BA528" s="71">
        <v>43025.530000000021</v>
      </c>
      <c r="BB528" s="71">
        <v>0</v>
      </c>
      <c r="BC528" s="71">
        <v>64.7</v>
      </c>
      <c r="BD528" s="71">
        <v>0</v>
      </c>
      <c r="BE528" s="71">
        <v>0</v>
      </c>
      <c r="BF528" s="71"/>
      <c r="BG528" s="72"/>
      <c r="BH528" s="71">
        <v>0</v>
      </c>
      <c r="BI528" s="71">
        <v>0</v>
      </c>
      <c r="BJ528" s="71">
        <v>122.32</v>
      </c>
      <c r="BK528" s="71">
        <v>0</v>
      </c>
      <c r="BL528" s="71">
        <v>49.271999999999998</v>
      </c>
      <c r="BM528" s="71">
        <v>0</v>
      </c>
      <c r="BN528" s="72"/>
      <c r="BO528" s="71">
        <v>0</v>
      </c>
      <c r="BP528" s="71">
        <v>0</v>
      </c>
      <c r="BQ528" s="71">
        <v>10</v>
      </c>
      <c r="BR528" s="71">
        <v>0</v>
      </c>
      <c r="BS528" s="71">
        <v>5</v>
      </c>
      <c r="BT528" s="71">
        <v>0</v>
      </c>
      <c r="BU528"/>
      <c r="BV528" s="70">
        <v>138.73699999999999</v>
      </c>
      <c r="BW528" s="70">
        <v>0</v>
      </c>
      <c r="BX528" s="70">
        <v>32.854999999999997</v>
      </c>
      <c r="BY528" s="70">
        <v>0</v>
      </c>
      <c r="BZ528" s="70">
        <v>0</v>
      </c>
      <c r="CA528" s="70">
        <v>0</v>
      </c>
      <c r="CB528" s="70">
        <v>0</v>
      </c>
      <c r="CC528" s="70">
        <v>0</v>
      </c>
      <c r="CD528" s="70">
        <v>0</v>
      </c>
    </row>
    <row r="529" spans="1:82">
      <c r="A529" s="70" t="s">
        <v>2198</v>
      </c>
      <c r="B529" s="70">
        <v>476</v>
      </c>
      <c r="C529" s="70">
        <v>17</v>
      </c>
      <c r="D529" s="70">
        <v>28</v>
      </c>
      <c r="E529" s="70">
        <v>2020</v>
      </c>
      <c r="F529" s="70" t="s">
        <v>159</v>
      </c>
      <c r="G529" s="70" t="s">
        <v>2181</v>
      </c>
      <c r="H529" s="70" t="s">
        <v>2182</v>
      </c>
      <c r="I529" s="148"/>
      <c r="J529" s="71">
        <v>309.54565476312399</v>
      </c>
      <c r="K529" s="71">
        <v>7.3620904728067655</v>
      </c>
      <c r="L529" s="71">
        <v>13.701923384893862</v>
      </c>
      <c r="M529" s="71">
        <v>134.56872565807382</v>
      </c>
      <c r="N529" s="71">
        <v>180.65985491747435</v>
      </c>
      <c r="O529" s="71">
        <v>101.94759049556396</v>
      </c>
      <c r="P529" s="71">
        <v>73.256554173081241</v>
      </c>
      <c r="Q529" s="71">
        <v>6.6402745906331502</v>
      </c>
      <c r="R529" s="71">
        <v>26.462290156781524</v>
      </c>
      <c r="S529" s="71">
        <v>19.865464009930339</v>
      </c>
      <c r="T529" s="72"/>
      <c r="U529" s="71">
        <v>24802267</v>
      </c>
      <c r="V529" s="71">
        <v>3277</v>
      </c>
      <c r="W529" s="71">
        <v>247</v>
      </c>
      <c r="X529" s="71">
        <v>33174</v>
      </c>
      <c r="Y529" s="71">
        <v>50823</v>
      </c>
      <c r="Z529" s="71">
        <v>72849</v>
      </c>
      <c r="AA529" s="71">
        <v>16168</v>
      </c>
      <c r="AB529" s="71">
        <v>112622</v>
      </c>
      <c r="AC529" s="71">
        <v>4690964</v>
      </c>
      <c r="AD529" s="71">
        <v>19.865464009930339</v>
      </c>
      <c r="AE529" s="72"/>
      <c r="AF529" s="71">
        <v>217905648.37617701</v>
      </c>
      <c r="AG529" s="71">
        <v>4919688.3600992104</v>
      </c>
      <c r="AH529" s="71">
        <v>3633724.8364848737</v>
      </c>
      <c r="AI529" s="71">
        <v>189787297.48193339</v>
      </c>
      <c r="AJ529" s="71">
        <v>272591652.83008403</v>
      </c>
      <c r="AK529" s="71"/>
      <c r="AL529" s="71"/>
      <c r="AM529" s="71">
        <v>14698422.256517516</v>
      </c>
      <c r="AN529" s="71"/>
      <c r="AO529" s="71"/>
      <c r="AP529" s="71">
        <v>703536434.14129603</v>
      </c>
      <c r="AQ529" s="72"/>
      <c r="AR529" s="71">
        <v>4030</v>
      </c>
      <c r="AS529" s="71">
        <v>1011</v>
      </c>
      <c r="AT529" s="71">
        <v>0</v>
      </c>
      <c r="AU529" s="71">
        <v>1</v>
      </c>
      <c r="AV529" s="71">
        <v>0</v>
      </c>
      <c r="AW529" s="71">
        <v>0</v>
      </c>
      <c r="AX529" s="71"/>
      <c r="AY529" s="72"/>
      <c r="AZ529" s="71">
        <v>19170.290999999979</v>
      </c>
      <c r="BA529" s="71">
        <v>45139.529999999977</v>
      </c>
      <c r="BB529" s="71">
        <v>0</v>
      </c>
      <c r="BC529" s="71">
        <v>64.7</v>
      </c>
      <c r="BD529" s="71">
        <v>0</v>
      </c>
      <c r="BE529" s="71">
        <v>0</v>
      </c>
      <c r="BF529" s="71"/>
      <c r="BG529" s="72"/>
      <c r="BH529" s="71">
        <v>0</v>
      </c>
      <c r="BI529" s="71">
        <v>0</v>
      </c>
      <c r="BJ529" s="71">
        <v>91.278999999999996</v>
      </c>
      <c r="BK529" s="71">
        <v>0</v>
      </c>
      <c r="BL529" s="71">
        <v>53.2</v>
      </c>
      <c r="BM529" s="71">
        <v>0</v>
      </c>
      <c r="BN529" s="72"/>
      <c r="BO529" s="71">
        <v>0</v>
      </c>
      <c r="BP529" s="71">
        <v>0</v>
      </c>
      <c r="BQ529" s="71">
        <v>10</v>
      </c>
      <c r="BR529" s="71">
        <v>0</v>
      </c>
      <c r="BS529" s="71">
        <v>5</v>
      </c>
      <c r="BT529" s="71">
        <v>0</v>
      </c>
      <c r="BU529"/>
      <c r="BV529" s="70">
        <v>105.18600000000001</v>
      </c>
      <c r="BW529" s="70">
        <v>0</v>
      </c>
      <c r="BX529" s="70">
        <v>39.292999999999999</v>
      </c>
      <c r="BY529" s="70">
        <v>0</v>
      </c>
      <c r="BZ529" s="70">
        <v>0</v>
      </c>
      <c r="CA529" s="70">
        <v>0</v>
      </c>
      <c r="CB529" s="70">
        <v>0</v>
      </c>
      <c r="CC529" s="70">
        <v>0</v>
      </c>
      <c r="CD529" s="70">
        <v>0</v>
      </c>
    </row>
    <row r="530" spans="1:82">
      <c r="A530" s="70" t="s">
        <v>2199</v>
      </c>
      <c r="B530" s="70">
        <v>476</v>
      </c>
      <c r="C530" s="70">
        <v>18</v>
      </c>
      <c r="D530" s="70">
        <v>28</v>
      </c>
      <c r="E530" s="70">
        <v>2021</v>
      </c>
      <c r="F530" s="70" t="s">
        <v>160</v>
      </c>
      <c r="G530" s="70" t="s">
        <v>2181</v>
      </c>
      <c r="H530" s="70" t="s">
        <v>2182</v>
      </c>
      <c r="I530" s="148"/>
      <c r="J530" s="71">
        <v>275.00094783810408</v>
      </c>
      <c r="K530" s="71">
        <v>7.3151969040170286</v>
      </c>
      <c r="L530" s="71">
        <v>10.904962618194064</v>
      </c>
      <c r="M530" s="71">
        <v>134.52067087354339</v>
      </c>
      <c r="N530" s="71">
        <v>173.84323805727146</v>
      </c>
      <c r="O530" s="71">
        <v>99.231854201418017</v>
      </c>
      <c r="P530" s="71">
        <v>75.117095669717386</v>
      </c>
      <c r="Q530" s="71">
        <v>6.55698893494686</v>
      </c>
      <c r="R530" s="71">
        <v>24.395335632307603</v>
      </c>
      <c r="S530" s="71">
        <v>16.427219586965538</v>
      </c>
      <c r="T530" s="72"/>
      <c r="U530" s="71">
        <v>27576425</v>
      </c>
      <c r="V530" s="71">
        <v>3277</v>
      </c>
      <c r="W530" s="71">
        <v>247</v>
      </c>
      <c r="X530" s="71">
        <v>33174</v>
      </c>
      <c r="Y530" s="71">
        <v>51083</v>
      </c>
      <c r="Z530" s="71">
        <v>73011</v>
      </c>
      <c r="AA530" s="71">
        <v>16166</v>
      </c>
      <c r="AB530" s="71">
        <v>112302</v>
      </c>
      <c r="AC530" s="71">
        <v>4195326</v>
      </c>
      <c r="AD530" s="71">
        <v>16.427219586965538</v>
      </c>
      <c r="AE530" s="72"/>
      <c r="AF530" s="71">
        <v>211040104.23349068</v>
      </c>
      <c r="AG530" s="71">
        <v>5100617.2433908004</v>
      </c>
      <c r="AH530" s="71">
        <v>2970764.2224320336</v>
      </c>
      <c r="AI530" s="71">
        <v>208680700.05346304</v>
      </c>
      <c r="AJ530" s="71">
        <v>272658974.37133902</v>
      </c>
      <c r="AK530" s="71">
        <v>0</v>
      </c>
      <c r="AL530" s="71">
        <v>0</v>
      </c>
      <c r="AM530" s="71">
        <v>14741197.128591884</v>
      </c>
      <c r="AN530" s="71">
        <v>0</v>
      </c>
      <c r="AO530" s="71">
        <v>0</v>
      </c>
      <c r="AP530" s="71">
        <v>715192357.25270748</v>
      </c>
      <c r="AQ530" s="72"/>
      <c r="AR530" s="71">
        <v>4241</v>
      </c>
      <c r="AS530" s="71">
        <v>1023</v>
      </c>
      <c r="AT530" s="71">
        <v>0</v>
      </c>
      <c r="AU530" s="71">
        <v>1</v>
      </c>
      <c r="AV530" s="71">
        <v>0</v>
      </c>
      <c r="AW530" s="71">
        <v>0</v>
      </c>
      <c r="AX530" s="71"/>
      <c r="AY530" s="72"/>
      <c r="AZ530" s="71">
        <v>20395.37199999997</v>
      </c>
      <c r="BA530" s="71">
        <v>48120.729999999989</v>
      </c>
      <c r="BB530" s="71">
        <v>0</v>
      </c>
      <c r="BC530" s="71">
        <v>64.7</v>
      </c>
      <c r="BD530" s="71">
        <v>0</v>
      </c>
      <c r="BE530" s="71">
        <v>0</v>
      </c>
      <c r="BF530" s="71"/>
      <c r="BG530" s="72"/>
      <c r="BH530" s="71">
        <v>0</v>
      </c>
      <c r="BI530" s="71">
        <v>0</v>
      </c>
      <c r="BJ530" s="71">
        <v>96.072999999999993</v>
      </c>
      <c r="BK530" s="71">
        <v>0</v>
      </c>
      <c r="BL530" s="71">
        <v>59.808999999999997</v>
      </c>
      <c r="BM530" s="71">
        <v>0</v>
      </c>
      <c r="BN530" s="72"/>
      <c r="BO530" s="71">
        <v>0</v>
      </c>
      <c r="BP530" s="71">
        <v>0</v>
      </c>
      <c r="BQ530" s="71">
        <v>9</v>
      </c>
      <c r="BR530" s="71">
        <v>0</v>
      </c>
      <c r="BS530" s="71">
        <v>5</v>
      </c>
      <c r="BT530" s="71">
        <v>0</v>
      </c>
      <c r="BU530"/>
      <c r="BV530" s="70">
        <v>114.931</v>
      </c>
      <c r="BW530" s="70">
        <v>0</v>
      </c>
      <c r="BX530" s="70">
        <v>40.951000000000001</v>
      </c>
      <c r="BY530" s="70">
        <v>0</v>
      </c>
      <c r="BZ530" s="70">
        <v>0</v>
      </c>
      <c r="CA530" s="70">
        <v>0</v>
      </c>
      <c r="CB530" s="70">
        <v>0</v>
      </c>
      <c r="CC530" s="70">
        <v>0</v>
      </c>
      <c r="CD530" s="70">
        <v>0</v>
      </c>
    </row>
    <row r="531" spans="1:82">
      <c r="A531" s="70" t="s">
        <v>2200</v>
      </c>
      <c r="B531" s="70">
        <v>476</v>
      </c>
      <c r="C531" s="70">
        <v>19</v>
      </c>
      <c r="D531" s="70">
        <v>28</v>
      </c>
      <c r="E531" s="70">
        <v>2022</v>
      </c>
      <c r="F531" s="70" t="s">
        <v>161</v>
      </c>
      <c r="G531" s="70" t="s">
        <v>2181</v>
      </c>
      <c r="H531" s="70" t="s">
        <v>2182</v>
      </c>
      <c r="I531" s="148"/>
      <c r="J531" s="71">
        <v>189.08471729628985</v>
      </c>
      <c r="K531" s="71">
        <v>6.2879917904458766</v>
      </c>
      <c r="L531" s="71">
        <v>7.3813757441443473</v>
      </c>
      <c r="M531" s="71">
        <v>105.69281828483062</v>
      </c>
      <c r="N531" s="71">
        <v>127.97934742074322</v>
      </c>
      <c r="O531" s="71">
        <v>104.97344308016582</v>
      </c>
      <c r="P531" s="71">
        <v>74.890810754466855</v>
      </c>
      <c r="Q531" s="71">
        <v>6.568402677727927</v>
      </c>
      <c r="R531" s="71">
        <v>26.536586518471651</v>
      </c>
      <c r="S531" s="71">
        <v>19.577402726643349</v>
      </c>
      <c r="T531" s="72"/>
      <c r="U531" s="71">
        <v>24010141</v>
      </c>
      <c r="V531" s="71">
        <v>3277</v>
      </c>
      <c r="W531" s="71">
        <v>247</v>
      </c>
      <c r="X531" s="71">
        <v>33174</v>
      </c>
      <c r="Y531" s="71">
        <v>51225</v>
      </c>
      <c r="Z531" s="71">
        <v>73382</v>
      </c>
      <c r="AA531" s="71">
        <v>16363</v>
      </c>
      <c r="AB531" s="71">
        <v>111575</v>
      </c>
      <c r="AC531" s="71">
        <v>4620877.9999999991</v>
      </c>
      <c r="AD531" s="71">
        <v>19.577402726643349</v>
      </c>
      <c r="AE531" s="72"/>
      <c r="AF531" s="71">
        <v>172132049.07466984</v>
      </c>
      <c r="AG531" s="71">
        <v>5107614.9561338052</v>
      </c>
      <c r="AH531" s="71">
        <v>2439803.5630213278</v>
      </c>
      <c r="AI531" s="71">
        <v>184216630.14427531</v>
      </c>
      <c r="AJ531" s="71">
        <v>265707544.94603768</v>
      </c>
      <c r="AK531" s="71">
        <v>0</v>
      </c>
      <c r="AL531" s="71">
        <v>0</v>
      </c>
      <c r="AM531" s="71">
        <v>14407377.87347392</v>
      </c>
      <c r="AN531" s="71">
        <v>0</v>
      </c>
      <c r="AO531" s="71">
        <v>0</v>
      </c>
      <c r="AP531" s="71">
        <v>644011020.55761182</v>
      </c>
      <c r="AQ531" s="72"/>
      <c r="AR531" s="71">
        <v>4577</v>
      </c>
      <c r="AS531" s="71">
        <v>1033</v>
      </c>
      <c r="AT531" s="71">
        <v>0</v>
      </c>
      <c r="AU531" s="71">
        <v>1</v>
      </c>
      <c r="AV531" s="71">
        <v>0</v>
      </c>
      <c r="AW531" s="71">
        <v>0</v>
      </c>
      <c r="AX531" s="71"/>
      <c r="AY531" s="72"/>
      <c r="AZ531" s="71">
        <v>22448.561999999944</v>
      </c>
      <c r="BA531" s="71">
        <v>50332.63</v>
      </c>
      <c r="BB531" s="71">
        <v>0</v>
      </c>
      <c r="BC531" s="71">
        <v>64.7</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2201</v>
      </c>
      <c r="B532" s="70">
        <v>476</v>
      </c>
      <c r="C532" s="70">
        <v>20</v>
      </c>
      <c r="D532" s="70">
        <v>28</v>
      </c>
      <c r="E532" s="70">
        <v>2023</v>
      </c>
      <c r="F532" s="70" t="s">
        <v>1539</v>
      </c>
      <c r="G532" s="70" t="s">
        <v>2181</v>
      </c>
      <c r="H532" s="70" t="s">
        <v>2182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4874</v>
      </c>
      <c r="AS532" s="71">
        <v>1041</v>
      </c>
      <c r="AT532" s="71">
        <v>0</v>
      </c>
      <c r="AU532" s="71">
        <v>1</v>
      </c>
      <c r="AV532" s="71">
        <v>0</v>
      </c>
      <c r="AW532" s="71">
        <v>0</v>
      </c>
      <c r="AX532" s="71"/>
      <c r="AY532" s="72"/>
      <c r="AZ532" s="71">
        <v>24064.973999999907</v>
      </c>
      <c r="BA532" s="71">
        <v>51151.829999999994</v>
      </c>
      <c r="BB532" s="71">
        <v>0</v>
      </c>
      <c r="BC532" s="71">
        <v>64.7</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2202</v>
      </c>
      <c r="B533" s="70">
        <v>476</v>
      </c>
      <c r="C533" s="70">
        <v>21</v>
      </c>
      <c r="D533" s="70">
        <v>28</v>
      </c>
      <c r="E533" s="70">
        <v>2024</v>
      </c>
      <c r="F533" s="70" t="s">
        <v>1554</v>
      </c>
      <c r="G533" s="70" t="s">
        <v>2181</v>
      </c>
      <c r="H533" s="70" t="s">
        <v>2182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2203</v>
      </c>
      <c r="B534" s="70">
        <v>443</v>
      </c>
      <c r="C534" s="70">
        <v>1</v>
      </c>
      <c r="D534" s="70">
        <v>27</v>
      </c>
      <c r="E534" s="70">
        <v>1990</v>
      </c>
      <c r="F534" s="70" t="s">
        <v>787</v>
      </c>
      <c r="G534" s="70" t="s">
        <v>2204</v>
      </c>
      <c r="H534" s="70" t="s">
        <v>2205</v>
      </c>
      <c r="I534" s="148"/>
      <c r="J534" s="71">
        <v>309.69347572193982</v>
      </c>
      <c r="K534" s="71">
        <v>8.719280021985373</v>
      </c>
      <c r="L534" s="71">
        <v>5.0093836909250031</v>
      </c>
      <c r="M534" s="71">
        <v>76.078206668524004</v>
      </c>
      <c r="N534" s="71">
        <v>91.176333710901844</v>
      </c>
      <c r="O534" s="71">
        <v>76.647468281756815</v>
      </c>
      <c r="P534" s="71">
        <v>85.75390731560968</v>
      </c>
      <c r="Q534" s="71">
        <v>6.1292974420112198</v>
      </c>
      <c r="R534" s="71">
        <v>0.95880643329767157</v>
      </c>
      <c r="S534" s="71">
        <v>5.191341892170473</v>
      </c>
      <c r="T534" s="72"/>
      <c r="U534" s="71">
        <v>42236062</v>
      </c>
      <c r="V534" s="71">
        <v>3056</v>
      </c>
      <c r="W534" s="71">
        <v>54</v>
      </c>
      <c r="X534" s="71">
        <v>29767</v>
      </c>
      <c r="Y534" s="71">
        <v>30861</v>
      </c>
      <c r="Z534" s="71">
        <v>31526</v>
      </c>
      <c r="AA534" s="71">
        <v>20822</v>
      </c>
      <c r="AB534" s="71">
        <v>99519</v>
      </c>
      <c r="AC534" s="71">
        <v>166067</v>
      </c>
      <c r="AD534" s="71">
        <v>5.191341892170473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2206</v>
      </c>
      <c r="B535" s="70">
        <v>444</v>
      </c>
      <c r="C535" s="70">
        <v>2</v>
      </c>
      <c r="D535" s="70">
        <v>27</v>
      </c>
      <c r="E535" s="70">
        <v>2005</v>
      </c>
      <c r="F535" s="70" t="s">
        <v>789</v>
      </c>
      <c r="G535" s="70" t="s">
        <v>2204</v>
      </c>
      <c r="H535" s="70" t="s">
        <v>2205</v>
      </c>
      <c r="I535" s="148"/>
      <c r="J535" s="71">
        <v>315.27723280756942</v>
      </c>
      <c r="K535" s="71">
        <v>6.0977941145012302</v>
      </c>
      <c r="L535" s="71">
        <v>12.88315336407044</v>
      </c>
      <c r="M535" s="71">
        <v>139.79950960873691</v>
      </c>
      <c r="N535" s="71">
        <v>137.72895152493629</v>
      </c>
      <c r="O535" s="71">
        <v>125.28624558576681</v>
      </c>
      <c r="P535" s="71">
        <v>82.062759787610446</v>
      </c>
      <c r="Q535" s="71">
        <v>6.3607431427955197</v>
      </c>
      <c r="R535" s="71">
        <v>0.99720468196757261</v>
      </c>
      <c r="S535" s="71">
        <v>7.2903755000000006</v>
      </c>
      <c r="T535" s="72"/>
      <c r="U535" s="71">
        <v>47882702</v>
      </c>
      <c r="V535" s="71">
        <v>2906</v>
      </c>
      <c r="W535" s="71">
        <v>154</v>
      </c>
      <c r="X535" s="71">
        <v>28550</v>
      </c>
      <c r="Y535" s="71">
        <v>39395</v>
      </c>
      <c r="Z535" s="71">
        <v>59632</v>
      </c>
      <c r="AA535" s="71">
        <v>16319</v>
      </c>
      <c r="AB535" s="71">
        <v>107966</v>
      </c>
      <c r="AC535" s="71">
        <v>176335</v>
      </c>
      <c r="AD535" s="71">
        <v>7.2903755000000006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2207</v>
      </c>
      <c r="B536" s="70">
        <v>445</v>
      </c>
      <c r="C536" s="70">
        <v>3</v>
      </c>
      <c r="D536" s="70">
        <v>27</v>
      </c>
      <c r="E536" s="70">
        <v>2006</v>
      </c>
      <c r="F536" s="70" t="s">
        <v>790</v>
      </c>
      <c r="G536" s="70" t="s">
        <v>2204</v>
      </c>
      <c r="H536" s="70" t="s">
        <v>2205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2208</v>
      </c>
      <c r="B537" s="70">
        <v>446</v>
      </c>
      <c r="C537" s="70">
        <v>4</v>
      </c>
      <c r="D537" s="70">
        <v>27</v>
      </c>
      <c r="E537" s="70">
        <v>2007</v>
      </c>
      <c r="F537" s="70" t="s">
        <v>791</v>
      </c>
      <c r="G537" s="70" t="s">
        <v>2204</v>
      </c>
      <c r="H537" s="70" t="s">
        <v>2205</v>
      </c>
      <c r="I537" s="148"/>
      <c r="J537" s="71">
        <v>349.33232260681581</v>
      </c>
      <c r="K537" s="71">
        <v>6.1250526067222753</v>
      </c>
      <c r="L537" s="71">
        <v>14.88772423126775</v>
      </c>
      <c r="M537" s="71">
        <v>150.6100955942199</v>
      </c>
      <c r="N537" s="71">
        <v>140.4245465375939</v>
      </c>
      <c r="O537" s="71">
        <v>123.8683915557032</v>
      </c>
      <c r="P537" s="71">
        <v>80.667402779895824</v>
      </c>
      <c r="Q537" s="71">
        <v>6.7768984022271699</v>
      </c>
      <c r="R537" s="71">
        <v>0.80805162639134986</v>
      </c>
      <c r="S537" s="71">
        <v>8.0369957886299996</v>
      </c>
      <c r="T537" s="72"/>
      <c r="U537" s="71">
        <v>56921266</v>
      </c>
      <c r="V537" s="71">
        <v>2797</v>
      </c>
      <c r="W537" s="71">
        <v>168</v>
      </c>
      <c r="X537" s="71">
        <v>36130</v>
      </c>
      <c r="Y537" s="71">
        <v>40760</v>
      </c>
      <c r="Z537" s="71">
        <v>61289</v>
      </c>
      <c r="AA537" s="71">
        <v>15797</v>
      </c>
      <c r="AB537" s="71">
        <v>108947</v>
      </c>
      <c r="AC537" s="71">
        <v>146987</v>
      </c>
      <c r="AD537" s="71">
        <v>8.0369957886299996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2209</v>
      </c>
      <c r="B538" s="70">
        <v>447</v>
      </c>
      <c r="C538" s="70">
        <v>5</v>
      </c>
      <c r="D538" s="70">
        <v>27</v>
      </c>
      <c r="E538" s="70">
        <v>2008</v>
      </c>
      <c r="F538" s="70" t="s">
        <v>792</v>
      </c>
      <c r="G538" s="70" t="s">
        <v>2204</v>
      </c>
      <c r="H538" s="70" t="s">
        <v>2205</v>
      </c>
      <c r="I538" s="148"/>
      <c r="J538" s="71">
        <v>305.3495223047903</v>
      </c>
      <c r="K538" s="71">
        <v>4.5910339749585134</v>
      </c>
      <c r="L538" s="71">
        <v>12.77475568473675</v>
      </c>
      <c r="M538" s="71">
        <v>158.01417346482009</v>
      </c>
      <c r="N538" s="71">
        <v>140.97317653448039</v>
      </c>
      <c r="O538" s="71">
        <v>120.85538045899629</v>
      </c>
      <c r="P538" s="71">
        <v>76.704052850678067</v>
      </c>
      <c r="Q538" s="71">
        <v>6.6873704129125198</v>
      </c>
      <c r="R538" s="71">
        <v>0.75958417766636221</v>
      </c>
      <c r="S538" s="71">
        <v>10.317243436249999</v>
      </c>
      <c r="T538" s="72"/>
      <c r="U538" s="71">
        <v>58334198</v>
      </c>
      <c r="V538" s="71">
        <v>2797</v>
      </c>
      <c r="W538" s="71">
        <v>168</v>
      </c>
      <c r="X538" s="71">
        <v>36130</v>
      </c>
      <c r="Y538" s="71">
        <v>41257</v>
      </c>
      <c r="Z538" s="71">
        <v>61897</v>
      </c>
      <c r="AA538" s="71">
        <v>15038</v>
      </c>
      <c r="AB538" s="71">
        <v>109276</v>
      </c>
      <c r="AC538" s="71">
        <v>143475</v>
      </c>
      <c r="AD538" s="71">
        <v>10.317243436249999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2210</v>
      </c>
      <c r="B539" s="70">
        <v>448</v>
      </c>
      <c r="C539" s="70">
        <v>6</v>
      </c>
      <c r="D539" s="70">
        <v>27</v>
      </c>
      <c r="E539" s="70">
        <v>2009</v>
      </c>
      <c r="F539" s="70" t="s">
        <v>176</v>
      </c>
      <c r="G539" s="1064" t="s">
        <v>2204</v>
      </c>
      <c r="H539" s="70" t="s">
        <v>2205</v>
      </c>
      <c r="I539" s="148"/>
      <c r="J539" s="71">
        <v>257.56787456810059</v>
      </c>
      <c r="K539" s="71">
        <v>4.3404227833180622</v>
      </c>
      <c r="L539" s="71">
        <v>12.80938038637405</v>
      </c>
      <c r="M539" s="71">
        <v>141.96099993960681</v>
      </c>
      <c r="N539" s="71">
        <v>118.50482562321361</v>
      </c>
      <c r="O539" s="71">
        <v>123.726959608033</v>
      </c>
      <c r="P539" s="71">
        <v>72.574249622481645</v>
      </c>
      <c r="Q539" s="71">
        <v>6.3825113875966704</v>
      </c>
      <c r="R539" s="71">
        <v>0.71035108420365867</v>
      </c>
      <c r="S539" s="71">
        <v>13.895587936749999</v>
      </c>
      <c r="T539" s="72"/>
      <c r="U539" s="71">
        <v>46344248</v>
      </c>
      <c r="V539" s="71">
        <v>2920</v>
      </c>
      <c r="W539" s="71">
        <v>229</v>
      </c>
      <c r="X539" s="71">
        <v>40083</v>
      </c>
      <c r="Y539" s="71">
        <v>41710</v>
      </c>
      <c r="Z539" s="71">
        <v>62547</v>
      </c>
      <c r="AA539" s="71">
        <v>14607</v>
      </c>
      <c r="AB539" s="71">
        <v>109482</v>
      </c>
      <c r="AC539" s="71">
        <v>130899</v>
      </c>
      <c r="AD539" s="71">
        <v>13.895587936749999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207.03100000000001</v>
      </c>
      <c r="BK539" s="71">
        <v>0</v>
      </c>
      <c r="BL539" s="71">
        <v>31.131999999999998</v>
      </c>
      <c r="BM539" s="71">
        <v>0</v>
      </c>
      <c r="BN539" s="72"/>
      <c r="BO539" s="71">
        <v>0</v>
      </c>
      <c r="BP539" s="71">
        <v>0</v>
      </c>
      <c r="BQ539" s="71">
        <v>14</v>
      </c>
      <c r="BR539" s="71">
        <v>0</v>
      </c>
      <c r="BS539" s="71">
        <v>6</v>
      </c>
      <c r="BT539" s="71">
        <v>0</v>
      </c>
      <c r="BU539"/>
      <c r="BV539" s="70">
        <v>232.53100000000001</v>
      </c>
      <c r="BW539" s="70">
        <v>0</v>
      </c>
      <c r="BX539" s="70">
        <v>0</v>
      </c>
      <c r="BY539" s="70">
        <v>0</v>
      </c>
      <c r="BZ539" s="70">
        <v>5.6319999999999997</v>
      </c>
      <c r="CA539" s="70">
        <v>0</v>
      </c>
      <c r="CB539" s="70">
        <v>0</v>
      </c>
      <c r="CC539" s="70">
        <v>0</v>
      </c>
      <c r="CD539" s="70">
        <v>0</v>
      </c>
    </row>
    <row r="540" spans="1:82">
      <c r="A540" s="70" t="s">
        <v>2211</v>
      </c>
      <c r="B540" s="70">
        <v>449</v>
      </c>
      <c r="C540" s="70">
        <v>7</v>
      </c>
      <c r="D540" s="70">
        <v>27</v>
      </c>
      <c r="E540" s="70">
        <v>2010</v>
      </c>
      <c r="F540" s="70" t="s">
        <v>177</v>
      </c>
      <c r="G540" s="1064" t="s">
        <v>2204</v>
      </c>
      <c r="H540" s="70" t="s">
        <v>2205</v>
      </c>
      <c r="I540" s="148"/>
      <c r="J540" s="71">
        <v>292.613836298801</v>
      </c>
      <c r="K540" s="71">
        <v>4.9348926358026892</v>
      </c>
      <c r="L540" s="71">
        <v>12.264423490488451</v>
      </c>
      <c r="M540" s="71">
        <v>153.3610194606064</v>
      </c>
      <c r="N540" s="71">
        <v>136.10963721147471</v>
      </c>
      <c r="O540" s="71">
        <v>124.2651972448469</v>
      </c>
      <c r="P540" s="71">
        <v>73.082754570585521</v>
      </c>
      <c r="Q540" s="71">
        <v>6.6950240355933204</v>
      </c>
      <c r="R540" s="71">
        <v>0.69810457056136088</v>
      </c>
      <c r="S540" s="71">
        <v>14.14403899076</v>
      </c>
      <c r="T540" s="72"/>
      <c r="U540" s="71">
        <v>53894564</v>
      </c>
      <c r="V540" s="71">
        <v>2920</v>
      </c>
      <c r="W540" s="71">
        <v>229</v>
      </c>
      <c r="X540" s="71">
        <v>40083</v>
      </c>
      <c r="Y540" s="71">
        <v>42417</v>
      </c>
      <c r="Z540" s="71">
        <v>63111</v>
      </c>
      <c r="AA540" s="71">
        <v>14342</v>
      </c>
      <c r="AB540" s="71">
        <v>110045</v>
      </c>
      <c r="AC540" s="71">
        <v>121909</v>
      </c>
      <c r="AD540" s="71">
        <v>14.14403899076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198.876</v>
      </c>
      <c r="BK540" s="71">
        <v>0</v>
      </c>
      <c r="BL540" s="71">
        <v>29.018999999999998</v>
      </c>
      <c r="BM540" s="71">
        <v>0</v>
      </c>
      <c r="BN540" s="72"/>
      <c r="BO540" s="71">
        <v>0</v>
      </c>
      <c r="BP540" s="71">
        <v>0</v>
      </c>
      <c r="BQ540" s="71">
        <v>13</v>
      </c>
      <c r="BR540" s="71">
        <v>0</v>
      </c>
      <c r="BS540" s="71">
        <v>6</v>
      </c>
      <c r="BT540" s="71">
        <v>0</v>
      </c>
      <c r="BU540"/>
      <c r="BV540" s="70">
        <v>222.03100000000001</v>
      </c>
      <c r="BW540" s="70">
        <v>0</v>
      </c>
      <c r="BX540" s="70">
        <v>0</v>
      </c>
      <c r="BY540" s="70">
        <v>0</v>
      </c>
      <c r="BZ540" s="70">
        <v>5.8639999999999999</v>
      </c>
      <c r="CA540" s="70">
        <v>0</v>
      </c>
      <c r="CB540" s="70">
        <v>0</v>
      </c>
      <c r="CC540" s="70">
        <v>0</v>
      </c>
      <c r="CD540" s="70">
        <v>0</v>
      </c>
    </row>
    <row r="541" spans="1:82">
      <c r="A541" s="70" t="s">
        <v>2212</v>
      </c>
      <c r="B541" s="70">
        <v>450</v>
      </c>
      <c r="C541" s="70">
        <v>8</v>
      </c>
      <c r="D541" s="70">
        <v>27</v>
      </c>
      <c r="E541" s="70">
        <v>2011</v>
      </c>
      <c r="F541" s="70" t="s">
        <v>178</v>
      </c>
      <c r="G541" s="70" t="s">
        <v>2204</v>
      </c>
      <c r="H541" s="70" t="s">
        <v>2205</v>
      </c>
      <c r="I541" s="148"/>
      <c r="J541" s="71">
        <v>383.46773872552268</v>
      </c>
      <c r="K541" s="71">
        <v>6.9551123895961302</v>
      </c>
      <c r="L541" s="71">
        <v>9.8437229031046574</v>
      </c>
      <c r="M541" s="71">
        <v>193.98297626842671</v>
      </c>
      <c r="N541" s="71">
        <v>151.87928303943031</v>
      </c>
      <c r="O541" s="71">
        <v>123.65027713408966</v>
      </c>
      <c r="P541" s="71">
        <v>70.089955403768329</v>
      </c>
      <c r="Q541" s="71">
        <v>7.7415101895273297</v>
      </c>
      <c r="R541" s="71">
        <v>0.73758278633440821</v>
      </c>
      <c r="S541" s="71">
        <v>9.8531210600000012</v>
      </c>
      <c r="T541" s="72"/>
      <c r="U541" s="71">
        <v>57595288</v>
      </c>
      <c r="V541" s="71">
        <v>2920</v>
      </c>
      <c r="W541" s="71">
        <v>229</v>
      </c>
      <c r="X541" s="71">
        <v>40083</v>
      </c>
      <c r="Y541" s="71">
        <v>42998</v>
      </c>
      <c r="Z541" s="71">
        <v>64163</v>
      </c>
      <c r="AA541" s="71">
        <v>14164</v>
      </c>
      <c r="AB541" s="71">
        <v>110314</v>
      </c>
      <c r="AC541" s="71">
        <v>128590</v>
      </c>
      <c r="AD541" s="71">
        <v>9.8531210600000012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200.81399999999999</v>
      </c>
      <c r="BK541" s="71">
        <v>0</v>
      </c>
      <c r="BL541" s="71">
        <v>19.738</v>
      </c>
      <c r="BM541" s="71">
        <v>0</v>
      </c>
      <c r="BN541" s="72"/>
      <c r="BO541" s="71">
        <v>0</v>
      </c>
      <c r="BP541" s="71">
        <v>0</v>
      </c>
      <c r="BQ541" s="71">
        <v>12</v>
      </c>
      <c r="BR541" s="71">
        <v>0</v>
      </c>
      <c r="BS541" s="71">
        <v>3</v>
      </c>
      <c r="BT541" s="71">
        <v>0</v>
      </c>
      <c r="BU541"/>
      <c r="BV541" s="70">
        <v>214.392</v>
      </c>
      <c r="BW541" s="70">
        <v>0</v>
      </c>
      <c r="BX541" s="70">
        <v>0</v>
      </c>
      <c r="BY541" s="70">
        <v>0</v>
      </c>
      <c r="BZ541" s="70">
        <v>6.16</v>
      </c>
      <c r="CA541" s="70">
        <v>0</v>
      </c>
      <c r="CB541" s="70">
        <v>0</v>
      </c>
      <c r="CC541" s="70">
        <v>0</v>
      </c>
      <c r="CD541" s="70">
        <v>0</v>
      </c>
    </row>
    <row r="542" spans="1:82">
      <c r="A542" s="70" t="s">
        <v>2213</v>
      </c>
      <c r="B542" s="70">
        <v>451</v>
      </c>
      <c r="C542" s="70">
        <v>9</v>
      </c>
      <c r="D542" s="70">
        <v>27</v>
      </c>
      <c r="E542" s="70">
        <v>2012</v>
      </c>
      <c r="F542" s="70" t="s">
        <v>179</v>
      </c>
      <c r="G542" s="70" t="s">
        <v>2204</v>
      </c>
      <c r="H542" s="70" t="s">
        <v>2205</v>
      </c>
      <c r="I542" s="148"/>
      <c r="J542" s="71">
        <v>466.87743643124679</v>
      </c>
      <c r="K542" s="71">
        <v>6.7593116391650092</v>
      </c>
      <c r="L542" s="71">
        <v>9.743312026740174</v>
      </c>
      <c r="M542" s="71">
        <v>199.14103196962171</v>
      </c>
      <c r="N542" s="71">
        <v>180.97183431047139</v>
      </c>
      <c r="O542" s="71">
        <v>124.84924363653522</v>
      </c>
      <c r="P542" s="71">
        <v>69.568059284215209</v>
      </c>
      <c r="Q542" s="71">
        <v>8.5756860639753896</v>
      </c>
      <c r="R542" s="71">
        <v>0.8077823469773765</v>
      </c>
      <c r="S542" s="71">
        <v>17.405578222060001</v>
      </c>
      <c r="T542" s="72"/>
      <c r="U542" s="71">
        <v>57574615</v>
      </c>
      <c r="V542" s="71">
        <v>2920</v>
      </c>
      <c r="W542" s="71">
        <v>229</v>
      </c>
      <c r="X542" s="71">
        <v>40083</v>
      </c>
      <c r="Y542" s="71">
        <v>44584</v>
      </c>
      <c r="Z542" s="71">
        <v>65299</v>
      </c>
      <c r="AA542" s="71">
        <v>13979</v>
      </c>
      <c r="AB542" s="71">
        <v>112474</v>
      </c>
      <c r="AC542" s="71">
        <v>137181</v>
      </c>
      <c r="AD542" s="71">
        <v>17.405578222060001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226.39</v>
      </c>
      <c r="BK542" s="71">
        <v>0</v>
      </c>
      <c r="BL542" s="71">
        <v>36.770000000000003</v>
      </c>
      <c r="BM542" s="71">
        <v>0</v>
      </c>
      <c r="BN542" s="72"/>
      <c r="BO542" s="71">
        <v>0</v>
      </c>
      <c r="BP542" s="71">
        <v>0</v>
      </c>
      <c r="BQ542" s="71">
        <v>11</v>
      </c>
      <c r="BR542" s="71">
        <v>0</v>
      </c>
      <c r="BS542" s="71">
        <v>6</v>
      </c>
      <c r="BT542" s="71">
        <v>0</v>
      </c>
      <c r="BU542"/>
      <c r="BV542" s="70">
        <v>257.01600000000002</v>
      </c>
      <c r="BW542" s="70">
        <v>0</v>
      </c>
      <c r="BX542" s="70">
        <v>0</v>
      </c>
      <c r="BY542" s="70">
        <v>0</v>
      </c>
      <c r="BZ542" s="70">
        <v>6.1440000000000001</v>
      </c>
      <c r="CA542" s="70">
        <v>0</v>
      </c>
      <c r="CB542" s="70">
        <v>0</v>
      </c>
      <c r="CC542" s="70">
        <v>0</v>
      </c>
      <c r="CD542" s="70">
        <v>0</v>
      </c>
    </row>
    <row r="543" spans="1:82">
      <c r="A543" s="70" t="s">
        <v>2214</v>
      </c>
      <c r="B543" s="70">
        <v>452</v>
      </c>
      <c r="C543" s="70">
        <v>10</v>
      </c>
      <c r="D543" s="70">
        <v>27</v>
      </c>
      <c r="E543" s="70">
        <v>2013</v>
      </c>
      <c r="F543" s="70" t="s">
        <v>180</v>
      </c>
      <c r="G543" s="70" t="s">
        <v>2204</v>
      </c>
      <c r="H543" s="70" t="s">
        <v>2205</v>
      </c>
      <c r="I543" s="148"/>
      <c r="J543" s="71">
        <v>465.71097591867118</v>
      </c>
      <c r="K543" s="71">
        <v>5.5066711858476047</v>
      </c>
      <c r="L543" s="71">
        <v>10.083060709824981</v>
      </c>
      <c r="M543" s="71">
        <v>203.8784504342118</v>
      </c>
      <c r="N543" s="71">
        <v>196.46038881101299</v>
      </c>
      <c r="O543" s="71">
        <v>121.45325975090071</v>
      </c>
      <c r="P543" s="71">
        <v>68.871082363486636</v>
      </c>
      <c r="Q543" s="71">
        <v>8.7205265974239001</v>
      </c>
      <c r="R543" s="71">
        <v>0.6384680252568089</v>
      </c>
      <c r="S543" s="71">
        <v>20.356068040233598</v>
      </c>
      <c r="T543" s="72"/>
      <c r="U543" s="71">
        <v>59974373</v>
      </c>
      <c r="V543" s="71">
        <v>2920</v>
      </c>
      <c r="W543" s="71">
        <v>229</v>
      </c>
      <c r="X543" s="71">
        <v>40083</v>
      </c>
      <c r="Y543" s="71">
        <v>45038</v>
      </c>
      <c r="Z543" s="71">
        <v>66359</v>
      </c>
      <c r="AA543" s="71">
        <v>13787</v>
      </c>
      <c r="AB543" s="71">
        <v>112734</v>
      </c>
      <c r="AC543" s="71">
        <v>105840</v>
      </c>
      <c r="AD543" s="71">
        <v>20.356068040233598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262.327</v>
      </c>
      <c r="BK543" s="71">
        <v>0</v>
      </c>
      <c r="BL543" s="71">
        <v>39.444999999999993</v>
      </c>
      <c r="BM543" s="71">
        <v>0</v>
      </c>
      <c r="BN543" s="72"/>
      <c r="BO543" s="71">
        <v>0</v>
      </c>
      <c r="BP543" s="71">
        <v>0</v>
      </c>
      <c r="BQ543" s="71">
        <v>13</v>
      </c>
      <c r="BR543" s="71">
        <v>0</v>
      </c>
      <c r="BS543" s="71">
        <v>6</v>
      </c>
      <c r="BT543" s="71">
        <v>0</v>
      </c>
      <c r="BU543"/>
      <c r="BV543" s="70">
        <v>295.875</v>
      </c>
      <c r="BW543" s="70">
        <v>0</v>
      </c>
      <c r="BX543" s="70">
        <v>0</v>
      </c>
      <c r="BY543" s="70">
        <v>0</v>
      </c>
      <c r="BZ543" s="70">
        <v>5.8970000000000002</v>
      </c>
      <c r="CA543" s="70">
        <v>0</v>
      </c>
      <c r="CB543" s="70">
        <v>0</v>
      </c>
      <c r="CC543" s="70">
        <v>0</v>
      </c>
      <c r="CD543" s="70">
        <v>0</v>
      </c>
    </row>
    <row r="544" spans="1:82">
      <c r="A544" s="70" t="s">
        <v>2215</v>
      </c>
      <c r="B544" s="70">
        <v>453</v>
      </c>
      <c r="C544" s="70">
        <v>11</v>
      </c>
      <c r="D544" s="70">
        <v>27</v>
      </c>
      <c r="E544" s="70">
        <v>2014</v>
      </c>
      <c r="F544" s="70" t="s">
        <v>181</v>
      </c>
      <c r="G544" s="70" t="s">
        <v>2204</v>
      </c>
      <c r="H544" s="70" t="s">
        <v>2205</v>
      </c>
      <c r="I544" s="148"/>
      <c r="J544" s="71">
        <v>457.4355392178893</v>
      </c>
      <c r="K544" s="71">
        <v>5.7515392133768906</v>
      </c>
      <c r="L544" s="71">
        <v>13.33046383503461</v>
      </c>
      <c r="M544" s="71">
        <v>199.4171300315688</v>
      </c>
      <c r="N544" s="71">
        <v>196.23917764976781</v>
      </c>
      <c r="O544" s="71">
        <v>116.81901642896112</v>
      </c>
      <c r="P544" s="71">
        <v>68.335267158565131</v>
      </c>
      <c r="Q544" s="71">
        <v>8.3680133254564701</v>
      </c>
      <c r="R544" s="71">
        <v>0.93849377396512645</v>
      </c>
      <c r="S544" s="71">
        <v>17.990536795200001</v>
      </c>
      <c r="T544" s="72"/>
      <c r="U544" s="71">
        <v>59077493</v>
      </c>
      <c r="V544" s="71">
        <v>2574</v>
      </c>
      <c r="W544" s="71">
        <v>336</v>
      </c>
      <c r="X544" s="71">
        <v>40563</v>
      </c>
      <c r="Y544" s="71">
        <v>45403</v>
      </c>
      <c r="Z544" s="71">
        <v>67224</v>
      </c>
      <c r="AA544" s="71">
        <v>13609</v>
      </c>
      <c r="AB544" s="71">
        <v>112750</v>
      </c>
      <c r="AC544" s="71">
        <v>156065</v>
      </c>
      <c r="AD544" s="71">
        <v>17.990536795200001</v>
      </c>
      <c r="AE544" s="72"/>
      <c r="AF544" s="71"/>
      <c r="AG544" s="71"/>
      <c r="AH544" s="71"/>
      <c r="AI544" s="71"/>
      <c r="AJ544" s="71"/>
      <c r="AK544" s="71"/>
      <c r="AL544" s="71"/>
      <c r="AM544" s="71"/>
      <c r="AN544" s="71"/>
      <c r="AO544" s="71"/>
      <c r="AP544" s="71"/>
      <c r="AQ544" s="72"/>
      <c r="AR544" s="71">
        <v>2876</v>
      </c>
      <c r="AS544" s="71">
        <v>447</v>
      </c>
      <c r="AT544" s="71">
        <v>0</v>
      </c>
      <c r="AU544" s="71">
        <v>0</v>
      </c>
      <c r="AV544" s="71">
        <v>0</v>
      </c>
      <c r="AW544" s="71">
        <v>0</v>
      </c>
      <c r="AX544" s="71"/>
      <c r="AY544" s="72"/>
      <c r="AZ544" s="71">
        <v>11492.2</v>
      </c>
      <c r="BA544" s="71">
        <v>19119</v>
      </c>
      <c r="BB544" s="71">
        <v>0</v>
      </c>
      <c r="BC544" s="71">
        <v>0</v>
      </c>
      <c r="BD544" s="71">
        <v>0</v>
      </c>
      <c r="BE544" s="71">
        <v>0</v>
      </c>
      <c r="BF544" s="71"/>
      <c r="BG544" s="72"/>
      <c r="BH544" s="71">
        <v>0</v>
      </c>
      <c r="BI544" s="71">
        <v>0</v>
      </c>
      <c r="BJ544" s="71">
        <v>234.38399999999999</v>
      </c>
      <c r="BK544" s="71">
        <v>0</v>
      </c>
      <c r="BL544" s="71">
        <v>39.734999999999999</v>
      </c>
      <c r="BM544" s="71">
        <v>0</v>
      </c>
      <c r="BN544" s="72"/>
      <c r="BO544" s="71">
        <v>0</v>
      </c>
      <c r="BP544" s="71">
        <v>0</v>
      </c>
      <c r="BQ544" s="71">
        <v>13</v>
      </c>
      <c r="BR544" s="71">
        <v>0</v>
      </c>
      <c r="BS544" s="71">
        <v>6</v>
      </c>
      <c r="BT544" s="71">
        <v>0</v>
      </c>
      <c r="BU544"/>
      <c r="BV544" s="70">
        <v>267.803</v>
      </c>
      <c r="BW544" s="70">
        <v>0</v>
      </c>
      <c r="BX544" s="70">
        <v>0</v>
      </c>
      <c r="BY544" s="70">
        <v>0</v>
      </c>
      <c r="BZ544" s="70">
        <v>6.3159999999999998</v>
      </c>
      <c r="CA544" s="70">
        <v>0</v>
      </c>
      <c r="CB544" s="70">
        <v>0</v>
      </c>
      <c r="CC544" s="70">
        <v>0</v>
      </c>
      <c r="CD544" s="70">
        <v>0</v>
      </c>
    </row>
    <row r="545" spans="1:82">
      <c r="A545" s="70" t="s">
        <v>2216</v>
      </c>
      <c r="B545" s="70">
        <v>454</v>
      </c>
      <c r="C545" s="70">
        <v>12</v>
      </c>
      <c r="D545" s="70">
        <v>27</v>
      </c>
      <c r="E545" s="70">
        <v>2015</v>
      </c>
      <c r="F545" s="70" t="s">
        <v>182</v>
      </c>
      <c r="G545" s="70" t="s">
        <v>2204</v>
      </c>
      <c r="H545" s="70" t="s">
        <v>2205</v>
      </c>
      <c r="I545" s="148"/>
      <c r="J545" s="71">
        <v>429.15880032723322</v>
      </c>
      <c r="K545" s="71">
        <v>5.5115461636620466</v>
      </c>
      <c r="L545" s="71">
        <v>13.695979270231771</v>
      </c>
      <c r="M545" s="71">
        <v>198.664027834183</v>
      </c>
      <c r="N545" s="71">
        <v>169.11732284678669</v>
      </c>
      <c r="O545" s="71">
        <v>116.74679833956317</v>
      </c>
      <c r="P545" s="71">
        <v>67.881701096471375</v>
      </c>
      <c r="Q545" s="71">
        <v>8.19436128330317</v>
      </c>
      <c r="R545" s="71">
        <v>0.96604131474497146</v>
      </c>
      <c r="S545" s="71">
        <v>14.4180358416</v>
      </c>
      <c r="T545" s="72"/>
      <c r="U545" s="71">
        <v>71423681</v>
      </c>
      <c r="V545" s="71">
        <v>2574</v>
      </c>
      <c r="W545" s="71">
        <v>336</v>
      </c>
      <c r="X545" s="71">
        <v>40563</v>
      </c>
      <c r="Y545" s="71">
        <v>45941</v>
      </c>
      <c r="Z545" s="71">
        <v>67829</v>
      </c>
      <c r="AA545" s="71">
        <v>13508</v>
      </c>
      <c r="AB545" s="71">
        <v>112786</v>
      </c>
      <c r="AC545" s="71">
        <v>165129</v>
      </c>
      <c r="AD545" s="71">
        <v>14.4180358416</v>
      </c>
      <c r="AE545" s="72"/>
      <c r="AF545" s="71">
        <v>521769182.64548862</v>
      </c>
      <c r="AG545" s="71">
        <v>4266527.975989325</v>
      </c>
      <c r="AH545" s="71">
        <v>2730695.7688325229</v>
      </c>
      <c r="AI545" s="71">
        <v>273149849.71291977</v>
      </c>
      <c r="AJ545" s="71">
        <v>261087555.9699654</v>
      </c>
      <c r="AK545" s="71">
        <v>0</v>
      </c>
      <c r="AL545" s="71">
        <v>0</v>
      </c>
      <c r="AM545" s="71">
        <v>15456848.18052436</v>
      </c>
      <c r="AN545" s="71">
        <v>0</v>
      </c>
      <c r="AO545" s="71">
        <v>0</v>
      </c>
      <c r="AP545" s="71">
        <v>1078460660.25372</v>
      </c>
      <c r="AQ545" s="72"/>
      <c r="AR545" s="71">
        <v>3164</v>
      </c>
      <c r="AS545" s="71">
        <v>636</v>
      </c>
      <c r="AT545" s="71">
        <v>0</v>
      </c>
      <c r="AU545" s="71">
        <v>0</v>
      </c>
      <c r="AV545" s="71">
        <v>0</v>
      </c>
      <c r="AW545" s="71">
        <v>0</v>
      </c>
      <c r="AX545" s="71"/>
      <c r="AY545" s="72"/>
      <c r="AZ545" s="71">
        <v>12878.7</v>
      </c>
      <c r="BA545" s="71">
        <v>27420.799999999999</v>
      </c>
      <c r="BB545" s="71">
        <v>0</v>
      </c>
      <c r="BC545" s="71">
        <v>0</v>
      </c>
      <c r="BD545" s="71">
        <v>0</v>
      </c>
      <c r="BE545" s="71">
        <v>0</v>
      </c>
      <c r="BF545" s="71"/>
      <c r="BG545" s="72"/>
      <c r="BH545" s="71">
        <v>0</v>
      </c>
      <c r="BI545" s="71">
        <v>0</v>
      </c>
      <c r="BJ545" s="71">
        <v>231.72200000000001</v>
      </c>
      <c r="BK545" s="71">
        <v>0</v>
      </c>
      <c r="BL545" s="71">
        <v>37.626999999999995</v>
      </c>
      <c r="BM545" s="71">
        <v>0</v>
      </c>
      <c r="BN545" s="72"/>
      <c r="BO545" s="71">
        <v>0</v>
      </c>
      <c r="BP545" s="71">
        <v>0</v>
      </c>
      <c r="BQ545" s="71">
        <v>12</v>
      </c>
      <c r="BR545" s="71">
        <v>0</v>
      </c>
      <c r="BS545" s="71">
        <v>5</v>
      </c>
      <c r="BT545" s="71">
        <v>0</v>
      </c>
      <c r="BU545"/>
      <c r="BV545" s="70">
        <v>262.95400000000001</v>
      </c>
      <c r="BW545" s="70">
        <v>0</v>
      </c>
      <c r="BX545" s="70">
        <v>0</v>
      </c>
      <c r="BY545" s="70">
        <v>0</v>
      </c>
      <c r="BZ545" s="70">
        <v>6.3949999999999996</v>
      </c>
      <c r="CA545" s="70">
        <v>0</v>
      </c>
      <c r="CB545" s="70">
        <v>0</v>
      </c>
      <c r="CC545" s="70">
        <v>0</v>
      </c>
      <c r="CD545" s="70">
        <v>0</v>
      </c>
    </row>
    <row r="546" spans="1:82">
      <c r="A546" s="70" t="s">
        <v>2217</v>
      </c>
      <c r="B546" s="70">
        <v>455</v>
      </c>
      <c r="C546" s="70">
        <v>13</v>
      </c>
      <c r="D546" s="70">
        <v>27</v>
      </c>
      <c r="E546" s="70">
        <v>2016</v>
      </c>
      <c r="F546" s="70" t="s">
        <v>155</v>
      </c>
      <c r="G546" s="70" t="s">
        <v>2204</v>
      </c>
      <c r="H546" s="70" t="s">
        <v>2205</v>
      </c>
      <c r="I546" s="148"/>
      <c r="J546" s="71">
        <v>399.88882061622149</v>
      </c>
      <c r="K546" s="71">
        <v>5.4055100637156244</v>
      </c>
      <c r="L546" s="71">
        <v>15.430549631641673</v>
      </c>
      <c r="M546" s="71">
        <v>186.57481894740425</v>
      </c>
      <c r="N546" s="71">
        <v>181.99373253777372</v>
      </c>
      <c r="O546" s="71">
        <v>116.44447715107218</v>
      </c>
      <c r="P546" s="71">
        <v>66.15149913223668</v>
      </c>
      <c r="Q546" s="71">
        <v>7.9744972084681587</v>
      </c>
      <c r="R546" s="71">
        <v>0.9595674559361731</v>
      </c>
      <c r="S546" s="71">
        <v>15.087493343752</v>
      </c>
      <c r="T546" s="72"/>
      <c r="U546" s="71">
        <v>66346402</v>
      </c>
      <c r="V546" s="71">
        <v>2574</v>
      </c>
      <c r="W546" s="71">
        <v>336</v>
      </c>
      <c r="X546" s="71">
        <v>40563</v>
      </c>
      <c r="Y546" s="71">
        <v>46472</v>
      </c>
      <c r="Z546" s="71">
        <v>68485</v>
      </c>
      <c r="AA546" s="71">
        <v>13615</v>
      </c>
      <c r="AB546" s="71">
        <v>112902</v>
      </c>
      <c r="AC546" s="71">
        <v>163884.6759907917</v>
      </c>
      <c r="AD546" s="71">
        <v>15.087493343752</v>
      </c>
      <c r="AE546" s="72"/>
      <c r="AF546" s="71">
        <v>486226369.23226178</v>
      </c>
      <c r="AG546" s="71">
        <v>3974889.639056948</v>
      </c>
      <c r="AH546" s="71">
        <v>2904310.6050450122</v>
      </c>
      <c r="AI546" s="71">
        <v>285486648.26475918</v>
      </c>
      <c r="AJ546" s="71">
        <v>257655295.66455629</v>
      </c>
      <c r="AK546" s="71">
        <v>0</v>
      </c>
      <c r="AL546" s="71">
        <v>0</v>
      </c>
      <c r="AM546" s="71">
        <v>15484766.29899927</v>
      </c>
      <c r="AN546" s="71">
        <v>0</v>
      </c>
      <c r="AO546" s="71">
        <v>0</v>
      </c>
      <c r="AP546" s="71">
        <v>1051732279.7046785</v>
      </c>
      <c r="AQ546" s="72"/>
      <c r="AR546" s="71">
        <v>3383</v>
      </c>
      <c r="AS546" s="71">
        <v>749</v>
      </c>
      <c r="AT546" s="71">
        <v>0</v>
      </c>
      <c r="AU546" s="71">
        <v>0</v>
      </c>
      <c r="AV546" s="71">
        <v>0</v>
      </c>
      <c r="AW546" s="71">
        <v>0</v>
      </c>
      <c r="AX546" s="71"/>
      <c r="AY546" s="72"/>
      <c r="AZ546" s="71">
        <v>13958.3</v>
      </c>
      <c r="BA546" s="71">
        <v>35961.699999999997</v>
      </c>
      <c r="BB546" s="71">
        <v>0</v>
      </c>
      <c r="BC546" s="71">
        <v>0</v>
      </c>
      <c r="BD546" s="71">
        <v>0</v>
      </c>
      <c r="BE546" s="71">
        <v>0</v>
      </c>
      <c r="BF546" s="71"/>
      <c r="BG546" s="72"/>
      <c r="BH546" s="71">
        <v>0</v>
      </c>
      <c r="BI546" s="71">
        <v>0</v>
      </c>
      <c r="BJ546" s="71">
        <v>249.27099999999999</v>
      </c>
      <c r="BK546" s="71">
        <v>0</v>
      </c>
      <c r="BL546" s="71">
        <v>36.965000000000003</v>
      </c>
      <c r="BM546" s="71">
        <v>3.4470000000000001</v>
      </c>
      <c r="BN546" s="72"/>
      <c r="BO546" s="71">
        <v>0</v>
      </c>
      <c r="BP546" s="71">
        <v>0</v>
      </c>
      <c r="BQ546" s="71">
        <v>14</v>
      </c>
      <c r="BR546" s="71">
        <v>0</v>
      </c>
      <c r="BS546" s="71">
        <v>5</v>
      </c>
      <c r="BT546" s="71">
        <v>1</v>
      </c>
      <c r="BU546"/>
      <c r="BV546" s="70">
        <v>283.47699999999998</v>
      </c>
      <c r="BW546" s="70">
        <v>0</v>
      </c>
      <c r="BX546" s="70">
        <v>0</v>
      </c>
      <c r="BY546" s="70">
        <v>0</v>
      </c>
      <c r="BZ546" s="70">
        <v>6.2060000000000004</v>
      </c>
      <c r="CA546" s="70">
        <v>0</v>
      </c>
      <c r="CB546" s="70">
        <v>0</v>
      </c>
      <c r="CC546" s="70">
        <v>0</v>
      </c>
      <c r="CD546" s="70">
        <v>0</v>
      </c>
    </row>
    <row r="547" spans="1:82">
      <c r="A547" s="70" t="s">
        <v>2218</v>
      </c>
      <c r="B547" s="70">
        <v>456</v>
      </c>
      <c r="C547" s="70">
        <v>14</v>
      </c>
      <c r="D547" s="70">
        <v>27</v>
      </c>
      <c r="E547" s="70">
        <v>2017</v>
      </c>
      <c r="F547" s="70" t="s">
        <v>156</v>
      </c>
      <c r="G547" s="70" t="s">
        <v>2204</v>
      </c>
      <c r="H547" s="70" t="s">
        <v>2205</v>
      </c>
      <c r="I547" s="148"/>
      <c r="J547" s="71">
        <v>351.24285353668898</v>
      </c>
      <c r="K547" s="71">
        <v>5.2753403678654376</v>
      </c>
      <c r="L547" s="71">
        <v>12.261099691603487</v>
      </c>
      <c r="M547" s="71">
        <v>149.96965420525609</v>
      </c>
      <c r="N547" s="71">
        <v>169.31473250483123</v>
      </c>
      <c r="O547" s="71">
        <v>116.10821217876621</v>
      </c>
      <c r="P547" s="71">
        <v>65.553819091453605</v>
      </c>
      <c r="Q547" s="71">
        <v>7.6990852056388297</v>
      </c>
      <c r="R547" s="71">
        <v>0.86924950598568396</v>
      </c>
      <c r="S547" s="71">
        <v>16.00301193216</v>
      </c>
      <c r="T547" s="72"/>
      <c r="U547" s="71">
        <v>67184623</v>
      </c>
      <c r="V547" s="71">
        <v>2574</v>
      </c>
      <c r="W547" s="71">
        <v>336</v>
      </c>
      <c r="X547" s="71">
        <v>40563</v>
      </c>
      <c r="Y547" s="71">
        <v>46967</v>
      </c>
      <c r="Z547" s="71">
        <v>69420</v>
      </c>
      <c r="AA547" s="71">
        <v>13578</v>
      </c>
      <c r="AB547" s="71">
        <v>112720</v>
      </c>
      <c r="AC547" s="71">
        <v>151404.99999999991</v>
      </c>
      <c r="AD547" s="71">
        <v>16.00301193216</v>
      </c>
      <c r="AE547" s="72"/>
      <c r="AF547" s="71">
        <v>475878285.09151047</v>
      </c>
      <c r="AG547" s="71">
        <v>4112977.467002946</v>
      </c>
      <c r="AH547" s="71">
        <v>3088328.5071749152</v>
      </c>
      <c r="AI547" s="71">
        <v>261443109.00588369</v>
      </c>
      <c r="AJ547" s="71">
        <v>284164156.71124369</v>
      </c>
      <c r="AK547" s="71">
        <v>0</v>
      </c>
      <c r="AL547" s="71">
        <v>0</v>
      </c>
      <c r="AM547" s="71">
        <v>15483994.95881437</v>
      </c>
      <c r="AN547" s="71">
        <v>0</v>
      </c>
      <c r="AO547" s="71">
        <v>0</v>
      </c>
      <c r="AP547" s="71">
        <v>1044170851.7416301</v>
      </c>
      <c r="AQ547" s="72"/>
      <c r="AR547" s="71">
        <v>3556</v>
      </c>
      <c r="AS547" s="71">
        <v>839</v>
      </c>
      <c r="AT547" s="71">
        <v>0</v>
      </c>
      <c r="AU547" s="71">
        <v>0</v>
      </c>
      <c r="AV547" s="71">
        <v>0</v>
      </c>
      <c r="AW547" s="71">
        <v>0</v>
      </c>
      <c r="AX547" s="71"/>
      <c r="AY547" s="72"/>
      <c r="AZ547" s="71">
        <v>14805.3</v>
      </c>
      <c r="BA547" s="71">
        <v>39908.700000000019</v>
      </c>
      <c r="BB547" s="71">
        <v>0</v>
      </c>
      <c r="BC547" s="71">
        <v>0</v>
      </c>
      <c r="BD547" s="71">
        <v>0</v>
      </c>
      <c r="BE547" s="71">
        <v>0</v>
      </c>
      <c r="BF547" s="71"/>
      <c r="BG547" s="72"/>
      <c r="BH547" s="71">
        <v>0</v>
      </c>
      <c r="BI547" s="71">
        <v>0</v>
      </c>
      <c r="BJ547" s="71">
        <v>242.95599999999999</v>
      </c>
      <c r="BK547" s="71">
        <v>0</v>
      </c>
      <c r="BL547" s="71">
        <v>38.155000000000001</v>
      </c>
      <c r="BM547" s="71">
        <v>3.3620000000000001</v>
      </c>
      <c r="BN547" s="72"/>
      <c r="BO547" s="71">
        <v>0</v>
      </c>
      <c r="BP547" s="71">
        <v>0</v>
      </c>
      <c r="BQ547" s="71">
        <v>13</v>
      </c>
      <c r="BR547" s="71">
        <v>0</v>
      </c>
      <c r="BS547" s="71">
        <v>5</v>
      </c>
      <c r="BT547" s="71">
        <v>1</v>
      </c>
      <c r="BU547"/>
      <c r="BV547" s="70">
        <v>277.95999999999998</v>
      </c>
      <c r="BW547" s="70">
        <v>0</v>
      </c>
      <c r="BX547" s="70">
        <v>0</v>
      </c>
      <c r="BY547" s="70">
        <v>0</v>
      </c>
      <c r="BZ547" s="70">
        <v>6.5129999999999999</v>
      </c>
      <c r="CA547" s="70">
        <v>0</v>
      </c>
      <c r="CB547" s="70">
        <v>0</v>
      </c>
      <c r="CC547" s="70">
        <v>0</v>
      </c>
      <c r="CD547" s="70">
        <v>0</v>
      </c>
    </row>
    <row r="548" spans="1:82">
      <c r="A548" s="70" t="s">
        <v>2219</v>
      </c>
      <c r="B548" s="70">
        <v>457</v>
      </c>
      <c r="C548" s="70">
        <v>15</v>
      </c>
      <c r="D548" s="70">
        <v>27</v>
      </c>
      <c r="E548" s="70">
        <v>2018</v>
      </c>
      <c r="F548" s="70" t="s">
        <v>183</v>
      </c>
      <c r="G548" s="70" t="s">
        <v>2204</v>
      </c>
      <c r="H548" s="70" t="s">
        <v>2205</v>
      </c>
      <c r="I548" s="148"/>
      <c r="J548" s="71">
        <v>291.16013984276162</v>
      </c>
      <c r="K548" s="71">
        <v>5.1033590692178965</v>
      </c>
      <c r="L548" s="71">
        <v>11.071131375333044</v>
      </c>
      <c r="M548" s="71">
        <v>140.58694806251827</v>
      </c>
      <c r="N548" s="71">
        <v>124.87788531231405</v>
      </c>
      <c r="O548" s="71">
        <v>115.56463350874431</v>
      </c>
      <c r="P548" s="71">
        <v>64.83436242420855</v>
      </c>
      <c r="Q548" s="71">
        <v>7.1728722944705199</v>
      </c>
      <c r="R548" s="71">
        <v>0.91449182303322207</v>
      </c>
      <c r="S548" s="71">
        <v>6.4354461360000004</v>
      </c>
      <c r="T548" s="72"/>
      <c r="U548" s="71">
        <v>71135351</v>
      </c>
      <c r="V548" s="71">
        <v>2574</v>
      </c>
      <c r="W548" s="71">
        <v>336</v>
      </c>
      <c r="X548" s="71">
        <v>40563</v>
      </c>
      <c r="Y548" s="71">
        <v>47854</v>
      </c>
      <c r="Z548" s="71">
        <v>70418</v>
      </c>
      <c r="AA548" s="71">
        <v>13564</v>
      </c>
      <c r="AB548" s="71">
        <v>113171</v>
      </c>
      <c r="AC548" s="71">
        <v>158661</v>
      </c>
      <c r="AD548" s="71">
        <v>6.4354461360000004</v>
      </c>
      <c r="AE548" s="72"/>
      <c r="AF548" s="71">
        <v>441030872.04564631</v>
      </c>
      <c r="AG548" s="71">
        <v>4094901.949263039</v>
      </c>
      <c r="AH548" s="71">
        <v>2913955.4002593448</v>
      </c>
      <c r="AI548" s="71">
        <v>275134905.18187869</v>
      </c>
      <c r="AJ548" s="71">
        <v>236021265.42167431</v>
      </c>
      <c r="AK548" s="71">
        <v>0</v>
      </c>
      <c r="AL548" s="71">
        <v>0</v>
      </c>
      <c r="AM548" s="71">
        <v>15578113.850348011</v>
      </c>
      <c r="AN548" s="71">
        <v>0</v>
      </c>
      <c r="AO548" s="71">
        <v>0</v>
      </c>
      <c r="AP548" s="71">
        <v>974774013.8490696</v>
      </c>
      <c r="AQ548" s="72"/>
      <c r="AR548" s="71">
        <v>3732</v>
      </c>
      <c r="AS548" s="71">
        <v>918</v>
      </c>
      <c r="AT548" s="71">
        <v>0</v>
      </c>
      <c r="AU548" s="71">
        <v>0</v>
      </c>
      <c r="AV548" s="71">
        <v>0</v>
      </c>
      <c r="AW548" s="71">
        <v>0</v>
      </c>
      <c r="AX548" s="71"/>
      <c r="AY548" s="72"/>
      <c r="AZ548" s="71">
        <v>15684.700000000004</v>
      </c>
      <c r="BA548" s="71">
        <v>41605.800000000003</v>
      </c>
      <c r="BB548" s="71">
        <v>0</v>
      </c>
      <c r="BC548" s="71">
        <v>0</v>
      </c>
      <c r="BD548" s="71">
        <v>0</v>
      </c>
      <c r="BE548" s="71">
        <v>0</v>
      </c>
      <c r="BF548" s="71"/>
      <c r="BG548" s="72"/>
      <c r="BH548" s="71">
        <v>0</v>
      </c>
      <c r="BI548" s="71">
        <v>0</v>
      </c>
      <c r="BJ548" s="71">
        <v>239.08500000000001</v>
      </c>
      <c r="BK548" s="71">
        <v>0</v>
      </c>
      <c r="BL548" s="71">
        <v>35.422999999999995</v>
      </c>
      <c r="BM548" s="71">
        <v>0</v>
      </c>
      <c r="BN548" s="72"/>
      <c r="BO548" s="71">
        <v>0</v>
      </c>
      <c r="BP548" s="71">
        <v>0</v>
      </c>
      <c r="BQ548" s="71">
        <v>15</v>
      </c>
      <c r="BR548" s="71">
        <v>0</v>
      </c>
      <c r="BS548" s="71">
        <v>5</v>
      </c>
      <c r="BT548" s="71">
        <v>0</v>
      </c>
      <c r="BU548"/>
      <c r="BV548" s="70">
        <v>267.86599999999999</v>
      </c>
      <c r="BW548" s="70">
        <v>0</v>
      </c>
      <c r="BX548" s="70">
        <v>0</v>
      </c>
      <c r="BY548" s="70">
        <v>0</v>
      </c>
      <c r="BZ548" s="70">
        <v>6.6420000000000003</v>
      </c>
      <c r="CA548" s="70">
        <v>0</v>
      </c>
      <c r="CB548" s="70">
        <v>0</v>
      </c>
      <c r="CC548" s="70">
        <v>0</v>
      </c>
      <c r="CD548" s="70">
        <v>0</v>
      </c>
    </row>
    <row r="549" spans="1:82">
      <c r="A549" s="70" t="s">
        <v>2220</v>
      </c>
      <c r="B549" s="70">
        <v>458</v>
      </c>
      <c r="C549" s="70">
        <v>16</v>
      </c>
      <c r="D549" s="70">
        <v>27</v>
      </c>
      <c r="E549" s="70">
        <v>2019</v>
      </c>
      <c r="F549" s="70" t="s">
        <v>158</v>
      </c>
      <c r="G549" s="70" t="s">
        <v>2204</v>
      </c>
      <c r="H549" s="70" t="s">
        <v>2205</v>
      </c>
      <c r="I549" s="148"/>
      <c r="J549" s="71">
        <v>279.04211780545631</v>
      </c>
      <c r="K549" s="71">
        <v>4.6787443204046797</v>
      </c>
      <c r="L549" s="71">
        <v>11.157372832874232</v>
      </c>
      <c r="M549" s="71">
        <v>126.79397656024311</v>
      </c>
      <c r="N549" s="71">
        <v>117.65027405053667</v>
      </c>
      <c r="O549" s="71">
        <v>113.01665535792976</v>
      </c>
      <c r="P549" s="71">
        <v>64.971748900881835</v>
      </c>
      <c r="Q549" s="71">
        <v>6.9717120529805001</v>
      </c>
      <c r="R549" s="71">
        <v>0.87250610815438212</v>
      </c>
      <c r="S549" s="71">
        <v>14.868574335599998</v>
      </c>
      <c r="T549" s="72"/>
      <c r="U549" s="71">
        <v>70371097</v>
      </c>
      <c r="V549" s="71">
        <v>2574</v>
      </c>
      <c r="W549" s="71">
        <v>336</v>
      </c>
      <c r="X549" s="71">
        <v>40563</v>
      </c>
      <c r="Y549" s="71">
        <v>48349</v>
      </c>
      <c r="Z549" s="71">
        <v>70756</v>
      </c>
      <c r="AA549" s="71">
        <v>13491</v>
      </c>
      <c r="AB549" s="71">
        <v>112975</v>
      </c>
      <c r="AC549" s="71">
        <v>153856</v>
      </c>
      <c r="AD549" s="71">
        <v>14.8685743356</v>
      </c>
      <c r="AE549" s="72"/>
      <c r="AF549" s="71">
        <v>447277667.16341388</v>
      </c>
      <c r="AG549" s="71">
        <v>3952121.988658654</v>
      </c>
      <c r="AH549" s="71">
        <v>3120825.5007435489</v>
      </c>
      <c r="AI549" s="71">
        <v>263265304.26066521</v>
      </c>
      <c r="AJ549" s="71">
        <v>229342301.67956731</v>
      </c>
      <c r="AK549" s="71">
        <v>0</v>
      </c>
      <c r="AL549" s="71">
        <v>0</v>
      </c>
      <c r="AM549" s="71">
        <v>15386344.524655342</v>
      </c>
      <c r="AN549" s="71">
        <v>0</v>
      </c>
      <c r="AO549" s="71">
        <v>0</v>
      </c>
      <c r="AP549" s="71">
        <v>962344565.11770391</v>
      </c>
      <c r="AQ549" s="72"/>
      <c r="AR549" s="71">
        <v>3924</v>
      </c>
      <c r="AS549" s="71">
        <v>991</v>
      </c>
      <c r="AT549" s="71">
        <v>0</v>
      </c>
      <c r="AU549" s="71">
        <v>0</v>
      </c>
      <c r="AV549" s="71">
        <v>0</v>
      </c>
      <c r="AW549" s="71">
        <v>0</v>
      </c>
      <c r="AX549" s="71"/>
      <c r="AY549" s="72"/>
      <c r="AZ549" s="71">
        <v>16671.099999999991</v>
      </c>
      <c r="BA549" s="71">
        <v>43904.500000000007</v>
      </c>
      <c r="BB549" s="71">
        <v>0</v>
      </c>
      <c r="BC549" s="71">
        <v>0</v>
      </c>
      <c r="BD549" s="71">
        <v>0</v>
      </c>
      <c r="BE549" s="71">
        <v>0</v>
      </c>
      <c r="BF549" s="71"/>
      <c r="BG549" s="72"/>
      <c r="BH549" s="71">
        <v>0</v>
      </c>
      <c r="BI549" s="71">
        <v>0</v>
      </c>
      <c r="BJ549" s="71">
        <v>221.22</v>
      </c>
      <c r="BK549" s="71">
        <v>0</v>
      </c>
      <c r="BL549" s="71">
        <v>31.255000000000003</v>
      </c>
      <c r="BM549" s="71">
        <v>0</v>
      </c>
      <c r="BN549" s="72"/>
      <c r="BO549" s="71">
        <v>0</v>
      </c>
      <c r="BP549" s="71">
        <v>0</v>
      </c>
      <c r="BQ549" s="71">
        <v>15</v>
      </c>
      <c r="BR549" s="71">
        <v>0</v>
      </c>
      <c r="BS549" s="71">
        <v>5</v>
      </c>
      <c r="BT549" s="71">
        <v>0</v>
      </c>
      <c r="BU549"/>
      <c r="BV549" s="70">
        <v>245.696</v>
      </c>
      <c r="BW549" s="70">
        <v>0</v>
      </c>
      <c r="BX549" s="70">
        <v>0</v>
      </c>
      <c r="BY549" s="70">
        <v>0</v>
      </c>
      <c r="BZ549" s="70">
        <v>6.7789999999999999</v>
      </c>
      <c r="CA549" s="70">
        <v>0</v>
      </c>
      <c r="CB549" s="70">
        <v>0</v>
      </c>
      <c r="CC549" s="70">
        <v>0</v>
      </c>
      <c r="CD549" s="70">
        <v>0</v>
      </c>
    </row>
    <row r="550" spans="1:82">
      <c r="A550" s="70" t="s">
        <v>2221</v>
      </c>
      <c r="B550" s="70">
        <v>459</v>
      </c>
      <c r="C550" s="70">
        <v>17</v>
      </c>
      <c r="D550" s="70">
        <v>27</v>
      </c>
      <c r="E550" s="70">
        <v>2020</v>
      </c>
      <c r="F550" s="70" t="s">
        <v>159</v>
      </c>
      <c r="G550" s="70" t="s">
        <v>2204</v>
      </c>
      <c r="H550" s="70" t="s">
        <v>2205</v>
      </c>
      <c r="I550" s="148"/>
      <c r="J550" s="71">
        <v>291.41683054121398</v>
      </c>
      <c r="K550" s="71">
        <v>5.2591463220068375</v>
      </c>
      <c r="L550" s="71">
        <v>7.6682317647106721</v>
      </c>
      <c r="M550" s="71">
        <v>137.65083428740411</v>
      </c>
      <c r="N550" s="71">
        <v>113.0908336463573</v>
      </c>
      <c r="O550" s="71">
        <v>99.665108648204836</v>
      </c>
      <c r="P550" s="71">
        <v>61.453404518153199</v>
      </c>
      <c r="Q550" s="71">
        <v>6.6357935756548398</v>
      </c>
      <c r="R550" s="71">
        <v>0.68984690587748188</v>
      </c>
      <c r="S550" s="71">
        <v>14.6670973</v>
      </c>
      <c r="T550" s="72"/>
      <c r="U550" s="71">
        <v>65839801</v>
      </c>
      <c r="V550" s="71">
        <v>2481</v>
      </c>
      <c r="W550" s="71">
        <v>352</v>
      </c>
      <c r="X550" s="71">
        <v>41175</v>
      </c>
      <c r="Y550" s="71">
        <v>48859</v>
      </c>
      <c r="Z550" s="71">
        <v>71218</v>
      </c>
      <c r="AA550" s="71">
        <v>13563</v>
      </c>
      <c r="AB550" s="71">
        <v>112546</v>
      </c>
      <c r="AC550" s="71">
        <v>122288.99999999999</v>
      </c>
      <c r="AD550" s="71">
        <v>14.6670973</v>
      </c>
      <c r="AE550" s="72"/>
      <c r="AF550" s="71">
        <v>456700555.6546644</v>
      </c>
      <c r="AG550" s="71">
        <v>4223109.3018770646</v>
      </c>
      <c r="AH550" s="71">
        <v>2288037.973617461</v>
      </c>
      <c r="AI550" s="71">
        <v>271771899.56423265</v>
      </c>
      <c r="AJ550" s="71">
        <v>228128824.03461349</v>
      </c>
      <c r="AK550" s="71"/>
      <c r="AL550" s="71"/>
      <c r="AM550" s="71">
        <v>14688503.412139904</v>
      </c>
      <c r="AN550" s="71"/>
      <c r="AO550" s="71"/>
      <c r="AP550" s="71">
        <v>977800929.94114494</v>
      </c>
      <c r="AQ550" s="72"/>
      <c r="AR550" s="71">
        <v>4117</v>
      </c>
      <c r="AS550" s="71">
        <v>1036</v>
      </c>
      <c r="AT550" s="71">
        <v>0</v>
      </c>
      <c r="AU550" s="71">
        <v>0</v>
      </c>
      <c r="AV550" s="71">
        <v>0</v>
      </c>
      <c r="AW550" s="71">
        <v>0</v>
      </c>
      <c r="AX550" s="71"/>
      <c r="AY550" s="72"/>
      <c r="AZ550" s="71">
        <v>17826.399999999969</v>
      </c>
      <c r="BA550" s="71">
        <v>48989.000000000058</v>
      </c>
      <c r="BB550" s="71">
        <v>0</v>
      </c>
      <c r="BC550" s="71">
        <v>0</v>
      </c>
      <c r="BD550" s="71">
        <v>0</v>
      </c>
      <c r="BE550" s="71">
        <v>0</v>
      </c>
      <c r="BF550" s="71"/>
      <c r="BG550" s="72"/>
      <c r="BH550" s="71">
        <v>0</v>
      </c>
      <c r="BI550" s="71">
        <v>0</v>
      </c>
      <c r="BJ550" s="71">
        <v>189.86500000000001</v>
      </c>
      <c r="BK550" s="71">
        <v>0</v>
      </c>
      <c r="BL550" s="71">
        <v>29.361999999999998</v>
      </c>
      <c r="BM550" s="71">
        <v>0</v>
      </c>
      <c r="BN550" s="72"/>
      <c r="BO550" s="71">
        <v>0</v>
      </c>
      <c r="BP550" s="71">
        <v>0</v>
      </c>
      <c r="BQ550" s="71">
        <v>15</v>
      </c>
      <c r="BR550" s="71">
        <v>0</v>
      </c>
      <c r="BS550" s="71">
        <v>5</v>
      </c>
      <c r="BT550" s="71">
        <v>0</v>
      </c>
      <c r="BU550"/>
      <c r="BV550" s="70">
        <v>212.34200000000001</v>
      </c>
      <c r="BW550" s="70">
        <v>0</v>
      </c>
      <c r="BX550" s="70">
        <v>0</v>
      </c>
      <c r="BY550" s="70">
        <v>0</v>
      </c>
      <c r="BZ550" s="70">
        <v>6.8849999999999998</v>
      </c>
      <c r="CA550" s="70">
        <v>0</v>
      </c>
      <c r="CB550" s="70">
        <v>0</v>
      </c>
      <c r="CC550" s="70">
        <v>0</v>
      </c>
      <c r="CD550" s="70">
        <v>0</v>
      </c>
    </row>
    <row r="551" spans="1:82">
      <c r="A551" s="70" t="s">
        <v>2222</v>
      </c>
      <c r="B551" s="70">
        <v>459</v>
      </c>
      <c r="C551" s="70">
        <v>18</v>
      </c>
      <c r="D551" s="70">
        <v>27</v>
      </c>
      <c r="E551" s="70">
        <v>2021</v>
      </c>
      <c r="F551" s="70" t="s">
        <v>160</v>
      </c>
      <c r="G551" s="70" t="s">
        <v>2204</v>
      </c>
      <c r="H551" s="70" t="s">
        <v>2205</v>
      </c>
      <c r="I551" s="148"/>
      <c r="J551" s="71">
        <v>233.15456742368187</v>
      </c>
      <c r="K551" s="71">
        <v>5.3715305395804549</v>
      </c>
      <c r="L551" s="71">
        <v>6.8531601635765576</v>
      </c>
      <c r="M551" s="71">
        <v>124.98331799414298</v>
      </c>
      <c r="N551" s="71">
        <v>112.02424627071446</v>
      </c>
      <c r="O551" s="71">
        <v>97.027336149142329</v>
      </c>
      <c r="P551" s="71">
        <v>63.491277695844261</v>
      </c>
      <c r="Q551" s="71">
        <v>6.5280873167851299</v>
      </c>
      <c r="R551" s="71">
        <v>0.65247073178445236</v>
      </c>
      <c r="S551" s="71">
        <v>12.4934203394</v>
      </c>
      <c r="T551" s="72"/>
      <c r="U551" s="71">
        <v>67080324</v>
      </c>
      <c r="V551" s="71">
        <v>2481</v>
      </c>
      <c r="W551" s="71">
        <v>352</v>
      </c>
      <c r="X551" s="71">
        <v>41175</v>
      </c>
      <c r="Y551" s="71">
        <v>49105</v>
      </c>
      <c r="Z551" s="71">
        <v>71389</v>
      </c>
      <c r="AA551" s="71">
        <v>13664</v>
      </c>
      <c r="AB551" s="71">
        <v>111807</v>
      </c>
      <c r="AC551" s="71">
        <v>112206.99999999999</v>
      </c>
      <c r="AD551" s="71">
        <v>12.4934203394</v>
      </c>
      <c r="AE551" s="72"/>
      <c r="AF551" s="71">
        <v>409360974.36522967</v>
      </c>
      <c r="AG551" s="71">
        <v>4465579.8474888457</v>
      </c>
      <c r="AH551" s="71">
        <v>1919392.2440792674</v>
      </c>
      <c r="AI551" s="71">
        <v>282723632.31986481</v>
      </c>
      <c r="AJ551" s="71">
        <v>246902770.3181054</v>
      </c>
      <c r="AK551" s="71">
        <v>0</v>
      </c>
      <c r="AL551" s="71">
        <v>0</v>
      </c>
      <c r="AM551" s="71">
        <v>14676221.504127022</v>
      </c>
      <c r="AN551" s="71">
        <v>0</v>
      </c>
      <c r="AO551" s="71">
        <v>0</v>
      </c>
      <c r="AP551" s="71">
        <v>960048570.59889507</v>
      </c>
      <c r="AQ551" s="72"/>
      <c r="AR551" s="71">
        <v>4327</v>
      </c>
      <c r="AS551" s="71">
        <v>1059</v>
      </c>
      <c r="AT551" s="71">
        <v>0</v>
      </c>
      <c r="AU551" s="71">
        <v>0</v>
      </c>
      <c r="AV551" s="71">
        <v>0</v>
      </c>
      <c r="AW551" s="71">
        <v>0</v>
      </c>
      <c r="AX551" s="71"/>
      <c r="AY551" s="72"/>
      <c r="AZ551" s="71">
        <v>19044.69999999995</v>
      </c>
      <c r="BA551" s="71">
        <v>54440.300000000061</v>
      </c>
      <c r="BB551" s="71">
        <v>0</v>
      </c>
      <c r="BC551" s="71">
        <v>0</v>
      </c>
      <c r="BD551" s="71">
        <v>0</v>
      </c>
      <c r="BE551" s="71">
        <v>0</v>
      </c>
      <c r="BF551" s="71"/>
      <c r="BG551" s="72"/>
      <c r="BH551" s="71">
        <v>0</v>
      </c>
      <c r="BI551" s="71">
        <v>0</v>
      </c>
      <c r="BJ551" s="71">
        <v>200.31</v>
      </c>
      <c r="BK551" s="71">
        <v>0</v>
      </c>
      <c r="BL551" s="71">
        <v>30.277999999999999</v>
      </c>
      <c r="BM551" s="71">
        <v>0</v>
      </c>
      <c r="BN551" s="72"/>
      <c r="BO551" s="71">
        <v>0</v>
      </c>
      <c r="BP551" s="71">
        <v>0</v>
      </c>
      <c r="BQ551" s="71">
        <v>14</v>
      </c>
      <c r="BR551" s="71">
        <v>0</v>
      </c>
      <c r="BS551" s="71">
        <v>5</v>
      </c>
      <c r="BT551" s="71">
        <v>0</v>
      </c>
      <c r="BU551"/>
      <c r="BV551" s="70">
        <v>223.83199999999999</v>
      </c>
      <c r="BW551" s="70">
        <v>0</v>
      </c>
      <c r="BX551" s="70">
        <v>0</v>
      </c>
      <c r="BY551" s="70">
        <v>0</v>
      </c>
      <c r="BZ551" s="70">
        <v>6.7560000000000002</v>
      </c>
      <c r="CA551" s="70">
        <v>0</v>
      </c>
      <c r="CB551" s="70">
        <v>0</v>
      </c>
      <c r="CC551" s="70">
        <v>0</v>
      </c>
      <c r="CD551" s="70">
        <v>0</v>
      </c>
    </row>
    <row r="552" spans="1:82">
      <c r="A552" s="70" t="s">
        <v>2223</v>
      </c>
      <c r="B552" s="70">
        <v>459</v>
      </c>
      <c r="C552" s="70">
        <v>19</v>
      </c>
      <c r="D552" s="70">
        <v>27</v>
      </c>
      <c r="E552" s="70">
        <v>2022</v>
      </c>
      <c r="F552" s="70" t="s">
        <v>161</v>
      </c>
      <c r="G552" s="70" t="s">
        <v>2204</v>
      </c>
      <c r="H552" s="70" t="s">
        <v>2205</v>
      </c>
      <c r="I552" s="148"/>
      <c r="J552" s="71">
        <v>247.41607024130491</v>
      </c>
      <c r="K552" s="71">
        <v>5.1251569177174003</v>
      </c>
      <c r="L552" s="71">
        <v>7.440760338682157</v>
      </c>
      <c r="M552" s="71">
        <v>129.84454376435562</v>
      </c>
      <c r="N552" s="71">
        <v>128.10471452902226</v>
      </c>
      <c r="O552" s="71">
        <v>102.6903543778145</v>
      </c>
      <c r="P552" s="71">
        <v>64.254237742587549</v>
      </c>
      <c r="Q552" s="71">
        <v>6.5727001762309438</v>
      </c>
      <c r="R552" s="71">
        <v>0.89924132884874275</v>
      </c>
      <c r="S552" s="71">
        <v>10.7016317897</v>
      </c>
      <c r="T552" s="72"/>
      <c r="U552" s="71">
        <v>73193359</v>
      </c>
      <c r="V552" s="71">
        <v>2481</v>
      </c>
      <c r="W552" s="71">
        <v>352</v>
      </c>
      <c r="X552" s="71">
        <v>41175</v>
      </c>
      <c r="Y552" s="71">
        <v>50067</v>
      </c>
      <c r="Z552" s="71">
        <v>71786</v>
      </c>
      <c r="AA552" s="71">
        <v>14039</v>
      </c>
      <c r="AB552" s="71">
        <v>111648</v>
      </c>
      <c r="AC552" s="71">
        <v>156586.99999999997</v>
      </c>
      <c r="AD552" s="71">
        <v>10.7016317897</v>
      </c>
      <c r="AE552" s="72"/>
      <c r="AF552" s="71">
        <v>398826686.47124952</v>
      </c>
      <c r="AG552" s="71">
        <v>4378117.8098757472</v>
      </c>
      <c r="AH552" s="71">
        <v>2114553.3072903715</v>
      </c>
      <c r="AI552" s="71">
        <v>254762493.15836868</v>
      </c>
      <c r="AJ552" s="71">
        <v>258319617.85125959</v>
      </c>
      <c r="AK552" s="71">
        <v>0</v>
      </c>
      <c r="AL552" s="71">
        <v>0</v>
      </c>
      <c r="AM552" s="71">
        <v>14416804.165965639</v>
      </c>
      <c r="AN552" s="71">
        <v>0</v>
      </c>
      <c r="AO552" s="71">
        <v>0</v>
      </c>
      <c r="AP552" s="71">
        <v>932818272.76400959</v>
      </c>
      <c r="AQ552" s="72"/>
      <c r="AR552" s="71">
        <v>4589</v>
      </c>
      <c r="AS552" s="71">
        <v>1073</v>
      </c>
      <c r="AT552" s="71">
        <v>0</v>
      </c>
      <c r="AU552" s="71">
        <v>0</v>
      </c>
      <c r="AV552" s="71">
        <v>0</v>
      </c>
      <c r="AW552" s="71">
        <v>0</v>
      </c>
      <c r="AX552" s="71"/>
      <c r="AY552" s="72"/>
      <c r="AZ552" s="71">
        <v>20527.599999999929</v>
      </c>
      <c r="BA552" s="71">
        <v>57735.100000000064</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2224</v>
      </c>
      <c r="B553" s="70">
        <v>459</v>
      </c>
      <c r="C553" s="70">
        <v>20</v>
      </c>
      <c r="D553" s="70">
        <v>27</v>
      </c>
      <c r="E553" s="70">
        <v>2023</v>
      </c>
      <c r="F553" s="70" t="s">
        <v>1539</v>
      </c>
      <c r="G553" s="70" t="s">
        <v>2204</v>
      </c>
      <c r="H553" s="70" t="s">
        <v>2205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4829</v>
      </c>
      <c r="AS553" s="71">
        <v>1082</v>
      </c>
      <c r="AT553" s="71">
        <v>0</v>
      </c>
      <c r="AU553" s="71">
        <v>0</v>
      </c>
      <c r="AV553" s="71">
        <v>0</v>
      </c>
      <c r="AW553" s="71">
        <v>0</v>
      </c>
      <c r="AX553" s="71"/>
      <c r="AY553" s="72"/>
      <c r="AZ553" s="71">
        <v>21800.799999999901</v>
      </c>
      <c r="BA553" s="71">
        <v>59321.100000000064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2225</v>
      </c>
      <c r="B554" s="70">
        <v>459</v>
      </c>
      <c r="C554" s="70">
        <v>21</v>
      </c>
      <c r="D554" s="70">
        <v>27</v>
      </c>
      <c r="E554" s="70">
        <v>2024</v>
      </c>
      <c r="F554" s="70" t="s">
        <v>1554</v>
      </c>
      <c r="G554" s="70" t="s">
        <v>2204</v>
      </c>
      <c r="H554" s="70" t="s">
        <v>2205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2226</v>
      </c>
      <c r="B555" s="70">
        <v>222</v>
      </c>
      <c r="C555" s="70">
        <v>1</v>
      </c>
      <c r="D555" s="70">
        <v>14</v>
      </c>
      <c r="E555" s="70">
        <v>1990</v>
      </c>
      <c r="F555" s="70" t="s">
        <v>787</v>
      </c>
      <c r="G555" s="70" t="s">
        <v>2227</v>
      </c>
      <c r="H555" s="70" t="s">
        <v>2228</v>
      </c>
      <c r="I555" s="148"/>
      <c r="J555" s="71">
        <v>215.86478267660701</v>
      </c>
      <c r="K555" s="71">
        <v>22.783875052110741</v>
      </c>
      <c r="L555" s="71">
        <v>103.42143697037309</v>
      </c>
      <c r="M555" s="71">
        <v>90.742185970169459</v>
      </c>
      <c r="N555" s="71">
        <v>139.68919575759861</v>
      </c>
      <c r="O555" s="71">
        <v>88.786680650303779</v>
      </c>
      <c r="P555" s="71">
        <v>142.3328708494607</v>
      </c>
      <c r="Q555" s="71">
        <v>8.1369211994569302</v>
      </c>
      <c r="R555" s="71">
        <v>0</v>
      </c>
      <c r="S555" s="71">
        <v>7.4263165492106884</v>
      </c>
      <c r="T555" s="72"/>
      <c r="U555" s="71">
        <v>16069653</v>
      </c>
      <c r="V555" s="71">
        <v>6649</v>
      </c>
      <c r="W555" s="71">
        <v>1116</v>
      </c>
      <c r="X555" s="71">
        <v>34130</v>
      </c>
      <c r="Y555" s="71">
        <v>36245</v>
      </c>
      <c r="Z555" s="71">
        <v>36519</v>
      </c>
      <c r="AA555" s="71">
        <v>34560</v>
      </c>
      <c r="AB555" s="71">
        <v>132116</v>
      </c>
      <c r="AC555" s="71">
        <v>0</v>
      </c>
      <c r="AD555" s="71">
        <v>7.4263165492106884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2229</v>
      </c>
      <c r="B556" s="70">
        <v>223</v>
      </c>
      <c r="C556" s="70">
        <v>2</v>
      </c>
      <c r="D556" s="70">
        <v>14</v>
      </c>
      <c r="E556" s="70">
        <v>2005</v>
      </c>
      <c r="F556" s="70" t="s">
        <v>789</v>
      </c>
      <c r="G556" s="70" t="s">
        <v>2227</v>
      </c>
      <c r="H556" s="70" t="s">
        <v>2228</v>
      </c>
      <c r="I556" s="148"/>
      <c r="J556" s="71">
        <v>251.13947737129541</v>
      </c>
      <c r="K556" s="71">
        <v>19.07438361823171</v>
      </c>
      <c r="L556" s="71">
        <v>85.852405391484297</v>
      </c>
      <c r="M556" s="71">
        <v>193.78050835633809</v>
      </c>
      <c r="N556" s="71">
        <v>244.49031358406521</v>
      </c>
      <c r="O556" s="71">
        <v>145.44104424930759</v>
      </c>
      <c r="P556" s="71">
        <v>154.1838518198372</v>
      </c>
      <c r="Q556" s="71">
        <v>7.6998655668525604</v>
      </c>
      <c r="R556" s="71">
        <v>0</v>
      </c>
      <c r="S556" s="71">
        <v>21.611999316239491</v>
      </c>
      <c r="T556" s="72"/>
      <c r="U556" s="71">
        <v>20280914</v>
      </c>
      <c r="V556" s="71">
        <v>5921</v>
      </c>
      <c r="W556" s="71">
        <v>856</v>
      </c>
      <c r="X556" s="71">
        <v>30671</v>
      </c>
      <c r="Y556" s="71">
        <v>42456</v>
      </c>
      <c r="Z556" s="71">
        <v>69225</v>
      </c>
      <c r="AA556" s="71">
        <v>30661</v>
      </c>
      <c r="AB556" s="71">
        <v>130696</v>
      </c>
      <c r="AC556" s="71">
        <v>0</v>
      </c>
      <c r="AD556" s="71">
        <v>21.611999316239491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2230</v>
      </c>
      <c r="B557" s="70">
        <v>224</v>
      </c>
      <c r="C557" s="70">
        <v>3</v>
      </c>
      <c r="D557" s="70">
        <v>14</v>
      </c>
      <c r="E557" s="70">
        <v>2006</v>
      </c>
      <c r="F557" s="70" t="s">
        <v>790</v>
      </c>
      <c r="G557" s="70" t="s">
        <v>2227</v>
      </c>
      <c r="H557" s="70" t="s">
        <v>2228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2231</v>
      </c>
      <c r="B558" s="70">
        <v>225</v>
      </c>
      <c r="C558" s="70">
        <v>4</v>
      </c>
      <c r="D558" s="70">
        <v>14</v>
      </c>
      <c r="E558" s="70">
        <v>2007</v>
      </c>
      <c r="F558" s="70" t="s">
        <v>791</v>
      </c>
      <c r="G558" s="1064" t="s">
        <v>2227</v>
      </c>
      <c r="H558" s="70" t="s">
        <v>2228</v>
      </c>
      <c r="I558" s="148"/>
      <c r="J558" s="71">
        <v>263.40688340405592</v>
      </c>
      <c r="K558" s="71">
        <v>15.461395949962091</v>
      </c>
      <c r="L558" s="71">
        <v>56.855585017352823</v>
      </c>
      <c r="M558" s="71">
        <v>174.66543914560569</v>
      </c>
      <c r="N558" s="71">
        <v>246.41109125088099</v>
      </c>
      <c r="O558" s="71">
        <v>142.20339536051881</v>
      </c>
      <c r="P558" s="71">
        <v>151.93884296467809</v>
      </c>
      <c r="Q558" s="71">
        <v>8.0286219609118294</v>
      </c>
      <c r="R558" s="71">
        <v>0</v>
      </c>
      <c r="S558" s="71">
        <v>14.522774071702971</v>
      </c>
      <c r="T558" s="72"/>
      <c r="U558" s="71">
        <v>23880871</v>
      </c>
      <c r="V558" s="71">
        <v>5109</v>
      </c>
      <c r="W558" s="71">
        <v>744</v>
      </c>
      <c r="X558" s="71">
        <v>37117</v>
      </c>
      <c r="Y558" s="71">
        <v>42931</v>
      </c>
      <c r="Z558" s="71">
        <v>70361</v>
      </c>
      <c r="AA558" s="71">
        <v>29754</v>
      </c>
      <c r="AB558" s="71">
        <v>129070</v>
      </c>
      <c r="AC558" s="71">
        <v>0</v>
      </c>
      <c r="AD558" s="71">
        <v>14.522774071702971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2232</v>
      </c>
      <c r="B559" s="70">
        <v>226</v>
      </c>
      <c r="C559" s="70">
        <v>5</v>
      </c>
      <c r="D559" s="70">
        <v>14</v>
      </c>
      <c r="E559" s="70">
        <v>2008</v>
      </c>
      <c r="F559" s="70" t="s">
        <v>792</v>
      </c>
      <c r="G559" s="1064" t="s">
        <v>2227</v>
      </c>
      <c r="H559" s="70" t="s">
        <v>2228</v>
      </c>
      <c r="I559" s="148"/>
      <c r="J559" s="71">
        <v>246.23286981333339</v>
      </c>
      <c r="K559" s="71">
        <v>11.23800511656211</v>
      </c>
      <c r="L559" s="71">
        <v>50.075001930860857</v>
      </c>
      <c r="M559" s="71">
        <v>183.1882811519171</v>
      </c>
      <c r="N559" s="71">
        <v>203.6003946095712</v>
      </c>
      <c r="O559" s="71">
        <v>138.10007277387189</v>
      </c>
      <c r="P559" s="71">
        <v>148.66447163092579</v>
      </c>
      <c r="Q559" s="71">
        <v>7.8397111361741896</v>
      </c>
      <c r="R559" s="71">
        <v>0</v>
      </c>
      <c r="S559" s="71">
        <v>13.64864597978805</v>
      </c>
      <c r="T559" s="72"/>
      <c r="U559" s="71">
        <v>24100431</v>
      </c>
      <c r="V559" s="71">
        <v>5109</v>
      </c>
      <c r="W559" s="71">
        <v>744</v>
      </c>
      <c r="X559" s="71">
        <v>37117</v>
      </c>
      <c r="Y559" s="71">
        <v>43084</v>
      </c>
      <c r="Z559" s="71">
        <v>70729</v>
      </c>
      <c r="AA559" s="71">
        <v>29146</v>
      </c>
      <c r="AB559" s="71">
        <v>128106</v>
      </c>
      <c r="AC559" s="71">
        <v>0</v>
      </c>
      <c r="AD559" s="71">
        <v>13.64864597978805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2233</v>
      </c>
      <c r="B560" s="70">
        <v>227</v>
      </c>
      <c r="C560" s="70">
        <v>6</v>
      </c>
      <c r="D560" s="70">
        <v>14</v>
      </c>
      <c r="E560" s="70">
        <v>2009</v>
      </c>
      <c r="F560" s="70" t="s">
        <v>176</v>
      </c>
      <c r="G560" s="70" t="s">
        <v>2227</v>
      </c>
      <c r="H560" s="70" t="s">
        <v>2228</v>
      </c>
      <c r="I560" s="148"/>
      <c r="J560" s="71">
        <v>208.8065460789077</v>
      </c>
      <c r="K560" s="71">
        <v>13.453152579778489</v>
      </c>
      <c r="L560" s="71">
        <v>49.051902172303983</v>
      </c>
      <c r="M560" s="71">
        <v>183.9172753341322</v>
      </c>
      <c r="N560" s="71">
        <v>194.23895242170821</v>
      </c>
      <c r="O560" s="71">
        <v>140.5550288261496</v>
      </c>
      <c r="P560" s="71">
        <v>141.92397073089529</v>
      </c>
      <c r="Q560" s="71">
        <v>7.40493045845463</v>
      </c>
      <c r="R560" s="71">
        <v>0</v>
      </c>
      <c r="S560" s="71">
        <v>13.48514687936053</v>
      </c>
      <c r="T560" s="72"/>
      <c r="U560" s="71">
        <v>15610245</v>
      </c>
      <c r="V560" s="71">
        <v>4951</v>
      </c>
      <c r="W560" s="71">
        <v>998</v>
      </c>
      <c r="X560" s="71">
        <v>37428</v>
      </c>
      <c r="Y560" s="71">
        <v>43151</v>
      </c>
      <c r="Z560" s="71">
        <v>71054</v>
      </c>
      <c r="AA560" s="71">
        <v>28565</v>
      </c>
      <c r="AB560" s="71">
        <v>127020</v>
      </c>
      <c r="AC560" s="71">
        <v>0</v>
      </c>
      <c r="AD560" s="71">
        <v>13.48514687936053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78.096999999999994</v>
      </c>
      <c r="BK560" s="71">
        <v>0</v>
      </c>
      <c r="BL560" s="71">
        <v>30.227</v>
      </c>
      <c r="BM560" s="71">
        <v>0</v>
      </c>
      <c r="BN560" s="72"/>
      <c r="BO560" s="71">
        <v>0</v>
      </c>
      <c r="BP560" s="71">
        <v>0</v>
      </c>
      <c r="BQ560" s="71">
        <v>8</v>
      </c>
      <c r="BR560" s="71">
        <v>0</v>
      </c>
      <c r="BS560" s="71">
        <v>3</v>
      </c>
      <c r="BT560" s="71">
        <v>0</v>
      </c>
      <c r="BU560"/>
      <c r="BV560" s="70">
        <v>90.771000000000001</v>
      </c>
      <c r="BW560" s="70">
        <v>0</v>
      </c>
      <c r="BX560" s="70">
        <v>17.553000000000001</v>
      </c>
      <c r="BY560" s="70">
        <v>0</v>
      </c>
      <c r="BZ560" s="70">
        <v>0</v>
      </c>
      <c r="CA560" s="70">
        <v>0</v>
      </c>
      <c r="CB560" s="70">
        <v>0</v>
      </c>
      <c r="CC560" s="70">
        <v>0</v>
      </c>
      <c r="CD560" s="70">
        <v>0</v>
      </c>
    </row>
    <row r="561" spans="1:82">
      <c r="A561" s="70" t="s">
        <v>2234</v>
      </c>
      <c r="B561" s="70">
        <v>228</v>
      </c>
      <c r="C561" s="70">
        <v>7</v>
      </c>
      <c r="D561" s="70">
        <v>14</v>
      </c>
      <c r="E561" s="70">
        <v>2010</v>
      </c>
      <c r="F561" s="70" t="s">
        <v>177</v>
      </c>
      <c r="G561" s="70" t="s">
        <v>2227</v>
      </c>
      <c r="H561" s="70" t="s">
        <v>2228</v>
      </c>
      <c r="I561" s="148"/>
      <c r="J561" s="71">
        <v>193.66615122471239</v>
      </c>
      <c r="K561" s="71">
        <v>12.828158491277449</v>
      </c>
      <c r="L561" s="71">
        <v>45.494931819000051</v>
      </c>
      <c r="M561" s="71">
        <v>175.63787247425239</v>
      </c>
      <c r="N561" s="71">
        <v>202.61173499410879</v>
      </c>
      <c r="O561" s="71">
        <v>140.68660943958361</v>
      </c>
      <c r="P561" s="71">
        <v>142.52716813131201</v>
      </c>
      <c r="Q561" s="71">
        <v>7.6596258447107903</v>
      </c>
      <c r="R561" s="71">
        <v>0</v>
      </c>
      <c r="S561" s="71">
        <v>12.80968191039595</v>
      </c>
      <c r="T561" s="72"/>
      <c r="U561" s="71">
        <v>17015261</v>
      </c>
      <c r="V561" s="71">
        <v>4951</v>
      </c>
      <c r="W561" s="71">
        <v>998</v>
      </c>
      <c r="X561" s="71">
        <v>37428</v>
      </c>
      <c r="Y561" s="71">
        <v>43312</v>
      </c>
      <c r="Z561" s="71">
        <v>71451</v>
      </c>
      <c r="AA561" s="71">
        <v>27970</v>
      </c>
      <c r="AB561" s="71">
        <v>125900</v>
      </c>
      <c r="AC561" s="71">
        <v>0</v>
      </c>
      <c r="AD561" s="71">
        <v>12.80968191039595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40.192999999999998</v>
      </c>
      <c r="BK561" s="71">
        <v>0</v>
      </c>
      <c r="BL561" s="71">
        <v>30.936</v>
      </c>
      <c r="BM561" s="71">
        <v>0</v>
      </c>
      <c r="BN561" s="72"/>
      <c r="BO561" s="71">
        <v>0</v>
      </c>
      <c r="BP561" s="71">
        <v>0</v>
      </c>
      <c r="BQ561" s="71">
        <v>7</v>
      </c>
      <c r="BR561" s="71">
        <v>0</v>
      </c>
      <c r="BS561" s="71">
        <v>3</v>
      </c>
      <c r="BT561" s="71">
        <v>0</v>
      </c>
      <c r="BU561"/>
      <c r="BV561" s="70">
        <v>53.206000000000003</v>
      </c>
      <c r="BW561" s="70">
        <v>0</v>
      </c>
      <c r="BX561" s="70">
        <v>17.922999999999998</v>
      </c>
      <c r="BY561" s="70">
        <v>0</v>
      </c>
      <c r="BZ561" s="70">
        <v>0</v>
      </c>
      <c r="CA561" s="70">
        <v>0</v>
      </c>
      <c r="CB561" s="70">
        <v>0</v>
      </c>
      <c r="CC561" s="70">
        <v>0</v>
      </c>
      <c r="CD561" s="70">
        <v>0</v>
      </c>
    </row>
    <row r="562" spans="1:82">
      <c r="A562" s="70" t="s">
        <v>2235</v>
      </c>
      <c r="B562" s="70">
        <v>229</v>
      </c>
      <c r="C562" s="70">
        <v>8</v>
      </c>
      <c r="D562" s="70">
        <v>14</v>
      </c>
      <c r="E562" s="70">
        <v>2011</v>
      </c>
      <c r="F562" s="70" t="s">
        <v>178</v>
      </c>
      <c r="G562" s="70" t="s">
        <v>2227</v>
      </c>
      <c r="H562" s="70" t="s">
        <v>2228</v>
      </c>
      <c r="I562" s="148"/>
      <c r="J562" s="71">
        <v>235.52854508620871</v>
      </c>
      <c r="K562" s="71">
        <v>15.65526156296357</v>
      </c>
      <c r="L562" s="71">
        <v>49.831231652919179</v>
      </c>
      <c r="M562" s="71">
        <v>216.32975997124561</v>
      </c>
      <c r="N562" s="71">
        <v>247.36689134775261</v>
      </c>
      <c r="O562" s="71">
        <v>139.20604972929829</v>
      </c>
      <c r="P562" s="71">
        <v>137.6561973610581</v>
      </c>
      <c r="Q562" s="71">
        <v>8.7589369415965805</v>
      </c>
      <c r="R562" s="71">
        <v>0</v>
      </c>
      <c r="S562" s="71">
        <v>14.621791979309441</v>
      </c>
      <c r="T562" s="72"/>
      <c r="U562" s="71">
        <v>22916905</v>
      </c>
      <c r="V562" s="71">
        <v>4951</v>
      </c>
      <c r="W562" s="71">
        <v>998</v>
      </c>
      <c r="X562" s="71">
        <v>37428</v>
      </c>
      <c r="Y562" s="71">
        <v>43496</v>
      </c>
      <c r="Z562" s="71">
        <v>72235</v>
      </c>
      <c r="AA562" s="71">
        <v>27818</v>
      </c>
      <c r="AB562" s="71">
        <v>124812</v>
      </c>
      <c r="AC562" s="71">
        <v>0</v>
      </c>
      <c r="AD562" s="71">
        <v>14.621791979309441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35.582999999999998</v>
      </c>
      <c r="BK562" s="71">
        <v>0</v>
      </c>
      <c r="BL562" s="71">
        <v>32.823</v>
      </c>
      <c r="BM562" s="71">
        <v>0</v>
      </c>
      <c r="BN562" s="72"/>
      <c r="BO562" s="71">
        <v>0</v>
      </c>
      <c r="BP562" s="71">
        <v>0</v>
      </c>
      <c r="BQ562" s="71">
        <v>8</v>
      </c>
      <c r="BR562" s="71">
        <v>0</v>
      </c>
      <c r="BS562" s="71">
        <v>3</v>
      </c>
      <c r="BT562" s="71">
        <v>0</v>
      </c>
      <c r="BU562"/>
      <c r="BV562" s="70">
        <v>48.192</v>
      </c>
      <c r="BW562" s="70">
        <v>0</v>
      </c>
      <c r="BX562" s="70">
        <v>20.213999999999999</v>
      </c>
      <c r="BY562" s="70">
        <v>0</v>
      </c>
      <c r="BZ562" s="70">
        <v>0</v>
      </c>
      <c r="CA562" s="70">
        <v>0</v>
      </c>
      <c r="CB562" s="70">
        <v>0</v>
      </c>
      <c r="CC562" s="70">
        <v>0</v>
      </c>
      <c r="CD562" s="70">
        <v>0</v>
      </c>
    </row>
    <row r="563" spans="1:82">
      <c r="A563" s="70" t="s">
        <v>2236</v>
      </c>
      <c r="B563" s="70">
        <v>230</v>
      </c>
      <c r="C563" s="70">
        <v>9</v>
      </c>
      <c r="D563" s="70">
        <v>14</v>
      </c>
      <c r="E563" s="70">
        <v>2012</v>
      </c>
      <c r="F563" s="70" t="s">
        <v>179</v>
      </c>
      <c r="G563" s="70" t="s">
        <v>2227</v>
      </c>
      <c r="H563" s="70" t="s">
        <v>2228</v>
      </c>
      <c r="I563" s="148"/>
      <c r="J563" s="71">
        <v>233.46611909180001</v>
      </c>
      <c r="K563" s="71">
        <v>14.971318883088991</v>
      </c>
      <c r="L563" s="71">
        <v>48.729515309302258</v>
      </c>
      <c r="M563" s="71">
        <v>215.68907939994801</v>
      </c>
      <c r="N563" s="71">
        <v>266.97715663181282</v>
      </c>
      <c r="O563" s="71">
        <v>140.08567332978546</v>
      </c>
      <c r="P563" s="71">
        <v>137.81233977383846</v>
      </c>
      <c r="Q563" s="71">
        <v>9.4724145861086306</v>
      </c>
      <c r="R563" s="71">
        <v>0</v>
      </c>
      <c r="S563" s="71">
        <v>14.12484636955911</v>
      </c>
      <c r="T563" s="72"/>
      <c r="U563" s="71">
        <v>19820514</v>
      </c>
      <c r="V563" s="71">
        <v>4951</v>
      </c>
      <c r="W563" s="71">
        <v>998</v>
      </c>
      <c r="X563" s="71">
        <v>37428</v>
      </c>
      <c r="Y563" s="71">
        <v>43868</v>
      </c>
      <c r="Z563" s="71">
        <v>73268</v>
      </c>
      <c r="AA563" s="71">
        <v>27692</v>
      </c>
      <c r="AB563" s="71">
        <v>124235</v>
      </c>
      <c r="AC563" s="71">
        <v>0</v>
      </c>
      <c r="AD563" s="71">
        <v>14.12484636955911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41.935000000000002</v>
      </c>
      <c r="BK563" s="71">
        <v>0</v>
      </c>
      <c r="BL563" s="71">
        <v>33.954000000000001</v>
      </c>
      <c r="BM563" s="71">
        <v>0</v>
      </c>
      <c r="BN563" s="72"/>
      <c r="BO563" s="71">
        <v>0</v>
      </c>
      <c r="BP563" s="71">
        <v>0</v>
      </c>
      <c r="BQ563" s="71">
        <v>8</v>
      </c>
      <c r="BR563" s="71">
        <v>0</v>
      </c>
      <c r="BS563" s="71">
        <v>3</v>
      </c>
      <c r="BT563" s="71">
        <v>0</v>
      </c>
      <c r="BU563"/>
      <c r="BV563" s="70">
        <v>56.63</v>
      </c>
      <c r="BW563" s="70">
        <v>0</v>
      </c>
      <c r="BX563" s="70">
        <v>19.259</v>
      </c>
      <c r="BY563" s="70">
        <v>0</v>
      </c>
      <c r="BZ563" s="70">
        <v>0</v>
      </c>
      <c r="CA563" s="70">
        <v>0</v>
      </c>
      <c r="CB563" s="70">
        <v>0</v>
      </c>
      <c r="CC563" s="70">
        <v>0</v>
      </c>
      <c r="CD563" s="70">
        <v>0</v>
      </c>
    </row>
    <row r="564" spans="1:82">
      <c r="A564" s="70" t="s">
        <v>2237</v>
      </c>
      <c r="B564" s="70">
        <v>231</v>
      </c>
      <c r="C564" s="70">
        <v>10</v>
      </c>
      <c r="D564" s="70">
        <v>14</v>
      </c>
      <c r="E564" s="70">
        <v>2013</v>
      </c>
      <c r="F564" s="70" t="s">
        <v>180</v>
      </c>
      <c r="G564" s="70" t="s">
        <v>2227</v>
      </c>
      <c r="H564" s="70" t="s">
        <v>2228</v>
      </c>
      <c r="I564" s="148"/>
      <c r="J564" s="71">
        <v>216.79914712015389</v>
      </c>
      <c r="K564" s="71">
        <v>14.55075165424924</v>
      </c>
      <c r="L564" s="71">
        <v>39.611623088899442</v>
      </c>
      <c r="M564" s="71">
        <v>206.9382422760024</v>
      </c>
      <c r="N564" s="71">
        <v>231.02648536630741</v>
      </c>
      <c r="O564" s="71">
        <v>135.84447995345548</v>
      </c>
      <c r="P564" s="71">
        <v>137.5673269897772</v>
      </c>
      <c r="Q564" s="71">
        <v>9.5716624938833093</v>
      </c>
      <c r="R564" s="71">
        <v>0</v>
      </c>
      <c r="S564" s="71">
        <v>15.78761579373008</v>
      </c>
      <c r="T564" s="72"/>
      <c r="U564" s="71">
        <v>17255621</v>
      </c>
      <c r="V564" s="71">
        <v>4951</v>
      </c>
      <c r="W564" s="71">
        <v>998</v>
      </c>
      <c r="X564" s="71">
        <v>37428</v>
      </c>
      <c r="Y564" s="71">
        <v>44051</v>
      </c>
      <c r="Z564" s="71">
        <v>74222</v>
      </c>
      <c r="AA564" s="71">
        <v>27539</v>
      </c>
      <c r="AB564" s="71">
        <v>123737</v>
      </c>
      <c r="AC564" s="71">
        <v>0</v>
      </c>
      <c r="AD564" s="71">
        <v>15.78761579373008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39.814999999999998</v>
      </c>
      <c r="BK564" s="71">
        <v>0</v>
      </c>
      <c r="BL564" s="71">
        <v>36.837000000000003</v>
      </c>
      <c r="BM564" s="71">
        <v>0</v>
      </c>
      <c r="BN564" s="72"/>
      <c r="BO564" s="71">
        <v>0</v>
      </c>
      <c r="BP564" s="71">
        <v>0</v>
      </c>
      <c r="BQ564" s="71">
        <v>7</v>
      </c>
      <c r="BR564" s="71">
        <v>0</v>
      </c>
      <c r="BS564" s="71">
        <v>3</v>
      </c>
      <c r="BT564" s="71">
        <v>0</v>
      </c>
      <c r="BU564"/>
      <c r="BV564" s="70">
        <v>55.792000000000002</v>
      </c>
      <c r="BW564" s="70">
        <v>0</v>
      </c>
      <c r="BX564" s="70">
        <v>20.86</v>
      </c>
      <c r="BY564" s="70">
        <v>0</v>
      </c>
      <c r="BZ564" s="70">
        <v>0</v>
      </c>
      <c r="CA564" s="70">
        <v>0</v>
      </c>
      <c r="CB564" s="70">
        <v>0</v>
      </c>
      <c r="CC564" s="70">
        <v>0</v>
      </c>
      <c r="CD564" s="70">
        <v>0</v>
      </c>
    </row>
    <row r="565" spans="1:82">
      <c r="A565" s="70" t="s">
        <v>2238</v>
      </c>
      <c r="B565" s="70">
        <v>232</v>
      </c>
      <c r="C565" s="70">
        <v>11</v>
      </c>
      <c r="D565" s="70">
        <v>14</v>
      </c>
      <c r="E565" s="70">
        <v>2014</v>
      </c>
      <c r="F565" s="70" t="s">
        <v>181</v>
      </c>
      <c r="G565" s="70" t="s">
        <v>2227</v>
      </c>
      <c r="H565" s="70" t="s">
        <v>2228</v>
      </c>
      <c r="I565" s="148"/>
      <c r="J565" s="71">
        <v>260.75066664862197</v>
      </c>
      <c r="K565" s="71">
        <v>12.98752066516071</v>
      </c>
      <c r="L565" s="71">
        <v>39.800399007792599</v>
      </c>
      <c r="M565" s="71">
        <v>199.80799837810551</v>
      </c>
      <c r="N565" s="71">
        <v>203.9326047884847</v>
      </c>
      <c r="O565" s="71">
        <v>129.8278697698394</v>
      </c>
      <c r="P565" s="71">
        <v>137.14756057769779</v>
      </c>
      <c r="Q565" s="71">
        <v>9.0857699274120307</v>
      </c>
      <c r="R565" s="71">
        <v>0</v>
      </c>
      <c r="S565" s="71">
        <v>17.125908701605351</v>
      </c>
      <c r="T565" s="72"/>
      <c r="U565" s="71">
        <v>20696886</v>
      </c>
      <c r="V565" s="71">
        <v>4492</v>
      </c>
      <c r="W565" s="71">
        <v>861</v>
      </c>
      <c r="X565" s="71">
        <v>36951</v>
      </c>
      <c r="Y565" s="71">
        <v>44280</v>
      </c>
      <c r="Z565" s="71">
        <v>74710</v>
      </c>
      <c r="AA565" s="71">
        <v>27313</v>
      </c>
      <c r="AB565" s="71">
        <v>122421</v>
      </c>
      <c r="AC565" s="71">
        <v>0</v>
      </c>
      <c r="AD565" s="71">
        <v>17.125908701605351</v>
      </c>
      <c r="AE565" s="72"/>
      <c r="AF565" s="71"/>
      <c r="AG565" s="71"/>
      <c r="AH565" s="71"/>
      <c r="AI565" s="71"/>
      <c r="AJ565" s="71"/>
      <c r="AK565" s="71"/>
      <c r="AL565" s="71"/>
      <c r="AM565" s="71"/>
      <c r="AN565" s="71"/>
      <c r="AO565" s="71"/>
      <c r="AP565" s="71"/>
      <c r="AQ565" s="72"/>
      <c r="AR565" s="71">
        <v>2230</v>
      </c>
      <c r="AS565" s="71">
        <v>217</v>
      </c>
      <c r="AT565" s="71">
        <v>0</v>
      </c>
      <c r="AU565" s="71">
        <v>2</v>
      </c>
      <c r="AV565" s="71">
        <v>0</v>
      </c>
      <c r="AW565" s="71">
        <v>1</v>
      </c>
      <c r="AX565" s="71"/>
      <c r="AY565" s="72"/>
      <c r="AZ565" s="71">
        <v>9526.2999999999993</v>
      </c>
      <c r="BA565" s="71">
        <v>11818.1</v>
      </c>
      <c r="BB565" s="71">
        <v>0</v>
      </c>
      <c r="BC565" s="71">
        <v>15800</v>
      </c>
      <c r="BD565" s="71">
        <v>0</v>
      </c>
      <c r="BE565" s="71">
        <v>25</v>
      </c>
      <c r="BF565" s="71"/>
      <c r="BG565" s="72"/>
      <c r="BH565" s="71">
        <v>0</v>
      </c>
      <c r="BI565" s="71">
        <v>0</v>
      </c>
      <c r="BJ565" s="71">
        <v>47.869</v>
      </c>
      <c r="BK565" s="71">
        <v>0</v>
      </c>
      <c r="BL565" s="71">
        <v>37.432000000000002</v>
      </c>
      <c r="BM565" s="71">
        <v>0</v>
      </c>
      <c r="BN565" s="72"/>
      <c r="BO565" s="71">
        <v>0</v>
      </c>
      <c r="BP565" s="71">
        <v>0</v>
      </c>
      <c r="BQ565" s="71">
        <v>7</v>
      </c>
      <c r="BR565" s="71">
        <v>0</v>
      </c>
      <c r="BS565" s="71">
        <v>3</v>
      </c>
      <c r="BT565" s="71">
        <v>0</v>
      </c>
      <c r="BU565"/>
      <c r="BV565" s="70">
        <v>63.372</v>
      </c>
      <c r="BW565" s="70">
        <v>0</v>
      </c>
      <c r="BX565" s="70">
        <v>21.928999999999998</v>
      </c>
      <c r="BY565" s="70">
        <v>0</v>
      </c>
      <c r="BZ565" s="70">
        <v>0</v>
      </c>
      <c r="CA565" s="70">
        <v>0</v>
      </c>
      <c r="CB565" s="70">
        <v>0</v>
      </c>
      <c r="CC565" s="70">
        <v>0</v>
      </c>
      <c r="CD565" s="70">
        <v>0</v>
      </c>
    </row>
    <row r="566" spans="1:82">
      <c r="A566" s="70" t="s">
        <v>2239</v>
      </c>
      <c r="B566" s="70">
        <v>233</v>
      </c>
      <c r="C566" s="70">
        <v>12</v>
      </c>
      <c r="D566" s="70">
        <v>14</v>
      </c>
      <c r="E566" s="70">
        <v>2015</v>
      </c>
      <c r="F566" s="70" t="s">
        <v>182</v>
      </c>
      <c r="G566" s="70" t="s">
        <v>2227</v>
      </c>
      <c r="H566" s="70" t="s">
        <v>2228</v>
      </c>
      <c r="I566" s="148"/>
      <c r="J566" s="71">
        <v>262.26328755206879</v>
      </c>
      <c r="K566" s="71">
        <v>13.367992933356449</v>
      </c>
      <c r="L566" s="71">
        <v>34.846548789414499</v>
      </c>
      <c r="M566" s="71">
        <v>210.86725063851469</v>
      </c>
      <c r="N566" s="71">
        <v>231.48560448148149</v>
      </c>
      <c r="O566" s="71">
        <v>128.75900411602768</v>
      </c>
      <c r="P566" s="71">
        <v>135.56239034486319</v>
      </c>
      <c r="Q566" s="71">
        <v>8.8116302126289998</v>
      </c>
      <c r="R566" s="71">
        <v>0</v>
      </c>
      <c r="S566" s="71">
        <v>17.828238763867851</v>
      </c>
      <c r="T566" s="72"/>
      <c r="U566" s="71">
        <v>23770411</v>
      </c>
      <c r="V566" s="71">
        <v>4492</v>
      </c>
      <c r="W566" s="71">
        <v>861</v>
      </c>
      <c r="X566" s="71">
        <v>36951</v>
      </c>
      <c r="Y566" s="71">
        <v>44592</v>
      </c>
      <c r="Z566" s="71">
        <v>74808</v>
      </c>
      <c r="AA566" s="71">
        <v>26976</v>
      </c>
      <c r="AB566" s="71">
        <v>121282</v>
      </c>
      <c r="AC566" s="71">
        <v>0</v>
      </c>
      <c r="AD566" s="71">
        <v>17.828238763867851</v>
      </c>
      <c r="AE566" s="72"/>
      <c r="AF566" s="71">
        <v>224416340.88714221</v>
      </c>
      <c r="AG566" s="71">
        <v>8861299.728083536</v>
      </c>
      <c r="AH566" s="71">
        <v>5189947.4801019235</v>
      </c>
      <c r="AI566" s="71">
        <v>248337684.1662797</v>
      </c>
      <c r="AJ566" s="71">
        <v>275280772.19452941</v>
      </c>
      <c r="AK566" s="71">
        <v>0</v>
      </c>
      <c r="AL566" s="71">
        <v>0</v>
      </c>
      <c r="AM566" s="71">
        <v>16621189.341144791</v>
      </c>
      <c r="AN566" s="71">
        <v>0</v>
      </c>
      <c r="AO566" s="71">
        <v>0</v>
      </c>
      <c r="AP566" s="71">
        <v>778707233.79728162</v>
      </c>
      <c r="AQ566" s="72"/>
      <c r="AR566" s="71">
        <v>2411</v>
      </c>
      <c r="AS566" s="71">
        <v>316</v>
      </c>
      <c r="AT566" s="71">
        <v>0</v>
      </c>
      <c r="AU566" s="71">
        <v>2</v>
      </c>
      <c r="AV566" s="71">
        <v>0</v>
      </c>
      <c r="AW566" s="71">
        <v>1</v>
      </c>
      <c r="AX566" s="71"/>
      <c r="AY566" s="72"/>
      <c r="AZ566" s="71">
        <v>10474.5</v>
      </c>
      <c r="BA566" s="71">
        <v>17561.7</v>
      </c>
      <c r="BB566" s="71">
        <v>0</v>
      </c>
      <c r="BC566" s="71">
        <v>15800</v>
      </c>
      <c r="BD566" s="71">
        <v>0</v>
      </c>
      <c r="BE566" s="71">
        <v>25</v>
      </c>
      <c r="BF566" s="71"/>
      <c r="BG566" s="72"/>
      <c r="BH566" s="71">
        <v>0</v>
      </c>
      <c r="BI566" s="71">
        <v>0</v>
      </c>
      <c r="BJ566" s="71">
        <v>48.377000000000002</v>
      </c>
      <c r="BK566" s="71">
        <v>0</v>
      </c>
      <c r="BL566" s="71">
        <v>37.155999999999999</v>
      </c>
      <c r="BM566" s="71">
        <v>0</v>
      </c>
      <c r="BN566" s="72"/>
      <c r="BO566" s="71">
        <v>0</v>
      </c>
      <c r="BP566" s="71">
        <v>0</v>
      </c>
      <c r="BQ566" s="71">
        <v>8</v>
      </c>
      <c r="BR566" s="71">
        <v>0</v>
      </c>
      <c r="BS566" s="71">
        <v>3</v>
      </c>
      <c r="BT566" s="71">
        <v>0</v>
      </c>
      <c r="BU566"/>
      <c r="BV566" s="70">
        <v>63.292999999999999</v>
      </c>
      <c r="BW566" s="70">
        <v>0</v>
      </c>
      <c r="BX566" s="70">
        <v>22.24</v>
      </c>
      <c r="BY566" s="70">
        <v>0</v>
      </c>
      <c r="BZ566" s="70">
        <v>0</v>
      </c>
      <c r="CA566" s="70">
        <v>0</v>
      </c>
      <c r="CB566" s="70">
        <v>0</v>
      </c>
      <c r="CC566" s="70">
        <v>0</v>
      </c>
      <c r="CD566" s="70">
        <v>0</v>
      </c>
    </row>
    <row r="567" spans="1:82">
      <c r="A567" s="70" t="s">
        <v>2240</v>
      </c>
      <c r="B567" s="70">
        <v>234</v>
      </c>
      <c r="C567" s="70">
        <v>13</v>
      </c>
      <c r="D567" s="70">
        <v>14</v>
      </c>
      <c r="E567" s="70">
        <v>2016</v>
      </c>
      <c r="F567" s="70" t="s">
        <v>155</v>
      </c>
      <c r="G567" s="70" t="s">
        <v>2227</v>
      </c>
      <c r="H567" s="70" t="s">
        <v>2228</v>
      </c>
      <c r="I567" s="148"/>
      <c r="J567" s="71">
        <v>284.02087194772167</v>
      </c>
      <c r="K567" s="71">
        <v>13.067082138520659</v>
      </c>
      <c r="L567" s="71">
        <v>42.186993333169426</v>
      </c>
      <c r="M567" s="71">
        <v>168.331187901193</v>
      </c>
      <c r="N567" s="71">
        <v>211.14773449630709</v>
      </c>
      <c r="O567" s="71">
        <v>127.61879421082025</v>
      </c>
      <c r="P567" s="71">
        <v>132.68683729726416</v>
      </c>
      <c r="Q567" s="71">
        <v>8.482835912914009</v>
      </c>
      <c r="R567" s="71">
        <v>0</v>
      </c>
      <c r="S567" s="71">
        <v>17.306780899644423</v>
      </c>
      <c r="T567" s="72"/>
      <c r="U567" s="71">
        <v>25963885</v>
      </c>
      <c r="V567" s="71">
        <v>4492</v>
      </c>
      <c r="W567" s="71">
        <v>861</v>
      </c>
      <c r="X567" s="71">
        <v>36951</v>
      </c>
      <c r="Y567" s="71">
        <v>44868</v>
      </c>
      <c r="Z567" s="71">
        <v>75057</v>
      </c>
      <c r="AA567" s="71">
        <v>27309</v>
      </c>
      <c r="AB567" s="71">
        <v>120099</v>
      </c>
      <c r="AC567" s="71">
        <v>0</v>
      </c>
      <c r="AD567" s="71">
        <v>17.306780899644419</v>
      </c>
      <c r="AE567" s="72"/>
      <c r="AF567" s="71">
        <v>242590158.33908299</v>
      </c>
      <c r="AG567" s="71">
        <v>8710406.6317294966</v>
      </c>
      <c r="AH567" s="71">
        <v>5002638.6211427841</v>
      </c>
      <c r="AI567" s="71">
        <v>228067682.4208028</v>
      </c>
      <c r="AJ567" s="71">
        <v>221131070.9134208</v>
      </c>
      <c r="AK567" s="71">
        <v>0</v>
      </c>
      <c r="AL567" s="71">
        <v>0</v>
      </c>
      <c r="AM567" s="71">
        <v>16471851.231541621</v>
      </c>
      <c r="AN567" s="71">
        <v>0</v>
      </c>
      <c r="AO567" s="71">
        <v>0</v>
      </c>
      <c r="AP567" s="71">
        <v>721973808.15772057</v>
      </c>
      <c r="AQ567" s="72"/>
      <c r="AR567" s="71">
        <v>2601</v>
      </c>
      <c r="AS567" s="71">
        <v>376</v>
      </c>
      <c r="AT567" s="71">
        <v>0</v>
      </c>
      <c r="AU567" s="71">
        <v>3</v>
      </c>
      <c r="AV567" s="71">
        <v>0</v>
      </c>
      <c r="AW567" s="71">
        <v>1</v>
      </c>
      <c r="AX567" s="71"/>
      <c r="AY567" s="72"/>
      <c r="AZ567" s="71">
        <v>11515.7</v>
      </c>
      <c r="BA567" s="71">
        <v>20842</v>
      </c>
      <c r="BB567" s="71">
        <v>0</v>
      </c>
      <c r="BC567" s="71">
        <v>16085</v>
      </c>
      <c r="BD567" s="71">
        <v>0</v>
      </c>
      <c r="BE567" s="71">
        <v>25</v>
      </c>
      <c r="BF567" s="71"/>
      <c r="BG567" s="72"/>
      <c r="BH567" s="71">
        <v>0</v>
      </c>
      <c r="BI567" s="71">
        <v>0</v>
      </c>
      <c r="BJ567" s="71">
        <v>49.552999999999997</v>
      </c>
      <c r="BK567" s="71">
        <v>0</v>
      </c>
      <c r="BL567" s="71">
        <v>29.883000000000003</v>
      </c>
      <c r="BM567" s="71">
        <v>0</v>
      </c>
      <c r="BN567" s="72"/>
      <c r="BO567" s="71">
        <v>0</v>
      </c>
      <c r="BP567" s="71">
        <v>0</v>
      </c>
      <c r="BQ567" s="71">
        <v>8</v>
      </c>
      <c r="BR567" s="71">
        <v>0</v>
      </c>
      <c r="BS567" s="71">
        <v>2</v>
      </c>
      <c r="BT567" s="71">
        <v>0</v>
      </c>
      <c r="BU567"/>
      <c r="BV567" s="70">
        <v>61.002000000000002</v>
      </c>
      <c r="BW567" s="70">
        <v>0</v>
      </c>
      <c r="BX567" s="70">
        <v>18.434000000000001</v>
      </c>
      <c r="BY567" s="70">
        <v>0</v>
      </c>
      <c r="BZ567" s="70">
        <v>0</v>
      </c>
      <c r="CA567" s="70">
        <v>0</v>
      </c>
      <c r="CB567" s="70">
        <v>0</v>
      </c>
      <c r="CC567" s="70">
        <v>0</v>
      </c>
      <c r="CD567" s="70">
        <v>0</v>
      </c>
    </row>
    <row r="568" spans="1:82">
      <c r="A568" s="70" t="s">
        <v>2241</v>
      </c>
      <c r="B568" s="70">
        <v>235</v>
      </c>
      <c r="C568" s="70">
        <v>14</v>
      </c>
      <c r="D568" s="70">
        <v>14</v>
      </c>
      <c r="E568" s="70">
        <v>2017</v>
      </c>
      <c r="F568" s="70" t="s">
        <v>156</v>
      </c>
      <c r="G568" s="70" t="s">
        <v>2227</v>
      </c>
      <c r="H568" s="70" t="s">
        <v>2228</v>
      </c>
      <c r="I568" s="148"/>
      <c r="J568" s="71">
        <v>248.85561378563429</v>
      </c>
      <c r="K568" s="71">
        <v>13.250620761683528</v>
      </c>
      <c r="L568" s="71">
        <v>37.526676976614233</v>
      </c>
      <c r="M568" s="71">
        <v>151.09136828125037</v>
      </c>
      <c r="N568" s="71">
        <v>209.69862505384901</v>
      </c>
      <c r="O568" s="71">
        <v>126.00634527692146</v>
      </c>
      <c r="P568" s="71">
        <v>130.54759671769818</v>
      </c>
      <c r="Q568" s="71">
        <v>8.1179176265133606</v>
      </c>
      <c r="R568" s="71">
        <v>0</v>
      </c>
      <c r="S568" s="71">
        <v>20.580919284707509</v>
      </c>
      <c r="T568" s="72"/>
      <c r="U568" s="71">
        <v>26003643</v>
      </c>
      <c r="V568" s="71">
        <v>4492</v>
      </c>
      <c r="W568" s="71">
        <v>861</v>
      </c>
      <c r="X568" s="71">
        <v>36951</v>
      </c>
      <c r="Y568" s="71">
        <v>45008</v>
      </c>
      <c r="Z568" s="71">
        <v>75338</v>
      </c>
      <c r="AA568" s="71">
        <v>27040</v>
      </c>
      <c r="AB568" s="71">
        <v>118852</v>
      </c>
      <c r="AC568" s="71">
        <v>0</v>
      </c>
      <c r="AD568" s="71">
        <v>20.580919284707509</v>
      </c>
      <c r="AE568" s="72"/>
      <c r="AF568" s="71">
        <v>217982222.5135771</v>
      </c>
      <c r="AG568" s="71">
        <v>8859027.2366059422</v>
      </c>
      <c r="AH568" s="71">
        <v>5948692.2900356157</v>
      </c>
      <c r="AI568" s="71">
        <v>217781965.87875819</v>
      </c>
      <c r="AJ568" s="71">
        <v>254909832.76542321</v>
      </c>
      <c r="AK568" s="71">
        <v>0</v>
      </c>
      <c r="AL568" s="71">
        <v>0</v>
      </c>
      <c r="AM568" s="71">
        <v>16326328.680314099</v>
      </c>
      <c r="AN568" s="71">
        <v>0</v>
      </c>
      <c r="AO568" s="71">
        <v>0</v>
      </c>
      <c r="AP568" s="71">
        <v>721808069.36471415</v>
      </c>
      <c r="AQ568" s="72"/>
      <c r="AR568" s="71">
        <v>2760</v>
      </c>
      <c r="AS568" s="71">
        <v>411</v>
      </c>
      <c r="AT568" s="71">
        <v>0</v>
      </c>
      <c r="AU568" s="71">
        <v>3</v>
      </c>
      <c r="AV568" s="71">
        <v>0</v>
      </c>
      <c r="AW568" s="71">
        <v>1</v>
      </c>
      <c r="AX568" s="71"/>
      <c r="AY568" s="72"/>
      <c r="AZ568" s="71">
        <v>12396.8</v>
      </c>
      <c r="BA568" s="71">
        <v>41401</v>
      </c>
      <c r="BB568" s="71">
        <v>0</v>
      </c>
      <c r="BC568" s="71">
        <v>16085</v>
      </c>
      <c r="BD568" s="71">
        <v>0</v>
      </c>
      <c r="BE568" s="71">
        <v>25</v>
      </c>
      <c r="BF568" s="71"/>
      <c r="BG568" s="72"/>
      <c r="BH568" s="71">
        <v>0</v>
      </c>
      <c r="BI568" s="71">
        <v>0</v>
      </c>
      <c r="BJ568" s="71">
        <v>43.247</v>
      </c>
      <c r="BK568" s="71">
        <v>0</v>
      </c>
      <c r="BL568" s="71">
        <v>32.823</v>
      </c>
      <c r="BM568" s="71">
        <v>0</v>
      </c>
      <c r="BN568" s="72"/>
      <c r="BO568" s="71">
        <v>0</v>
      </c>
      <c r="BP568" s="71">
        <v>0</v>
      </c>
      <c r="BQ568" s="71">
        <v>8</v>
      </c>
      <c r="BR568" s="71">
        <v>0</v>
      </c>
      <c r="BS568" s="71">
        <v>2</v>
      </c>
      <c r="BT568" s="71">
        <v>0</v>
      </c>
      <c r="BU568"/>
      <c r="BV568" s="70">
        <v>54.292000000000002</v>
      </c>
      <c r="BW568" s="70">
        <v>0</v>
      </c>
      <c r="BX568" s="70">
        <v>21.777999999999999</v>
      </c>
      <c r="BY568" s="70">
        <v>0</v>
      </c>
      <c r="BZ568" s="70">
        <v>0</v>
      </c>
      <c r="CA568" s="70">
        <v>0</v>
      </c>
      <c r="CB568" s="70">
        <v>0</v>
      </c>
      <c r="CC568" s="70">
        <v>0</v>
      </c>
      <c r="CD568" s="70">
        <v>0</v>
      </c>
    </row>
    <row r="569" spans="1:82">
      <c r="A569" s="70" t="s">
        <v>2242</v>
      </c>
      <c r="B569" s="70">
        <v>236</v>
      </c>
      <c r="C569" s="70">
        <v>15</v>
      </c>
      <c r="D569" s="70">
        <v>14</v>
      </c>
      <c r="E569" s="70">
        <v>2018</v>
      </c>
      <c r="F569" s="70" t="s">
        <v>183</v>
      </c>
      <c r="G569" s="70" t="s">
        <v>2227</v>
      </c>
      <c r="H569" s="70" t="s">
        <v>2228</v>
      </c>
      <c r="I569" s="148"/>
      <c r="J569" s="71">
        <v>312.99800819509636</v>
      </c>
      <c r="K569" s="71">
        <v>12.603121687131104</v>
      </c>
      <c r="L569" s="71">
        <v>34.363036222069866</v>
      </c>
      <c r="M569" s="71">
        <v>161.57989936268655</v>
      </c>
      <c r="N569" s="71">
        <v>194.61500101209541</v>
      </c>
      <c r="O569" s="71">
        <v>124.07057652723137</v>
      </c>
      <c r="P569" s="71">
        <v>128.98042138416713</v>
      </c>
      <c r="Q569" s="71">
        <v>7.4383746055001803</v>
      </c>
      <c r="R569" s="71">
        <v>0</v>
      </c>
      <c r="S569" s="71">
        <v>22.609863350529459</v>
      </c>
      <c r="T569" s="72"/>
      <c r="U569" s="71">
        <v>33535494</v>
      </c>
      <c r="V569" s="71">
        <v>4492</v>
      </c>
      <c r="W569" s="71">
        <v>861</v>
      </c>
      <c r="X569" s="71">
        <v>36951</v>
      </c>
      <c r="Y569" s="71">
        <v>45235</v>
      </c>
      <c r="Z569" s="71">
        <v>75601</v>
      </c>
      <c r="AA569" s="71">
        <v>26984</v>
      </c>
      <c r="AB569" s="71">
        <v>117360</v>
      </c>
      <c r="AC569" s="71">
        <v>0</v>
      </c>
      <c r="AD569" s="71">
        <v>22.609863350529459</v>
      </c>
      <c r="AE569" s="72"/>
      <c r="AF569" s="71">
        <v>290622545.67461431</v>
      </c>
      <c r="AG569" s="71">
        <v>8038975.2567031132</v>
      </c>
      <c r="AH569" s="71">
        <v>5622806.6477034232</v>
      </c>
      <c r="AI569" s="71">
        <v>223536358.74898931</v>
      </c>
      <c r="AJ569" s="71">
        <v>231045651.38155651</v>
      </c>
      <c r="AK569" s="71">
        <v>0</v>
      </c>
      <c r="AL569" s="71">
        <v>0</v>
      </c>
      <c r="AM569" s="71">
        <v>16154734.353119111</v>
      </c>
      <c r="AN569" s="71">
        <v>0</v>
      </c>
      <c r="AO569" s="71">
        <v>0</v>
      </c>
      <c r="AP569" s="71">
        <v>775021072.06268585</v>
      </c>
      <c r="AQ569" s="72"/>
      <c r="AR569" s="71">
        <v>2964</v>
      </c>
      <c r="AS569" s="71">
        <v>448</v>
      </c>
      <c r="AT569" s="71">
        <v>0</v>
      </c>
      <c r="AU569" s="71">
        <v>3</v>
      </c>
      <c r="AV569" s="71">
        <v>0</v>
      </c>
      <c r="AW569" s="71">
        <v>1</v>
      </c>
      <c r="AX569" s="71"/>
      <c r="AY569" s="72"/>
      <c r="AZ569" s="71">
        <v>13514.900000000009</v>
      </c>
      <c r="BA569" s="71">
        <v>47812.9</v>
      </c>
      <c r="BB569" s="71">
        <v>0</v>
      </c>
      <c r="BC569" s="71">
        <v>16085</v>
      </c>
      <c r="BD569" s="71">
        <v>0</v>
      </c>
      <c r="BE569" s="71">
        <v>23.690999999999999</v>
      </c>
      <c r="BF569" s="71"/>
      <c r="BG569" s="72"/>
      <c r="BH569" s="71">
        <v>0</v>
      </c>
      <c r="BI569" s="71">
        <v>0</v>
      </c>
      <c r="BJ569" s="71">
        <v>36.664999999999999</v>
      </c>
      <c r="BK569" s="71">
        <v>0</v>
      </c>
      <c r="BL569" s="71">
        <v>37.405999999999999</v>
      </c>
      <c r="BM569" s="71">
        <v>0</v>
      </c>
      <c r="BN569" s="72"/>
      <c r="BO569" s="71">
        <v>0</v>
      </c>
      <c r="BP569" s="71">
        <v>0</v>
      </c>
      <c r="BQ569" s="71">
        <v>7</v>
      </c>
      <c r="BR569" s="71">
        <v>0</v>
      </c>
      <c r="BS569" s="71">
        <v>3</v>
      </c>
      <c r="BT569" s="71">
        <v>0</v>
      </c>
      <c r="BU569"/>
      <c r="BV569" s="70">
        <v>49.783999999999999</v>
      </c>
      <c r="BW569" s="70">
        <v>0</v>
      </c>
      <c r="BX569" s="70">
        <v>24.286999999999999</v>
      </c>
      <c r="BY569" s="70">
        <v>0</v>
      </c>
      <c r="BZ569" s="70">
        <v>0</v>
      </c>
      <c r="CA569" s="70">
        <v>0</v>
      </c>
      <c r="CB569" s="70">
        <v>0</v>
      </c>
      <c r="CC569" s="70">
        <v>0</v>
      </c>
      <c r="CD569" s="70">
        <v>0</v>
      </c>
    </row>
    <row r="570" spans="1:82">
      <c r="A570" s="70" t="s">
        <v>2243</v>
      </c>
      <c r="B570" s="70">
        <v>237</v>
      </c>
      <c r="C570" s="70">
        <v>16</v>
      </c>
      <c r="D570" s="70">
        <v>14</v>
      </c>
      <c r="E570" s="70">
        <v>2019</v>
      </c>
      <c r="F570" s="70" t="s">
        <v>158</v>
      </c>
      <c r="G570" s="70" t="s">
        <v>2227</v>
      </c>
      <c r="H570" s="70" t="s">
        <v>2228</v>
      </c>
      <c r="I570" s="148"/>
      <c r="J570" s="71">
        <v>297.74911028985758</v>
      </c>
      <c r="K570" s="71">
        <v>11.850508359355816</v>
      </c>
      <c r="L570" s="71">
        <v>34.692960326071166</v>
      </c>
      <c r="M570" s="71">
        <v>150.5502012891919</v>
      </c>
      <c r="N570" s="71">
        <v>182.60695709443553</v>
      </c>
      <c r="O570" s="71">
        <v>120.63085621851052</v>
      </c>
      <c r="P570" s="71">
        <v>125.92219394495275</v>
      </c>
      <c r="Q570" s="71">
        <v>7.16344570510363</v>
      </c>
      <c r="R570" s="71">
        <v>0</v>
      </c>
      <c r="S570" s="71">
        <v>22.511186598370152</v>
      </c>
      <c r="T570" s="72"/>
      <c r="U570" s="71">
        <v>33883668</v>
      </c>
      <c r="V570" s="71">
        <v>4492</v>
      </c>
      <c r="W570" s="71">
        <v>861</v>
      </c>
      <c r="X570" s="71">
        <v>36951</v>
      </c>
      <c r="Y570" s="71">
        <v>45595</v>
      </c>
      <c r="Z570" s="71">
        <v>75523</v>
      </c>
      <c r="AA570" s="71">
        <v>26147</v>
      </c>
      <c r="AB570" s="71">
        <v>116082</v>
      </c>
      <c r="AC570" s="71">
        <v>0</v>
      </c>
      <c r="AD570" s="71">
        <v>22.511186598370148</v>
      </c>
      <c r="AE570" s="72"/>
      <c r="AF570" s="71">
        <v>293893067.60726559</v>
      </c>
      <c r="AG570" s="71">
        <v>7790323.5052279271</v>
      </c>
      <c r="AH570" s="71">
        <v>5988009.6588166794</v>
      </c>
      <c r="AI570" s="71">
        <v>214375729.18492439</v>
      </c>
      <c r="AJ570" s="71">
        <v>220454745.7308743</v>
      </c>
      <c r="AK570" s="71">
        <v>0</v>
      </c>
      <c r="AL570" s="71">
        <v>0</v>
      </c>
      <c r="AM570" s="71">
        <v>15809494.535171865</v>
      </c>
      <c r="AN570" s="71">
        <v>0</v>
      </c>
      <c r="AO570" s="71">
        <v>0</v>
      </c>
      <c r="AP570" s="71">
        <v>758311370.22228074</v>
      </c>
      <c r="AQ570" s="72"/>
      <c r="AR570" s="71">
        <v>3149</v>
      </c>
      <c r="AS570" s="71">
        <v>483</v>
      </c>
      <c r="AT570" s="71">
        <v>0</v>
      </c>
      <c r="AU570" s="71">
        <v>3</v>
      </c>
      <c r="AV570" s="71">
        <v>0</v>
      </c>
      <c r="AW570" s="71">
        <v>1</v>
      </c>
      <c r="AX570" s="71"/>
      <c r="AY570" s="72"/>
      <c r="AZ570" s="71">
        <v>14537.599999999989</v>
      </c>
      <c r="BA570" s="71">
        <v>49501.4</v>
      </c>
      <c r="BB570" s="71">
        <v>0</v>
      </c>
      <c r="BC570" s="71">
        <v>16085</v>
      </c>
      <c r="BD570" s="71">
        <v>0</v>
      </c>
      <c r="BE570" s="71">
        <v>23.690999999999999</v>
      </c>
      <c r="BF570" s="71"/>
      <c r="BG570" s="72"/>
      <c r="BH570" s="71">
        <v>0</v>
      </c>
      <c r="BI570" s="71">
        <v>0</v>
      </c>
      <c r="BJ570" s="71">
        <v>51.034999999999997</v>
      </c>
      <c r="BK570" s="71">
        <v>0</v>
      </c>
      <c r="BL570" s="71">
        <v>35.988999999999997</v>
      </c>
      <c r="BM570" s="71">
        <v>0</v>
      </c>
      <c r="BN570" s="72"/>
      <c r="BO570" s="71">
        <v>0</v>
      </c>
      <c r="BP570" s="71">
        <v>0</v>
      </c>
      <c r="BQ570" s="71">
        <v>9</v>
      </c>
      <c r="BR570" s="71">
        <v>0</v>
      </c>
      <c r="BS570" s="71">
        <v>3</v>
      </c>
      <c r="BT570" s="71">
        <v>0</v>
      </c>
      <c r="BU570"/>
      <c r="BV570" s="70">
        <v>61.927999999999997</v>
      </c>
      <c r="BW570" s="70">
        <v>0</v>
      </c>
      <c r="BX570" s="70">
        <v>25.096</v>
      </c>
      <c r="BY570" s="70">
        <v>0</v>
      </c>
      <c r="BZ570" s="70">
        <v>0</v>
      </c>
      <c r="CA570" s="70">
        <v>0</v>
      </c>
      <c r="CB570" s="70">
        <v>0</v>
      </c>
      <c r="CC570" s="70">
        <v>0</v>
      </c>
      <c r="CD570" s="70">
        <v>0</v>
      </c>
    </row>
    <row r="571" spans="1:82">
      <c r="A571" s="70" t="s">
        <v>2244</v>
      </c>
      <c r="B571" s="70">
        <v>238</v>
      </c>
      <c r="C571" s="70">
        <v>17</v>
      </c>
      <c r="D571" s="70">
        <v>14</v>
      </c>
      <c r="E571" s="70">
        <v>2020</v>
      </c>
      <c r="F571" s="70" t="s">
        <v>159</v>
      </c>
      <c r="G571" s="70" t="s">
        <v>2227</v>
      </c>
      <c r="H571" s="70" t="s">
        <v>2228</v>
      </c>
      <c r="I571" s="148"/>
      <c r="J571" s="71">
        <v>377.02716906440139</v>
      </c>
      <c r="K571" s="71">
        <v>13.014539489967969</v>
      </c>
      <c r="L571" s="71">
        <v>52.216080485340527</v>
      </c>
      <c r="M571" s="71">
        <v>128.1603404706737</v>
      </c>
      <c r="N571" s="71">
        <v>176.43948641179546</v>
      </c>
      <c r="O571" s="71">
        <v>105.92059231325406</v>
      </c>
      <c r="P571" s="71">
        <v>117.80041761169836</v>
      </c>
      <c r="Q571" s="71">
        <v>6.7594931733457697</v>
      </c>
      <c r="R571" s="71">
        <v>0</v>
      </c>
      <c r="S571" s="71">
        <v>20.114374479746949</v>
      </c>
      <c r="T571" s="72"/>
      <c r="U571" s="71">
        <v>33091729</v>
      </c>
      <c r="V571" s="71">
        <v>4338</v>
      </c>
      <c r="W571" s="71">
        <v>1332</v>
      </c>
      <c r="X571" s="71">
        <v>34890</v>
      </c>
      <c r="Y571" s="71">
        <v>45870</v>
      </c>
      <c r="Z571" s="71">
        <v>75688</v>
      </c>
      <c r="AA571" s="71">
        <v>25999</v>
      </c>
      <c r="AB571" s="71">
        <v>114644</v>
      </c>
      <c r="AC571" s="71">
        <v>0</v>
      </c>
      <c r="AD571" s="71">
        <v>20.114374479746949</v>
      </c>
      <c r="AE571" s="72"/>
      <c r="AF571" s="71">
        <v>275526632.71711981</v>
      </c>
      <c r="AG571" s="71">
        <v>8502758.7090652213</v>
      </c>
      <c r="AH571" s="71">
        <v>9133202.3227019981</v>
      </c>
      <c r="AI571" s="71">
        <v>193406405.55079803</v>
      </c>
      <c r="AJ571" s="71">
        <v>219430611.08966371</v>
      </c>
      <c r="AK571" s="71"/>
      <c r="AL571" s="71"/>
      <c r="AM571" s="71">
        <v>14962315.721406065</v>
      </c>
      <c r="AN571" s="71"/>
      <c r="AO571" s="71"/>
      <c r="AP571" s="71">
        <v>720961926.11075497</v>
      </c>
      <c r="AQ571" s="72"/>
      <c r="AR571" s="71">
        <v>3285</v>
      </c>
      <c r="AS571" s="71">
        <v>505</v>
      </c>
      <c r="AT571" s="71">
        <v>0</v>
      </c>
      <c r="AU571" s="71">
        <v>3</v>
      </c>
      <c r="AV571" s="71">
        <v>0</v>
      </c>
      <c r="AW571" s="71">
        <v>1</v>
      </c>
      <c r="AX571" s="71"/>
      <c r="AY571" s="72"/>
      <c r="AZ571" s="71">
        <v>15307.19999999999</v>
      </c>
      <c r="BA571" s="71">
        <v>65946.29999999993</v>
      </c>
      <c r="BB571" s="71">
        <v>0</v>
      </c>
      <c r="BC571" s="71">
        <v>16085</v>
      </c>
      <c r="BD571" s="71">
        <v>0</v>
      </c>
      <c r="BE571" s="71">
        <v>23.690999999999999</v>
      </c>
      <c r="BF571" s="71"/>
      <c r="BG571" s="72"/>
      <c r="BH571" s="71">
        <v>0</v>
      </c>
      <c r="BI571" s="71">
        <v>0</v>
      </c>
      <c r="BJ571" s="71">
        <v>51.703000000000003</v>
      </c>
      <c r="BK571" s="71">
        <v>0</v>
      </c>
      <c r="BL571" s="71">
        <v>32.147000000000006</v>
      </c>
      <c r="BM571" s="71">
        <v>0</v>
      </c>
      <c r="BN571" s="72"/>
      <c r="BO571" s="71">
        <v>0</v>
      </c>
      <c r="BP571" s="71">
        <v>0</v>
      </c>
      <c r="BQ571" s="71">
        <v>9</v>
      </c>
      <c r="BR571" s="71">
        <v>0</v>
      </c>
      <c r="BS571" s="71">
        <v>3</v>
      </c>
      <c r="BT571" s="71">
        <v>0</v>
      </c>
      <c r="BU571"/>
      <c r="BV571" s="70">
        <v>62.143999999999998</v>
      </c>
      <c r="BW571" s="70">
        <v>0</v>
      </c>
      <c r="BX571" s="70">
        <v>21.706</v>
      </c>
      <c r="BY571" s="70">
        <v>0</v>
      </c>
      <c r="BZ571" s="70">
        <v>0</v>
      </c>
      <c r="CA571" s="70">
        <v>0</v>
      </c>
      <c r="CB571" s="70">
        <v>0</v>
      </c>
      <c r="CC571" s="70">
        <v>0</v>
      </c>
      <c r="CD571" s="70">
        <v>0</v>
      </c>
    </row>
    <row r="572" spans="1:82">
      <c r="A572" s="70" t="s">
        <v>2245</v>
      </c>
      <c r="B572" s="70">
        <v>238</v>
      </c>
      <c r="C572" s="70">
        <v>18</v>
      </c>
      <c r="D572" s="70">
        <v>14</v>
      </c>
      <c r="E572" s="70">
        <v>2021</v>
      </c>
      <c r="F572" s="70" t="s">
        <v>160</v>
      </c>
      <c r="G572" s="70" t="s">
        <v>2227</v>
      </c>
      <c r="H572" s="70" t="s">
        <v>2228</v>
      </c>
      <c r="I572" s="148"/>
      <c r="J572" s="71">
        <v>358.48254425301957</v>
      </c>
      <c r="K572" s="71">
        <v>14.195718497788087</v>
      </c>
      <c r="L572" s="71">
        <v>47.550691661037966</v>
      </c>
      <c r="M572" s="71">
        <v>144.2528366021842</v>
      </c>
      <c r="N572" s="71">
        <v>183.0326391886143</v>
      </c>
      <c r="O572" s="71">
        <v>102.48018844613989</v>
      </c>
      <c r="P572" s="71">
        <v>121.24863877307962</v>
      </c>
      <c r="Q572" s="71">
        <v>6.6072018473086596</v>
      </c>
      <c r="R572" s="71">
        <v>0</v>
      </c>
      <c r="S572" s="71">
        <v>16.450817274601992</v>
      </c>
      <c r="T572" s="72"/>
      <c r="U572" s="71">
        <v>33951392</v>
      </c>
      <c r="V572" s="71">
        <v>4338</v>
      </c>
      <c r="W572" s="71">
        <v>1332</v>
      </c>
      <c r="X572" s="71">
        <v>34890</v>
      </c>
      <c r="Y572" s="71">
        <v>46049</v>
      </c>
      <c r="Z572" s="71">
        <v>75401</v>
      </c>
      <c r="AA572" s="71">
        <v>26094</v>
      </c>
      <c r="AB572" s="71">
        <v>113162</v>
      </c>
      <c r="AC572" s="71">
        <v>0</v>
      </c>
      <c r="AD572" s="71">
        <v>16.450817274601992</v>
      </c>
      <c r="AE572" s="72"/>
      <c r="AF572" s="71">
        <v>258634007.10754541</v>
      </c>
      <c r="AG572" s="71">
        <v>8938924.4105893001</v>
      </c>
      <c r="AH572" s="71">
        <v>8354665.3341018436</v>
      </c>
      <c r="AI572" s="71">
        <v>212627686.02703875</v>
      </c>
      <c r="AJ572" s="71">
        <v>217852115.14721441</v>
      </c>
      <c r="AK572" s="71">
        <v>0</v>
      </c>
      <c r="AL572" s="71">
        <v>0</v>
      </c>
      <c r="AM572" s="71">
        <v>14854084.072106594</v>
      </c>
      <c r="AN572" s="71">
        <v>0</v>
      </c>
      <c r="AO572" s="71">
        <v>0</v>
      </c>
      <c r="AP572" s="71">
        <v>721261482.09859633</v>
      </c>
      <c r="AQ572" s="72"/>
      <c r="AR572" s="71">
        <v>3447</v>
      </c>
      <c r="AS572" s="71">
        <v>517</v>
      </c>
      <c r="AT572" s="71">
        <v>0</v>
      </c>
      <c r="AU572" s="71">
        <v>3</v>
      </c>
      <c r="AV572" s="71">
        <v>0</v>
      </c>
      <c r="AW572" s="71">
        <v>1</v>
      </c>
      <c r="AX572" s="71"/>
      <c r="AY572" s="72"/>
      <c r="AZ572" s="71">
        <v>16269.99999999998</v>
      </c>
      <c r="BA572" s="71">
        <v>66477.899999999936</v>
      </c>
      <c r="BB572" s="71">
        <v>0</v>
      </c>
      <c r="BC572" s="71">
        <v>16085</v>
      </c>
      <c r="BD572" s="71">
        <v>0</v>
      </c>
      <c r="BE572" s="71">
        <v>23.690999999999999</v>
      </c>
      <c r="BF572" s="71"/>
      <c r="BG572" s="72"/>
      <c r="BH572" s="71">
        <v>0</v>
      </c>
      <c r="BI572" s="71">
        <v>0</v>
      </c>
      <c r="BJ572" s="71">
        <v>48.768000000000001</v>
      </c>
      <c r="BK572" s="71">
        <v>0</v>
      </c>
      <c r="BL572" s="71">
        <v>25.996000000000002</v>
      </c>
      <c r="BM572" s="71">
        <v>0</v>
      </c>
      <c r="BN572" s="72"/>
      <c r="BO572" s="71">
        <v>0</v>
      </c>
      <c r="BP572" s="71">
        <v>0</v>
      </c>
      <c r="BQ572" s="71">
        <v>8</v>
      </c>
      <c r="BR572" s="71">
        <v>0</v>
      </c>
      <c r="BS572" s="71">
        <v>3</v>
      </c>
      <c r="BT572" s="71">
        <v>0</v>
      </c>
      <c r="BU572"/>
      <c r="BV572" s="70">
        <v>57.027999999999999</v>
      </c>
      <c r="BW572" s="70">
        <v>0</v>
      </c>
      <c r="BX572" s="70">
        <v>17.736000000000001</v>
      </c>
      <c r="BY572" s="70">
        <v>0</v>
      </c>
      <c r="BZ572" s="70">
        <v>0</v>
      </c>
      <c r="CA572" s="70">
        <v>0</v>
      </c>
      <c r="CB572" s="70">
        <v>0</v>
      </c>
      <c r="CC572" s="70">
        <v>0</v>
      </c>
      <c r="CD572" s="70">
        <v>0</v>
      </c>
    </row>
    <row r="573" spans="1:82">
      <c r="A573" s="70" t="s">
        <v>2246</v>
      </c>
      <c r="B573" s="70">
        <v>238</v>
      </c>
      <c r="C573" s="70">
        <v>19</v>
      </c>
      <c r="D573" s="70">
        <v>14</v>
      </c>
      <c r="E573" s="70">
        <v>2022</v>
      </c>
      <c r="F573" s="70" t="s">
        <v>161</v>
      </c>
      <c r="G573" s="70" t="s">
        <v>2227</v>
      </c>
      <c r="H573" s="70" t="s">
        <v>2228</v>
      </c>
      <c r="I573" s="148"/>
      <c r="J573" s="71">
        <v>306.93726375340628</v>
      </c>
      <c r="K573" s="71">
        <v>12.925437270481753</v>
      </c>
      <c r="L573" s="71">
        <v>40.760541060417239</v>
      </c>
      <c r="M573" s="71">
        <v>137.71915174877961</v>
      </c>
      <c r="N573" s="71">
        <v>187.59854447717575</v>
      </c>
      <c r="O573" s="71">
        <v>107.73861254234947</v>
      </c>
      <c r="P573" s="71">
        <v>118.90626800715326</v>
      </c>
      <c r="Q573" s="71">
        <v>6.5717582587508314</v>
      </c>
      <c r="R573" s="71">
        <v>0</v>
      </c>
      <c r="S573" s="71">
        <v>20.94478142982711</v>
      </c>
      <c r="T573" s="72"/>
      <c r="U573" s="71">
        <v>33968163</v>
      </c>
      <c r="V573" s="71">
        <v>4338</v>
      </c>
      <c r="W573" s="71">
        <v>1332</v>
      </c>
      <c r="X573" s="71">
        <v>34890</v>
      </c>
      <c r="Y573" s="71">
        <v>46340</v>
      </c>
      <c r="Z573" s="71">
        <v>75315</v>
      </c>
      <c r="AA573" s="71">
        <v>25980</v>
      </c>
      <c r="AB573" s="71">
        <v>111632</v>
      </c>
      <c r="AC573" s="71">
        <v>0</v>
      </c>
      <c r="AD573" s="71">
        <v>20.94478142982711</v>
      </c>
      <c r="AE573" s="72"/>
      <c r="AF573" s="71">
        <v>236293978.08011386</v>
      </c>
      <c r="AG573" s="71">
        <v>9038643.9878217354</v>
      </c>
      <c r="AH573" s="71">
        <v>8360603.1992021119</v>
      </c>
      <c r="AI573" s="71">
        <v>209322249.82927307</v>
      </c>
      <c r="AJ573" s="71">
        <v>237309172.78073162</v>
      </c>
      <c r="AK573" s="71">
        <v>0</v>
      </c>
      <c r="AL573" s="71">
        <v>0</v>
      </c>
      <c r="AM573" s="71">
        <v>14414738.129255123</v>
      </c>
      <c r="AN573" s="71">
        <v>0</v>
      </c>
      <c r="AO573" s="71">
        <v>0</v>
      </c>
      <c r="AP573" s="71">
        <v>714739386.0063976</v>
      </c>
      <c r="AQ573" s="72"/>
      <c r="AR573" s="71">
        <v>3641</v>
      </c>
      <c r="AS573" s="71">
        <v>524</v>
      </c>
      <c r="AT573" s="71">
        <v>0</v>
      </c>
      <c r="AU573" s="71">
        <v>3</v>
      </c>
      <c r="AV573" s="71">
        <v>0</v>
      </c>
      <c r="AW573" s="71">
        <v>1</v>
      </c>
      <c r="AX573" s="71"/>
      <c r="AY573" s="72"/>
      <c r="AZ573" s="71">
        <v>17415.299999999959</v>
      </c>
      <c r="BA573" s="71">
        <v>76723.999999999913</v>
      </c>
      <c r="BB573" s="71">
        <v>0</v>
      </c>
      <c r="BC573" s="71">
        <v>16085</v>
      </c>
      <c r="BD573" s="71">
        <v>0</v>
      </c>
      <c r="BE573" s="71">
        <v>23.690999999999999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2247</v>
      </c>
      <c r="B574" s="70">
        <v>238</v>
      </c>
      <c r="C574" s="70">
        <v>20</v>
      </c>
      <c r="D574" s="70">
        <v>14</v>
      </c>
      <c r="E574" s="70">
        <v>2023</v>
      </c>
      <c r="F574" s="70" t="s">
        <v>1539</v>
      </c>
      <c r="G574" s="70" t="s">
        <v>2227</v>
      </c>
      <c r="H574" s="70" t="s">
        <v>2228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3875</v>
      </c>
      <c r="AS574" s="71">
        <v>534</v>
      </c>
      <c r="AT574" s="71">
        <v>0</v>
      </c>
      <c r="AU574" s="71">
        <v>3</v>
      </c>
      <c r="AV574" s="71">
        <v>0</v>
      </c>
      <c r="AW574" s="71">
        <v>1</v>
      </c>
      <c r="AX574" s="71"/>
      <c r="AY574" s="72"/>
      <c r="AZ574" s="71">
        <v>18787.699999999943</v>
      </c>
      <c r="BA574" s="71">
        <v>77202.499999999913</v>
      </c>
      <c r="BB574" s="71">
        <v>0</v>
      </c>
      <c r="BC574" s="71">
        <v>16085</v>
      </c>
      <c r="BD574" s="71">
        <v>0</v>
      </c>
      <c r="BE574" s="71">
        <v>23.690999999999999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2248</v>
      </c>
      <c r="B575" s="70">
        <v>238</v>
      </c>
      <c r="C575" s="70">
        <v>21</v>
      </c>
      <c r="D575" s="70">
        <v>14</v>
      </c>
      <c r="E575" s="70">
        <v>2024</v>
      </c>
      <c r="F575" s="70" t="s">
        <v>1554</v>
      </c>
      <c r="G575" s="70" t="s">
        <v>2227</v>
      </c>
      <c r="H575" s="70" t="s">
        <v>2228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2249</v>
      </c>
      <c r="B576" s="70">
        <v>103</v>
      </c>
      <c r="C576" s="70">
        <v>1</v>
      </c>
      <c r="D576" s="70">
        <v>7</v>
      </c>
      <c r="E576" s="70">
        <v>1990</v>
      </c>
      <c r="F576" s="70" t="s">
        <v>787</v>
      </c>
      <c r="G576" s="70" t="s">
        <v>2250</v>
      </c>
      <c r="H576" s="70" t="s">
        <v>2251</v>
      </c>
      <c r="I576" s="148"/>
      <c r="J576" s="71">
        <v>316.59245310803283</v>
      </c>
      <c r="K576" s="71">
        <v>7.9148338495700283</v>
      </c>
      <c r="L576" s="71">
        <v>0.9305869679175014</v>
      </c>
      <c r="M576" s="71">
        <v>47.595087680707643</v>
      </c>
      <c r="N576" s="71">
        <v>64.50690717429805</v>
      </c>
      <c r="O576" s="71">
        <v>62.560827692259288</v>
      </c>
      <c r="P576" s="71">
        <v>35.772665399259708</v>
      </c>
      <c r="Q576" s="71">
        <v>5.8541784026974799</v>
      </c>
      <c r="R576" s="71">
        <v>0</v>
      </c>
      <c r="S576" s="71">
        <v>6.2485724917445618</v>
      </c>
      <c r="T576" s="72"/>
      <c r="U576" s="71">
        <v>7657779</v>
      </c>
      <c r="V576" s="71">
        <v>2689</v>
      </c>
      <c r="W576" s="71">
        <v>9</v>
      </c>
      <c r="X576" s="71">
        <v>16034</v>
      </c>
      <c r="Y576" s="71">
        <v>29032</v>
      </c>
      <c r="Z576" s="71">
        <v>25732</v>
      </c>
      <c r="AA576" s="71">
        <v>8686</v>
      </c>
      <c r="AB576" s="71">
        <v>95052</v>
      </c>
      <c r="AC576" s="71">
        <v>0</v>
      </c>
      <c r="AD576" s="71">
        <v>6.2485724917445618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2252</v>
      </c>
      <c r="B577" s="70">
        <v>104</v>
      </c>
      <c r="C577" s="70">
        <v>2</v>
      </c>
      <c r="D577" s="70">
        <v>7</v>
      </c>
      <c r="E577" s="70">
        <v>2005</v>
      </c>
      <c r="F577" s="70" t="s">
        <v>789</v>
      </c>
      <c r="G577" s="1064" t="s">
        <v>2250</v>
      </c>
      <c r="H577" s="70" t="s">
        <v>2251</v>
      </c>
      <c r="I577" s="148"/>
      <c r="J577" s="71">
        <v>123.75101730519719</v>
      </c>
      <c r="K577" s="71">
        <v>5.0157074037443197</v>
      </c>
      <c r="L577" s="71">
        <v>0.46899841324767688</v>
      </c>
      <c r="M577" s="71">
        <v>91.498898375834955</v>
      </c>
      <c r="N577" s="71">
        <v>105.5643843056847</v>
      </c>
      <c r="O577" s="71">
        <v>86.625925539085586</v>
      </c>
      <c r="P577" s="71">
        <v>36.759530243730147</v>
      </c>
      <c r="Q577" s="71">
        <v>6.1243199889133901</v>
      </c>
      <c r="R577" s="71">
        <v>0</v>
      </c>
      <c r="S577" s="71">
        <v>5.7587274284880312</v>
      </c>
      <c r="T577" s="72"/>
      <c r="U577" s="71">
        <v>3141400</v>
      </c>
      <c r="V577" s="71">
        <v>2120</v>
      </c>
      <c r="W577" s="71">
        <v>5</v>
      </c>
      <c r="X577" s="71">
        <v>17127</v>
      </c>
      <c r="Y577" s="71">
        <v>40206</v>
      </c>
      <c r="Z577" s="71">
        <v>41231</v>
      </c>
      <c r="AA577" s="71">
        <v>7310</v>
      </c>
      <c r="AB577" s="71">
        <v>103953</v>
      </c>
      <c r="AC577" s="71">
        <v>0</v>
      </c>
      <c r="AD577" s="71">
        <v>5.7587274284880312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2253</v>
      </c>
      <c r="B578" s="70">
        <v>105</v>
      </c>
      <c r="C578" s="70">
        <v>3</v>
      </c>
      <c r="D578" s="70">
        <v>7</v>
      </c>
      <c r="E578" s="70">
        <v>2006</v>
      </c>
      <c r="F578" s="70" t="s">
        <v>790</v>
      </c>
      <c r="G578" s="1064" t="s">
        <v>2250</v>
      </c>
      <c r="H578" s="70" t="s">
        <v>2251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2254</v>
      </c>
      <c r="B579" s="70">
        <v>106</v>
      </c>
      <c r="C579" s="70">
        <v>4</v>
      </c>
      <c r="D579" s="70">
        <v>7</v>
      </c>
      <c r="E579" s="70">
        <v>2007</v>
      </c>
      <c r="F579" s="70" t="s">
        <v>791</v>
      </c>
      <c r="G579" s="70" t="s">
        <v>2250</v>
      </c>
      <c r="H579" s="70" t="s">
        <v>2251</v>
      </c>
      <c r="I579" s="148"/>
      <c r="J579" s="71">
        <v>134.74808015853969</v>
      </c>
      <c r="K579" s="71">
        <v>5.2130927771742002</v>
      </c>
      <c r="L579" s="71">
        <v>0.89637909105909941</v>
      </c>
      <c r="M579" s="71">
        <v>86.587598495488749</v>
      </c>
      <c r="N579" s="71">
        <v>131.5857577091283</v>
      </c>
      <c r="O579" s="71">
        <v>83.986928804333616</v>
      </c>
      <c r="P579" s="71">
        <v>36.618721613890813</v>
      </c>
      <c r="Q579" s="71">
        <v>6.5521567028022503</v>
      </c>
      <c r="R579" s="71">
        <v>0</v>
      </c>
      <c r="S579" s="71">
        <v>8.1170557133674297</v>
      </c>
      <c r="T579" s="72"/>
      <c r="U579" s="71">
        <v>3843235</v>
      </c>
      <c r="V579" s="71">
        <v>2149</v>
      </c>
      <c r="W579" s="71">
        <v>11</v>
      </c>
      <c r="X579" s="71">
        <v>19407</v>
      </c>
      <c r="Y579" s="71">
        <v>42002</v>
      </c>
      <c r="Z579" s="71">
        <v>41556</v>
      </c>
      <c r="AA579" s="71">
        <v>7171</v>
      </c>
      <c r="AB579" s="71">
        <v>105334</v>
      </c>
      <c r="AC579" s="71">
        <v>0</v>
      </c>
      <c r="AD579" s="71">
        <v>8.1170557133674297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2255</v>
      </c>
      <c r="B580" s="70">
        <v>107</v>
      </c>
      <c r="C580" s="70">
        <v>5</v>
      </c>
      <c r="D580" s="70">
        <v>7</v>
      </c>
      <c r="E580" s="70">
        <v>2008</v>
      </c>
      <c r="F580" s="70" t="s">
        <v>792</v>
      </c>
      <c r="G580" s="70" t="s">
        <v>2250</v>
      </c>
      <c r="H580" s="70" t="s">
        <v>2251</v>
      </c>
      <c r="I580" s="148"/>
      <c r="J580" s="71">
        <v>118.8624694874547</v>
      </c>
      <c r="K580" s="71">
        <v>4.1023666351830492</v>
      </c>
      <c r="L580" s="71">
        <v>0.78655333579765352</v>
      </c>
      <c r="M580" s="71">
        <v>97.747561638368396</v>
      </c>
      <c r="N580" s="71">
        <v>127.3440832942492</v>
      </c>
      <c r="O580" s="71">
        <v>81.441730202193895</v>
      </c>
      <c r="P580" s="71">
        <v>35.561953482838653</v>
      </c>
      <c r="Q580" s="71">
        <v>6.5032896430999196</v>
      </c>
      <c r="R580" s="71">
        <v>0</v>
      </c>
      <c r="S580" s="71">
        <v>8.0438464275595631</v>
      </c>
      <c r="T580" s="72"/>
      <c r="U580" s="71">
        <v>3916371</v>
      </c>
      <c r="V580" s="71">
        <v>2149</v>
      </c>
      <c r="W580" s="71">
        <v>11</v>
      </c>
      <c r="X580" s="71">
        <v>19407</v>
      </c>
      <c r="Y580" s="71">
        <v>42883</v>
      </c>
      <c r="Z580" s="71">
        <v>41711</v>
      </c>
      <c r="AA580" s="71">
        <v>6972</v>
      </c>
      <c r="AB580" s="71">
        <v>106268</v>
      </c>
      <c r="AC580" s="71">
        <v>0</v>
      </c>
      <c r="AD580" s="71">
        <v>8.0438464275595631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2256</v>
      </c>
      <c r="B581" s="70">
        <v>108</v>
      </c>
      <c r="C581" s="70">
        <v>6</v>
      </c>
      <c r="D581" s="70">
        <v>7</v>
      </c>
      <c r="E581" s="70">
        <v>2009</v>
      </c>
      <c r="F581" s="70" t="s">
        <v>176</v>
      </c>
      <c r="G581" s="70" t="s">
        <v>2250</v>
      </c>
      <c r="H581" s="70" t="s">
        <v>2251</v>
      </c>
      <c r="I581" s="148"/>
      <c r="J581" s="71">
        <v>131.09322896636891</v>
      </c>
      <c r="K581" s="71">
        <v>3.931239034099653</v>
      </c>
      <c r="L581" s="71">
        <v>0.16634087361442071</v>
      </c>
      <c r="M581" s="71">
        <v>93.375222499124106</v>
      </c>
      <c r="N581" s="71">
        <v>119.8975758334647</v>
      </c>
      <c r="O581" s="71">
        <v>82.40947027468394</v>
      </c>
      <c r="P581" s="71">
        <v>34.302226288328427</v>
      </c>
      <c r="Q581" s="71">
        <v>6.2561227146795799</v>
      </c>
      <c r="R581" s="71">
        <v>0</v>
      </c>
      <c r="S581" s="71">
        <v>7.7206713939717186</v>
      </c>
      <c r="T581" s="72"/>
      <c r="U581" s="71">
        <v>3732430</v>
      </c>
      <c r="V581" s="71">
        <v>2647</v>
      </c>
      <c r="W581" s="71">
        <v>3</v>
      </c>
      <c r="X581" s="71">
        <v>21101</v>
      </c>
      <c r="Y581" s="71">
        <v>43819</v>
      </c>
      <c r="Z581" s="71">
        <v>41660</v>
      </c>
      <c r="AA581" s="71">
        <v>6904</v>
      </c>
      <c r="AB581" s="71">
        <v>107314</v>
      </c>
      <c r="AC581" s="71">
        <v>0</v>
      </c>
      <c r="AD581" s="71">
        <v>7.7206713939717186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3.05</v>
      </c>
      <c r="BK581" s="71">
        <v>0</v>
      </c>
      <c r="BL581" s="71">
        <v>4.2300000000000004</v>
      </c>
      <c r="BM581" s="71">
        <v>0</v>
      </c>
      <c r="BN581" s="72"/>
      <c r="BO581" s="71">
        <v>0</v>
      </c>
      <c r="BP581" s="71">
        <v>0</v>
      </c>
      <c r="BQ581" s="71">
        <v>1</v>
      </c>
      <c r="BR581" s="71">
        <v>0</v>
      </c>
      <c r="BS581" s="71">
        <v>1</v>
      </c>
      <c r="BT581" s="71">
        <v>0</v>
      </c>
      <c r="BU581"/>
      <c r="BV581" s="70">
        <v>7.28</v>
      </c>
      <c r="BW581" s="70">
        <v>0</v>
      </c>
      <c r="BX581" s="70">
        <v>0</v>
      </c>
      <c r="BY581" s="70">
        <v>0</v>
      </c>
      <c r="BZ581" s="70">
        <v>0</v>
      </c>
      <c r="CA581" s="70">
        <v>0</v>
      </c>
      <c r="CB581" s="70">
        <v>0</v>
      </c>
      <c r="CC581" s="70">
        <v>0</v>
      </c>
      <c r="CD581" s="70">
        <v>0</v>
      </c>
    </row>
    <row r="582" spans="1:82">
      <c r="A582" s="70" t="s">
        <v>2257</v>
      </c>
      <c r="B582" s="70">
        <v>109</v>
      </c>
      <c r="C582" s="70">
        <v>7</v>
      </c>
      <c r="D582" s="70">
        <v>7</v>
      </c>
      <c r="E582" s="70">
        <v>2010</v>
      </c>
      <c r="F582" s="70" t="s">
        <v>177</v>
      </c>
      <c r="G582" s="70" t="s">
        <v>2250</v>
      </c>
      <c r="H582" s="70" t="s">
        <v>2251</v>
      </c>
      <c r="I582" s="148"/>
      <c r="J582" s="71">
        <v>113.492468240934</v>
      </c>
      <c r="K582" s="71">
        <v>4.1896206003392944</v>
      </c>
      <c r="L582" s="71">
        <v>0.1574843308433557</v>
      </c>
      <c r="M582" s="71">
        <v>93.207447069153389</v>
      </c>
      <c r="N582" s="71">
        <v>124.86233427592531</v>
      </c>
      <c r="O582" s="71">
        <v>82.687914282729579</v>
      </c>
      <c r="P582" s="71">
        <v>34.640675329161922</v>
      </c>
      <c r="Q582" s="71">
        <v>6.5931187672065699</v>
      </c>
      <c r="R582" s="71">
        <v>0</v>
      </c>
      <c r="S582" s="71">
        <v>5.5722276529060819</v>
      </c>
      <c r="T582" s="72"/>
      <c r="U582" s="71">
        <v>2932270</v>
      </c>
      <c r="V582" s="71">
        <v>2647</v>
      </c>
      <c r="W582" s="71">
        <v>3</v>
      </c>
      <c r="X582" s="71">
        <v>21101</v>
      </c>
      <c r="Y582" s="71">
        <v>44672</v>
      </c>
      <c r="Z582" s="71">
        <v>41995</v>
      </c>
      <c r="AA582" s="71">
        <v>6798</v>
      </c>
      <c r="AB582" s="71">
        <v>108370</v>
      </c>
      <c r="AC582" s="71">
        <v>0</v>
      </c>
      <c r="AD582" s="71">
        <v>5.5722276529060819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2.7669999999999999</v>
      </c>
      <c r="BK582" s="71">
        <v>0</v>
      </c>
      <c r="BL582" s="71">
        <v>3.819</v>
      </c>
      <c r="BM582" s="71">
        <v>0</v>
      </c>
      <c r="BN582" s="72"/>
      <c r="BO582" s="71">
        <v>0</v>
      </c>
      <c r="BP582" s="71">
        <v>0</v>
      </c>
      <c r="BQ582" s="71">
        <v>1</v>
      </c>
      <c r="BR582" s="71">
        <v>0</v>
      </c>
      <c r="BS582" s="71">
        <v>1</v>
      </c>
      <c r="BT582" s="71">
        <v>0</v>
      </c>
      <c r="BU582"/>
      <c r="BV582" s="70">
        <v>6.5860000000000003</v>
      </c>
      <c r="BW582" s="70">
        <v>0</v>
      </c>
      <c r="BX582" s="70">
        <v>0</v>
      </c>
      <c r="BY582" s="70">
        <v>0</v>
      </c>
      <c r="BZ582" s="70">
        <v>0</v>
      </c>
      <c r="CA582" s="70">
        <v>0</v>
      </c>
      <c r="CB582" s="70">
        <v>0</v>
      </c>
      <c r="CC582" s="70">
        <v>0</v>
      </c>
      <c r="CD582" s="70">
        <v>0</v>
      </c>
    </row>
    <row r="583" spans="1:82">
      <c r="A583" s="70" t="s">
        <v>2258</v>
      </c>
      <c r="B583" s="70">
        <v>110</v>
      </c>
      <c r="C583" s="70">
        <v>8</v>
      </c>
      <c r="D583" s="70">
        <v>7</v>
      </c>
      <c r="E583" s="70">
        <v>2011</v>
      </c>
      <c r="F583" s="70" t="s">
        <v>178</v>
      </c>
      <c r="G583" s="70" t="s">
        <v>2250</v>
      </c>
      <c r="H583" s="70" t="s">
        <v>2251</v>
      </c>
      <c r="I583" s="148"/>
      <c r="J583" s="71">
        <v>94.687869049970786</v>
      </c>
      <c r="K583" s="71">
        <v>6.6137197205970608</v>
      </c>
      <c r="L583" s="71">
        <v>0.15353806273193199</v>
      </c>
      <c r="M583" s="71">
        <v>107.9854596232761</v>
      </c>
      <c r="N583" s="71">
        <v>133.2036149987822</v>
      </c>
      <c r="O583" s="71">
        <v>81.829684828759795</v>
      </c>
      <c r="P583" s="71">
        <v>34.12951302031842</v>
      </c>
      <c r="Q583" s="71">
        <v>7.6362446268218598</v>
      </c>
      <c r="R583" s="71">
        <v>0</v>
      </c>
      <c r="S583" s="71">
        <v>7.5801698290104076</v>
      </c>
      <c r="T583" s="72"/>
      <c r="U583" s="71">
        <v>2561251</v>
      </c>
      <c r="V583" s="71">
        <v>2647</v>
      </c>
      <c r="W583" s="71">
        <v>3</v>
      </c>
      <c r="X583" s="71">
        <v>21101</v>
      </c>
      <c r="Y583" s="71">
        <v>45353</v>
      </c>
      <c r="Z583" s="71">
        <v>42462</v>
      </c>
      <c r="AA583" s="71">
        <v>6897</v>
      </c>
      <c r="AB583" s="71">
        <v>108814</v>
      </c>
      <c r="AC583" s="71">
        <v>0</v>
      </c>
      <c r="AD583" s="71">
        <v>7.5801698290104076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2.9390000000000001</v>
      </c>
      <c r="BM583" s="71">
        <v>0</v>
      </c>
      <c r="BN583" s="72"/>
      <c r="BO583" s="71">
        <v>0</v>
      </c>
      <c r="BP583" s="71">
        <v>0</v>
      </c>
      <c r="BQ583" s="71">
        <v>0</v>
      </c>
      <c r="BR583" s="71">
        <v>0</v>
      </c>
      <c r="BS583" s="71">
        <v>1</v>
      </c>
      <c r="BT583" s="71">
        <v>0</v>
      </c>
      <c r="BU583"/>
      <c r="BV583" s="70">
        <v>2.9390000000000001</v>
      </c>
      <c r="BW583" s="70">
        <v>0</v>
      </c>
      <c r="BX583" s="70">
        <v>0</v>
      </c>
      <c r="BY583" s="70">
        <v>0</v>
      </c>
      <c r="BZ583" s="70">
        <v>0</v>
      </c>
      <c r="CA583" s="70">
        <v>0</v>
      </c>
      <c r="CB583" s="70">
        <v>0</v>
      </c>
      <c r="CC583" s="70">
        <v>0</v>
      </c>
      <c r="CD583" s="70">
        <v>0</v>
      </c>
    </row>
    <row r="584" spans="1:82">
      <c r="A584" s="70" t="s">
        <v>2259</v>
      </c>
      <c r="B584" s="70">
        <v>111</v>
      </c>
      <c r="C584" s="70">
        <v>9</v>
      </c>
      <c r="D584" s="70">
        <v>7</v>
      </c>
      <c r="E584" s="70">
        <v>2012</v>
      </c>
      <c r="F584" s="70" t="s">
        <v>179</v>
      </c>
      <c r="G584" s="70" t="s">
        <v>2250</v>
      </c>
      <c r="H584" s="70" t="s">
        <v>2251</v>
      </c>
      <c r="I584" s="148"/>
      <c r="J584" s="71">
        <v>96.327378676297414</v>
      </c>
      <c r="K584" s="71">
        <v>6.5619614202011247</v>
      </c>
      <c r="L584" s="71">
        <v>0.15415079359615111</v>
      </c>
      <c r="M584" s="71">
        <v>120.6740544664116</v>
      </c>
      <c r="N584" s="71">
        <v>148.31738394257701</v>
      </c>
      <c r="O584" s="71">
        <v>81.872149064458469</v>
      </c>
      <c r="P584" s="71">
        <v>34.537687347625273</v>
      </c>
      <c r="Q584" s="71">
        <v>8.3541153569505404</v>
      </c>
      <c r="R584" s="71">
        <v>0</v>
      </c>
      <c r="S584" s="71">
        <v>7.3247792719639504</v>
      </c>
      <c r="T584" s="72"/>
      <c r="U584" s="71">
        <v>2618133</v>
      </c>
      <c r="V584" s="71">
        <v>2647</v>
      </c>
      <c r="W584" s="71">
        <v>3</v>
      </c>
      <c r="X584" s="71">
        <v>21101</v>
      </c>
      <c r="Y584" s="71">
        <v>45936</v>
      </c>
      <c r="Z584" s="71">
        <v>42821</v>
      </c>
      <c r="AA584" s="71">
        <v>6940</v>
      </c>
      <c r="AB584" s="71">
        <v>109568</v>
      </c>
      <c r="AC584" s="71">
        <v>0</v>
      </c>
      <c r="AD584" s="71">
        <v>7.3247792719639504</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3.5659999999999998</v>
      </c>
      <c r="BM584" s="71">
        <v>0</v>
      </c>
      <c r="BN584" s="72"/>
      <c r="BO584" s="71">
        <v>0</v>
      </c>
      <c r="BP584" s="71">
        <v>0</v>
      </c>
      <c r="BQ584" s="71">
        <v>0</v>
      </c>
      <c r="BR584" s="71">
        <v>0</v>
      </c>
      <c r="BS584" s="71">
        <v>1</v>
      </c>
      <c r="BT584" s="71">
        <v>0</v>
      </c>
      <c r="BU584"/>
      <c r="BV584" s="70">
        <v>3.5659999999999998</v>
      </c>
      <c r="BW584" s="70">
        <v>0</v>
      </c>
      <c r="BX584" s="70">
        <v>0</v>
      </c>
      <c r="BY584" s="70">
        <v>0</v>
      </c>
      <c r="BZ584" s="70">
        <v>0</v>
      </c>
      <c r="CA584" s="70">
        <v>0</v>
      </c>
      <c r="CB584" s="70">
        <v>0</v>
      </c>
      <c r="CC584" s="70">
        <v>0</v>
      </c>
      <c r="CD584" s="70">
        <v>0</v>
      </c>
    </row>
    <row r="585" spans="1:82">
      <c r="A585" s="70" t="s">
        <v>2260</v>
      </c>
      <c r="B585" s="70">
        <v>112</v>
      </c>
      <c r="C585" s="70">
        <v>10</v>
      </c>
      <c r="D585" s="70">
        <v>7</v>
      </c>
      <c r="E585" s="70">
        <v>2013</v>
      </c>
      <c r="F585" s="70" t="s">
        <v>180</v>
      </c>
      <c r="G585" s="70" t="s">
        <v>2250</v>
      </c>
      <c r="H585" s="70" t="s">
        <v>2251</v>
      </c>
      <c r="I585" s="148"/>
      <c r="J585" s="71">
        <v>114.81782632608071</v>
      </c>
      <c r="K585" s="71">
        <v>5.8485914210737233</v>
      </c>
      <c r="L585" s="71">
        <v>0.1541899380606781</v>
      </c>
      <c r="M585" s="71">
        <v>119.6467062368112</v>
      </c>
      <c r="N585" s="71">
        <v>157.08769632726069</v>
      </c>
      <c r="O585" s="71">
        <v>79.61567834301573</v>
      </c>
      <c r="P585" s="71">
        <v>34.697797787537397</v>
      </c>
      <c r="Q585" s="71">
        <v>8.4854450751717696</v>
      </c>
      <c r="R585" s="71">
        <v>0</v>
      </c>
      <c r="S585" s="71">
        <v>11.227056339024159</v>
      </c>
      <c r="T585" s="72"/>
      <c r="U585" s="71">
        <v>3039903</v>
      </c>
      <c r="V585" s="71">
        <v>2647</v>
      </c>
      <c r="W585" s="71">
        <v>3</v>
      </c>
      <c r="X585" s="71">
        <v>21101</v>
      </c>
      <c r="Y585" s="71">
        <v>46292</v>
      </c>
      <c r="Z585" s="71">
        <v>43500</v>
      </c>
      <c r="AA585" s="71">
        <v>6946</v>
      </c>
      <c r="AB585" s="71">
        <v>109695</v>
      </c>
      <c r="AC585" s="71">
        <v>0</v>
      </c>
      <c r="AD585" s="71">
        <v>11.227056339024159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12</v>
      </c>
      <c r="BM585" s="71">
        <v>0</v>
      </c>
      <c r="BN585" s="72"/>
      <c r="BO585" s="71">
        <v>0</v>
      </c>
      <c r="BP585" s="71">
        <v>0</v>
      </c>
      <c r="BQ585" s="71">
        <v>0</v>
      </c>
      <c r="BR585" s="71">
        <v>0</v>
      </c>
      <c r="BS585" s="71">
        <v>3</v>
      </c>
      <c r="BT585" s="71">
        <v>0</v>
      </c>
      <c r="BU585"/>
      <c r="BV585" s="70">
        <v>12</v>
      </c>
      <c r="BW585" s="70">
        <v>0</v>
      </c>
      <c r="BX585" s="70">
        <v>0</v>
      </c>
      <c r="BY585" s="70">
        <v>0</v>
      </c>
      <c r="BZ585" s="70">
        <v>0</v>
      </c>
      <c r="CA585" s="70">
        <v>0</v>
      </c>
      <c r="CB585" s="70">
        <v>0</v>
      </c>
      <c r="CC585" s="70">
        <v>0</v>
      </c>
      <c r="CD585" s="70">
        <v>0</v>
      </c>
    </row>
    <row r="586" spans="1:82">
      <c r="A586" s="70" t="s">
        <v>2261</v>
      </c>
      <c r="B586" s="70">
        <v>113</v>
      </c>
      <c r="C586" s="70">
        <v>11</v>
      </c>
      <c r="D586" s="70">
        <v>7</v>
      </c>
      <c r="E586" s="70">
        <v>2014</v>
      </c>
      <c r="F586" s="70" t="s">
        <v>181</v>
      </c>
      <c r="G586" s="70" t="s">
        <v>2250</v>
      </c>
      <c r="H586" s="70" t="s">
        <v>2251</v>
      </c>
      <c r="I586" s="148"/>
      <c r="J586" s="71">
        <v>110.3147716825933</v>
      </c>
      <c r="K586" s="71">
        <v>6.0968617178694364</v>
      </c>
      <c r="L586" s="71">
        <v>0.22922639338205819</v>
      </c>
      <c r="M586" s="71">
        <v>120.3167860080007</v>
      </c>
      <c r="N586" s="71">
        <v>130.33363881192929</v>
      </c>
      <c r="O586" s="71">
        <v>76.218048027106903</v>
      </c>
      <c r="P586" s="71">
        <v>35.013727525657622</v>
      </c>
      <c r="Q586" s="71">
        <v>8.1314082125380196</v>
      </c>
      <c r="R586" s="71">
        <v>0</v>
      </c>
      <c r="S586" s="71">
        <v>8.084647841392016</v>
      </c>
      <c r="T586" s="72"/>
      <c r="U586" s="71">
        <v>3215219</v>
      </c>
      <c r="V586" s="71">
        <v>2550</v>
      </c>
      <c r="W586" s="71">
        <v>4</v>
      </c>
      <c r="X586" s="71">
        <v>23073</v>
      </c>
      <c r="Y586" s="71">
        <v>46686</v>
      </c>
      <c r="Z586" s="71">
        <v>43860</v>
      </c>
      <c r="AA586" s="71">
        <v>6973</v>
      </c>
      <c r="AB586" s="71">
        <v>109562</v>
      </c>
      <c r="AC586" s="71">
        <v>0</v>
      </c>
      <c r="AD586" s="71">
        <v>8.084647841392016</v>
      </c>
      <c r="AE586" s="72"/>
      <c r="AF586" s="71"/>
      <c r="AG586" s="71"/>
      <c r="AH586" s="71"/>
      <c r="AI586" s="71"/>
      <c r="AJ586" s="71"/>
      <c r="AK586" s="71"/>
      <c r="AL586" s="71"/>
      <c r="AM586" s="71"/>
      <c r="AN586" s="71"/>
      <c r="AO586" s="71"/>
      <c r="AP586" s="71"/>
      <c r="AQ586" s="72"/>
      <c r="AR586" s="71">
        <v>1449</v>
      </c>
      <c r="AS586" s="71">
        <v>78</v>
      </c>
      <c r="AT586" s="71">
        <v>0</v>
      </c>
      <c r="AU586" s="71">
        <v>0</v>
      </c>
      <c r="AV586" s="71">
        <v>0</v>
      </c>
      <c r="AW586" s="71">
        <v>0</v>
      </c>
      <c r="AX586" s="71"/>
      <c r="AY586" s="72"/>
      <c r="AZ586" s="71">
        <v>5095.8999999999996</v>
      </c>
      <c r="BA586" s="71">
        <v>1335.7</v>
      </c>
      <c r="BB586" s="71">
        <v>0</v>
      </c>
      <c r="BC586" s="71">
        <v>0</v>
      </c>
      <c r="BD586" s="71">
        <v>0</v>
      </c>
      <c r="BE586" s="71">
        <v>0</v>
      </c>
      <c r="BF586" s="71"/>
      <c r="BG586" s="72"/>
      <c r="BH586" s="71">
        <v>0</v>
      </c>
      <c r="BI586" s="71">
        <v>0</v>
      </c>
      <c r="BJ586" s="71">
        <v>0</v>
      </c>
      <c r="BK586" s="71">
        <v>0</v>
      </c>
      <c r="BL586" s="71">
        <v>11.254999999999999</v>
      </c>
      <c r="BM586" s="71">
        <v>0</v>
      </c>
      <c r="BN586" s="72"/>
      <c r="BO586" s="71">
        <v>0</v>
      </c>
      <c r="BP586" s="71">
        <v>0</v>
      </c>
      <c r="BQ586" s="71">
        <v>0</v>
      </c>
      <c r="BR586" s="71">
        <v>0</v>
      </c>
      <c r="BS586" s="71">
        <v>3</v>
      </c>
      <c r="BT586" s="71">
        <v>0</v>
      </c>
      <c r="BU586"/>
      <c r="BV586" s="70">
        <v>11.255000000000001</v>
      </c>
      <c r="BW586" s="70">
        <v>0</v>
      </c>
      <c r="BX586" s="70">
        <v>0</v>
      </c>
      <c r="BY586" s="70">
        <v>0</v>
      </c>
      <c r="BZ586" s="70">
        <v>0</v>
      </c>
      <c r="CA586" s="70">
        <v>0</v>
      </c>
      <c r="CB586" s="70">
        <v>0</v>
      </c>
      <c r="CC586" s="70">
        <v>0</v>
      </c>
      <c r="CD586" s="70">
        <v>0</v>
      </c>
    </row>
    <row r="587" spans="1:82">
      <c r="A587" s="70" t="s">
        <v>2262</v>
      </c>
      <c r="B587" s="70">
        <v>114</v>
      </c>
      <c r="C587" s="70">
        <v>12</v>
      </c>
      <c r="D587" s="70">
        <v>7</v>
      </c>
      <c r="E587" s="70">
        <v>2015</v>
      </c>
      <c r="F587" s="70" t="s">
        <v>182</v>
      </c>
      <c r="G587" s="70" t="s">
        <v>2250</v>
      </c>
      <c r="H587" s="70" t="s">
        <v>2251</v>
      </c>
      <c r="I587" s="148"/>
      <c r="J587" s="71">
        <v>120.452347088103</v>
      </c>
      <c r="K587" s="71">
        <v>6.0546903741597244</v>
      </c>
      <c r="L587" s="71">
        <v>0.24078334027348189</v>
      </c>
      <c r="M587" s="71">
        <v>122.2375302885593</v>
      </c>
      <c r="N587" s="71">
        <v>122.5399173046345</v>
      </c>
      <c r="O587" s="71">
        <v>76.014766572829728</v>
      </c>
      <c r="P587" s="71">
        <v>35.121795155703175</v>
      </c>
      <c r="Q587" s="71">
        <v>7.9525685576915404</v>
      </c>
      <c r="R587" s="71">
        <v>0</v>
      </c>
      <c r="S587" s="71">
        <v>8.0990033011135516</v>
      </c>
      <c r="T587" s="72"/>
      <c r="U587" s="71">
        <v>3470951</v>
      </c>
      <c r="V587" s="71">
        <v>2550</v>
      </c>
      <c r="W587" s="71">
        <v>4</v>
      </c>
      <c r="X587" s="71">
        <v>23073</v>
      </c>
      <c r="Y587" s="71">
        <v>47227</v>
      </c>
      <c r="Z587" s="71">
        <v>44164</v>
      </c>
      <c r="AA587" s="71">
        <v>6989</v>
      </c>
      <c r="AB587" s="71">
        <v>109458</v>
      </c>
      <c r="AC587" s="71">
        <v>0</v>
      </c>
      <c r="AD587" s="71">
        <v>8.0990033011135516</v>
      </c>
      <c r="AE587" s="72"/>
      <c r="AF587" s="71">
        <v>37278015.091976702</v>
      </c>
      <c r="AG587" s="71">
        <v>5210331.1460541887</v>
      </c>
      <c r="AH587" s="71">
        <v>50317.144281103458</v>
      </c>
      <c r="AI587" s="71">
        <v>173433593.35133949</v>
      </c>
      <c r="AJ587" s="71">
        <v>169033188.02069879</v>
      </c>
      <c r="AK587" s="71">
        <v>0</v>
      </c>
      <c r="AL587" s="71">
        <v>0</v>
      </c>
      <c r="AM587" s="71">
        <v>15000759.7409593</v>
      </c>
      <c r="AN587" s="71">
        <v>0</v>
      </c>
      <c r="AO587" s="71">
        <v>0</v>
      </c>
      <c r="AP587" s="71">
        <v>400006204.49530959</v>
      </c>
      <c r="AQ587" s="72"/>
      <c r="AR587" s="71">
        <v>1591</v>
      </c>
      <c r="AS587" s="71">
        <v>106</v>
      </c>
      <c r="AT587" s="71">
        <v>0</v>
      </c>
      <c r="AU587" s="71">
        <v>0</v>
      </c>
      <c r="AV587" s="71">
        <v>0</v>
      </c>
      <c r="AW587" s="71">
        <v>0</v>
      </c>
      <c r="AX587" s="71"/>
      <c r="AY587" s="72"/>
      <c r="AZ587" s="71">
        <v>5743</v>
      </c>
      <c r="BA587" s="71">
        <v>2139.3000000000002</v>
      </c>
      <c r="BB587" s="71">
        <v>0</v>
      </c>
      <c r="BC587" s="71">
        <v>0</v>
      </c>
      <c r="BD587" s="71">
        <v>0</v>
      </c>
      <c r="BE587" s="71">
        <v>0</v>
      </c>
      <c r="BF587" s="71"/>
      <c r="BG587" s="72"/>
      <c r="BH587" s="71">
        <v>0</v>
      </c>
      <c r="BI587" s="71">
        <v>0</v>
      </c>
      <c r="BJ587" s="71">
        <v>0</v>
      </c>
      <c r="BK587" s="71">
        <v>0</v>
      </c>
      <c r="BL587" s="71">
        <v>10.786999999999999</v>
      </c>
      <c r="BM587" s="71">
        <v>0</v>
      </c>
      <c r="BN587" s="72"/>
      <c r="BO587" s="71">
        <v>0</v>
      </c>
      <c r="BP587" s="71">
        <v>0</v>
      </c>
      <c r="BQ587" s="71">
        <v>0</v>
      </c>
      <c r="BR587" s="71">
        <v>0</v>
      </c>
      <c r="BS587" s="71">
        <v>3</v>
      </c>
      <c r="BT587" s="71">
        <v>0</v>
      </c>
      <c r="BU587"/>
      <c r="BV587" s="70">
        <v>10.787000000000001</v>
      </c>
      <c r="BW587" s="70">
        <v>0</v>
      </c>
      <c r="BX587" s="70">
        <v>0</v>
      </c>
      <c r="BY587" s="70">
        <v>0</v>
      </c>
      <c r="BZ587" s="70">
        <v>0</v>
      </c>
      <c r="CA587" s="70">
        <v>0</v>
      </c>
      <c r="CB587" s="70">
        <v>0</v>
      </c>
      <c r="CC587" s="70">
        <v>0</v>
      </c>
      <c r="CD587" s="70">
        <v>0</v>
      </c>
    </row>
    <row r="588" spans="1:82">
      <c r="A588" s="70" t="s">
        <v>2263</v>
      </c>
      <c r="B588" s="70">
        <v>115</v>
      </c>
      <c r="C588" s="70">
        <v>13</v>
      </c>
      <c r="D588" s="70">
        <v>7</v>
      </c>
      <c r="E588" s="70">
        <v>2016</v>
      </c>
      <c r="F588" s="70" t="s">
        <v>155</v>
      </c>
      <c r="G588" s="70" t="s">
        <v>2250</v>
      </c>
      <c r="H588" s="70" t="s">
        <v>2251</v>
      </c>
      <c r="I588" s="148"/>
      <c r="J588" s="71">
        <v>115.9476704063466</v>
      </c>
      <c r="K588" s="71">
        <v>5.8349357516146823</v>
      </c>
      <c r="L588" s="71">
        <v>0.28007352064160357</v>
      </c>
      <c r="M588" s="71">
        <v>105.12726332441814</v>
      </c>
      <c r="N588" s="71">
        <v>129.9492097490193</v>
      </c>
      <c r="O588" s="71">
        <v>75.69018536697277</v>
      </c>
      <c r="P588" s="71">
        <v>34.52607806343547</v>
      </c>
      <c r="Q588" s="71">
        <v>7.7327944091609897</v>
      </c>
      <c r="R588" s="71">
        <v>0</v>
      </c>
      <c r="S588" s="71">
        <v>8.9789658256358624</v>
      </c>
      <c r="T588" s="72"/>
      <c r="U588" s="71">
        <v>3156631</v>
      </c>
      <c r="V588" s="71">
        <v>2550</v>
      </c>
      <c r="W588" s="71">
        <v>4</v>
      </c>
      <c r="X588" s="71">
        <v>23073</v>
      </c>
      <c r="Y588" s="71">
        <v>47787</v>
      </c>
      <c r="Z588" s="71">
        <v>44516</v>
      </c>
      <c r="AA588" s="71">
        <v>7106</v>
      </c>
      <c r="AB588" s="71">
        <v>109480</v>
      </c>
      <c r="AC588" s="71">
        <v>0</v>
      </c>
      <c r="AD588" s="71">
        <v>8.9789658256358624</v>
      </c>
      <c r="AE588" s="72"/>
      <c r="AF588" s="71">
        <v>37239076.162039772</v>
      </c>
      <c r="AG588" s="71">
        <v>4964623.3620875375</v>
      </c>
      <c r="AH588" s="71">
        <v>46333.325280616868</v>
      </c>
      <c r="AI588" s="71">
        <v>161389254.75351611</v>
      </c>
      <c r="AJ588" s="71">
        <v>179522255.6624538</v>
      </c>
      <c r="AK588" s="71">
        <v>0</v>
      </c>
      <c r="AL588" s="71">
        <v>0</v>
      </c>
      <c r="AM588" s="71">
        <v>15015431.20949531</v>
      </c>
      <c r="AN588" s="71">
        <v>0</v>
      </c>
      <c r="AO588" s="71">
        <v>0</v>
      </c>
      <c r="AP588" s="71">
        <v>398176974.47487319</v>
      </c>
      <c r="AQ588" s="72"/>
      <c r="AR588" s="71">
        <v>1714</v>
      </c>
      <c r="AS588" s="71">
        <v>128</v>
      </c>
      <c r="AT588" s="71">
        <v>0</v>
      </c>
      <c r="AU588" s="71">
        <v>0</v>
      </c>
      <c r="AV588" s="71">
        <v>0</v>
      </c>
      <c r="AW588" s="71">
        <v>0</v>
      </c>
      <c r="AX588" s="71"/>
      <c r="AY588" s="72"/>
      <c r="AZ588" s="71">
        <v>6293.4</v>
      </c>
      <c r="BA588" s="71">
        <v>2565.5</v>
      </c>
      <c r="BB588" s="71">
        <v>0</v>
      </c>
      <c r="BC588" s="71">
        <v>0</v>
      </c>
      <c r="BD588" s="71">
        <v>0</v>
      </c>
      <c r="BE588" s="71">
        <v>0</v>
      </c>
      <c r="BF588" s="71"/>
      <c r="BG588" s="72"/>
      <c r="BH588" s="71">
        <v>0</v>
      </c>
      <c r="BI588" s="71">
        <v>0</v>
      </c>
      <c r="BJ588" s="71">
        <v>3.218</v>
      </c>
      <c r="BK588" s="71">
        <v>0</v>
      </c>
      <c r="BL588" s="71">
        <v>10.590999999999999</v>
      </c>
      <c r="BM588" s="71">
        <v>0</v>
      </c>
      <c r="BN588" s="72"/>
      <c r="BO588" s="71">
        <v>0</v>
      </c>
      <c r="BP588" s="71">
        <v>0</v>
      </c>
      <c r="BQ588" s="71">
        <v>1</v>
      </c>
      <c r="BR588" s="71">
        <v>0</v>
      </c>
      <c r="BS588" s="71">
        <v>3</v>
      </c>
      <c r="BT588" s="71">
        <v>0</v>
      </c>
      <c r="BU588"/>
      <c r="BV588" s="70">
        <v>13.808999999999999</v>
      </c>
      <c r="BW588" s="70">
        <v>0</v>
      </c>
      <c r="BX588" s="70">
        <v>0</v>
      </c>
      <c r="BY588" s="70">
        <v>0</v>
      </c>
      <c r="BZ588" s="70">
        <v>0</v>
      </c>
      <c r="CA588" s="70">
        <v>0</v>
      </c>
      <c r="CB588" s="70">
        <v>0</v>
      </c>
      <c r="CC588" s="70">
        <v>0</v>
      </c>
      <c r="CD588" s="70">
        <v>0</v>
      </c>
    </row>
    <row r="589" spans="1:82">
      <c r="A589" s="70" t="s">
        <v>2264</v>
      </c>
      <c r="B589" s="70">
        <v>116</v>
      </c>
      <c r="C589" s="70">
        <v>14</v>
      </c>
      <c r="D589" s="70">
        <v>7</v>
      </c>
      <c r="E589" s="70">
        <v>2017</v>
      </c>
      <c r="F589" s="70" t="s">
        <v>156</v>
      </c>
      <c r="G589" s="70" t="s">
        <v>2250</v>
      </c>
      <c r="H589" s="70" t="s">
        <v>2251</v>
      </c>
      <c r="I589" s="148"/>
      <c r="J589" s="71">
        <v>127.84586942174815</v>
      </c>
      <c r="K589" s="71">
        <v>5.8406110832615088</v>
      </c>
      <c r="L589" s="71">
        <v>0.25690305015877529</v>
      </c>
      <c r="M589" s="71">
        <v>106.663730770128</v>
      </c>
      <c r="N589" s="71">
        <v>146.32870172599084</v>
      </c>
      <c r="O589" s="71">
        <v>74.980281647566827</v>
      </c>
      <c r="P589" s="71">
        <v>34.196324983411841</v>
      </c>
      <c r="Q589" s="71">
        <v>7.5077692221310697</v>
      </c>
      <c r="R589" s="71">
        <v>0</v>
      </c>
      <c r="S589" s="71">
        <v>9.2435922230755434</v>
      </c>
      <c r="T589" s="72"/>
      <c r="U589" s="71">
        <v>3707956</v>
      </c>
      <c r="V589" s="71">
        <v>2550</v>
      </c>
      <c r="W589" s="71">
        <v>4</v>
      </c>
      <c r="X589" s="71">
        <v>23073</v>
      </c>
      <c r="Y589" s="71">
        <v>48636</v>
      </c>
      <c r="Z589" s="71">
        <v>44830</v>
      </c>
      <c r="AA589" s="71">
        <v>7083</v>
      </c>
      <c r="AB589" s="71">
        <v>109919</v>
      </c>
      <c r="AC589" s="71">
        <v>0</v>
      </c>
      <c r="AD589" s="71">
        <v>9.2435922230755434</v>
      </c>
      <c r="AE589" s="72"/>
      <c r="AF589" s="71">
        <v>41013035.375147961</v>
      </c>
      <c r="AG589" s="71">
        <v>5016782.9780655541</v>
      </c>
      <c r="AH589" s="71">
        <v>56972.58690606289</v>
      </c>
      <c r="AI589" s="71">
        <v>171649838.28122151</v>
      </c>
      <c r="AJ589" s="71">
        <v>204867200.8695758</v>
      </c>
      <c r="AK589" s="71">
        <v>0</v>
      </c>
      <c r="AL589" s="71">
        <v>0</v>
      </c>
      <c r="AM589" s="71">
        <v>15099230.32184099</v>
      </c>
      <c r="AN589" s="71">
        <v>0</v>
      </c>
      <c r="AO589" s="71">
        <v>0</v>
      </c>
      <c r="AP589" s="71">
        <v>437703060.41275787</v>
      </c>
      <c r="AQ589" s="72"/>
      <c r="AR589" s="71">
        <v>1829</v>
      </c>
      <c r="AS589" s="71">
        <v>140</v>
      </c>
      <c r="AT589" s="71">
        <v>0</v>
      </c>
      <c r="AU589" s="71">
        <v>0</v>
      </c>
      <c r="AV589" s="71">
        <v>0</v>
      </c>
      <c r="AW589" s="71">
        <v>0</v>
      </c>
      <c r="AX589" s="71"/>
      <c r="AY589" s="72"/>
      <c r="AZ589" s="71">
        <v>6821.1</v>
      </c>
      <c r="BA589" s="71">
        <v>2919.4</v>
      </c>
      <c r="BB589" s="71">
        <v>0</v>
      </c>
      <c r="BC589" s="71">
        <v>0</v>
      </c>
      <c r="BD589" s="71">
        <v>0</v>
      </c>
      <c r="BE589" s="71">
        <v>0</v>
      </c>
      <c r="BF589" s="71"/>
      <c r="BG589" s="72"/>
      <c r="BH589" s="71">
        <v>0</v>
      </c>
      <c r="BI589" s="71">
        <v>0</v>
      </c>
      <c r="BJ589" s="71">
        <v>3.2730000000000001</v>
      </c>
      <c r="BK589" s="71">
        <v>0</v>
      </c>
      <c r="BL589" s="71">
        <v>9.9750000000000014</v>
      </c>
      <c r="BM589" s="71">
        <v>0</v>
      </c>
      <c r="BN589" s="72"/>
      <c r="BO589" s="71">
        <v>0</v>
      </c>
      <c r="BP589" s="71">
        <v>0</v>
      </c>
      <c r="BQ589" s="71">
        <v>1</v>
      </c>
      <c r="BR589" s="71">
        <v>0</v>
      </c>
      <c r="BS589" s="71">
        <v>3</v>
      </c>
      <c r="BT589" s="71">
        <v>0</v>
      </c>
      <c r="BU589"/>
      <c r="BV589" s="70">
        <v>13.247999999999999</v>
      </c>
      <c r="BW589" s="70">
        <v>0</v>
      </c>
      <c r="BX589" s="70">
        <v>0</v>
      </c>
      <c r="BY589" s="70">
        <v>0</v>
      </c>
      <c r="BZ589" s="70">
        <v>0</v>
      </c>
      <c r="CA589" s="70">
        <v>0</v>
      </c>
      <c r="CB589" s="70">
        <v>0</v>
      </c>
      <c r="CC589" s="70">
        <v>0</v>
      </c>
      <c r="CD589" s="70">
        <v>0</v>
      </c>
    </row>
    <row r="590" spans="1:82">
      <c r="A590" s="70" t="s">
        <v>2265</v>
      </c>
      <c r="B590" s="70">
        <v>117</v>
      </c>
      <c r="C590" s="70">
        <v>15</v>
      </c>
      <c r="D590" s="70">
        <v>7</v>
      </c>
      <c r="E590" s="70">
        <v>2018</v>
      </c>
      <c r="F590" s="70" t="s">
        <v>183</v>
      </c>
      <c r="G590" s="70" t="s">
        <v>2250</v>
      </c>
      <c r="H590" s="70" t="s">
        <v>2251</v>
      </c>
      <c r="I590" s="148"/>
      <c r="J590" s="71">
        <v>116.75819679992358</v>
      </c>
      <c r="K590" s="71">
        <v>5.5150344237449156</v>
      </c>
      <c r="L590" s="71">
        <v>0.24025463065010258</v>
      </c>
      <c r="M590" s="71">
        <v>108.82441457346269</v>
      </c>
      <c r="N590" s="71">
        <v>124.13100200616792</v>
      </c>
      <c r="O590" s="71">
        <v>73.817734318261216</v>
      </c>
      <c r="P590" s="71">
        <v>34.209638150255131</v>
      </c>
      <c r="Q590" s="71">
        <v>6.9701170084872599</v>
      </c>
      <c r="R590" s="71">
        <v>0</v>
      </c>
      <c r="S590" s="71">
        <v>9.7113477458209534</v>
      </c>
      <c r="T590" s="72"/>
      <c r="U590" s="71">
        <v>3756732</v>
      </c>
      <c r="V590" s="71">
        <v>2550</v>
      </c>
      <c r="W590" s="71">
        <v>4</v>
      </c>
      <c r="X590" s="71">
        <v>23073</v>
      </c>
      <c r="Y590" s="71">
        <v>49269</v>
      </c>
      <c r="Z590" s="71">
        <v>44980</v>
      </c>
      <c r="AA590" s="71">
        <v>7157</v>
      </c>
      <c r="AB590" s="71">
        <v>109972</v>
      </c>
      <c r="AC590" s="71">
        <v>0</v>
      </c>
      <c r="AD590" s="71">
        <v>9.7113477458209534</v>
      </c>
      <c r="AE590" s="72"/>
      <c r="AF590" s="71">
        <v>38674614.275580123</v>
      </c>
      <c r="AG590" s="71">
        <v>4574486.486403848</v>
      </c>
      <c r="AH590" s="71">
        <v>53804.426472871637</v>
      </c>
      <c r="AI590" s="71">
        <v>171195661.7020264</v>
      </c>
      <c r="AJ590" s="71">
        <v>186300742.74583071</v>
      </c>
      <c r="AK590" s="71">
        <v>0</v>
      </c>
      <c r="AL590" s="71">
        <v>0</v>
      </c>
      <c r="AM590" s="71">
        <v>15137767.94718145</v>
      </c>
      <c r="AN590" s="71">
        <v>0</v>
      </c>
      <c r="AO590" s="71">
        <v>0</v>
      </c>
      <c r="AP590" s="71">
        <v>415937077.58349538</v>
      </c>
      <c r="AQ590" s="72"/>
      <c r="AR590" s="71">
        <v>1951</v>
      </c>
      <c r="AS590" s="71">
        <v>152</v>
      </c>
      <c r="AT590" s="71">
        <v>0</v>
      </c>
      <c r="AU590" s="71">
        <v>0</v>
      </c>
      <c r="AV590" s="71">
        <v>0</v>
      </c>
      <c r="AW590" s="71">
        <v>0</v>
      </c>
      <c r="AX590" s="71"/>
      <c r="AY590" s="72"/>
      <c r="AZ590" s="71">
        <v>7357.4999999999982</v>
      </c>
      <c r="BA590" s="71">
        <v>3108</v>
      </c>
      <c r="BB590" s="71">
        <v>0</v>
      </c>
      <c r="BC590" s="71">
        <v>0</v>
      </c>
      <c r="BD590" s="71">
        <v>0</v>
      </c>
      <c r="BE590" s="71">
        <v>0</v>
      </c>
      <c r="BF590" s="71"/>
      <c r="BG590" s="72"/>
      <c r="BH590" s="71">
        <v>0</v>
      </c>
      <c r="BI590" s="71">
        <v>0</v>
      </c>
      <c r="BJ590" s="71">
        <v>3.2349999999999999</v>
      </c>
      <c r="BK590" s="71">
        <v>0</v>
      </c>
      <c r="BL590" s="71">
        <v>10.087999999999999</v>
      </c>
      <c r="BM590" s="71">
        <v>0</v>
      </c>
      <c r="BN590" s="72"/>
      <c r="BO590" s="71">
        <v>0</v>
      </c>
      <c r="BP590" s="71">
        <v>0</v>
      </c>
      <c r="BQ590" s="71">
        <v>1</v>
      </c>
      <c r="BR590" s="71">
        <v>0</v>
      </c>
      <c r="BS590" s="71">
        <v>3</v>
      </c>
      <c r="BT590" s="71">
        <v>0</v>
      </c>
      <c r="BU590"/>
      <c r="BV590" s="70">
        <v>13.323</v>
      </c>
      <c r="BW590" s="70">
        <v>0</v>
      </c>
      <c r="BX590" s="70">
        <v>0</v>
      </c>
      <c r="BY590" s="70">
        <v>0</v>
      </c>
      <c r="BZ590" s="70">
        <v>0</v>
      </c>
      <c r="CA590" s="70">
        <v>0</v>
      </c>
      <c r="CB590" s="70">
        <v>0</v>
      </c>
      <c r="CC590" s="70">
        <v>0</v>
      </c>
      <c r="CD590" s="70">
        <v>0</v>
      </c>
    </row>
    <row r="591" spans="1:82">
      <c r="A591" s="70" t="s">
        <v>2266</v>
      </c>
      <c r="B591" s="70">
        <v>118</v>
      </c>
      <c r="C591" s="70">
        <v>16</v>
      </c>
      <c r="D591" s="70">
        <v>7</v>
      </c>
      <c r="E591" s="70">
        <v>2019</v>
      </c>
      <c r="F591" s="70" t="s">
        <v>158</v>
      </c>
      <c r="G591" s="70" t="s">
        <v>2250</v>
      </c>
      <c r="H591" s="70" t="s">
        <v>2251</v>
      </c>
      <c r="I591" s="148"/>
      <c r="J591" s="71">
        <v>100.95934047841119</v>
      </c>
      <c r="K591" s="71">
        <v>5.0257773870836955</v>
      </c>
      <c r="L591" s="71">
        <v>0.24225164653386877</v>
      </c>
      <c r="M591" s="71">
        <v>99.34192749461937</v>
      </c>
      <c r="N591" s="71">
        <v>119.3241993752583</v>
      </c>
      <c r="O591" s="71">
        <v>71.894859436878519</v>
      </c>
      <c r="P591" s="71">
        <v>34.438735185694611</v>
      </c>
      <c r="Q591" s="71">
        <v>6.7852854797381603</v>
      </c>
      <c r="R591" s="71">
        <v>0</v>
      </c>
      <c r="S591" s="71">
        <v>11.025795890773189</v>
      </c>
      <c r="T591" s="72"/>
      <c r="U591" s="71">
        <v>3261137</v>
      </c>
      <c r="V591" s="71">
        <v>2550</v>
      </c>
      <c r="W591" s="71">
        <v>4</v>
      </c>
      <c r="X591" s="71">
        <v>23073</v>
      </c>
      <c r="Y591" s="71">
        <v>49797</v>
      </c>
      <c r="Z591" s="71">
        <v>45011</v>
      </c>
      <c r="AA591" s="71">
        <v>7151</v>
      </c>
      <c r="AB591" s="71">
        <v>109954</v>
      </c>
      <c r="AC591" s="71">
        <v>0</v>
      </c>
      <c r="AD591" s="71">
        <v>11.025795890773191</v>
      </c>
      <c r="AE591" s="72"/>
      <c r="AF591" s="71">
        <v>33842752.051497512</v>
      </c>
      <c r="AG591" s="71">
        <v>4418276.4768650122</v>
      </c>
      <c r="AH591" s="71">
        <v>56071.156441554471</v>
      </c>
      <c r="AI591" s="71">
        <v>162625879.35550231</v>
      </c>
      <c r="AJ591" s="71">
        <v>178060177.58965349</v>
      </c>
      <c r="AK591" s="71">
        <v>0</v>
      </c>
      <c r="AL591" s="71">
        <v>0</v>
      </c>
      <c r="AM591" s="71">
        <v>14974907.066731166</v>
      </c>
      <c r="AN591" s="71">
        <v>0</v>
      </c>
      <c r="AO591" s="71">
        <v>0</v>
      </c>
      <c r="AP591" s="71">
        <v>393978063.69669104</v>
      </c>
      <c r="AQ591" s="72"/>
      <c r="AR591" s="71">
        <v>2084</v>
      </c>
      <c r="AS591" s="71">
        <v>165</v>
      </c>
      <c r="AT591" s="71">
        <v>0</v>
      </c>
      <c r="AU591" s="71">
        <v>0</v>
      </c>
      <c r="AV591" s="71">
        <v>0</v>
      </c>
      <c r="AW591" s="71">
        <v>0</v>
      </c>
      <c r="AX591" s="71"/>
      <c r="AY591" s="72"/>
      <c r="AZ591" s="71">
        <v>7991.5000000000036</v>
      </c>
      <c r="BA591" s="71">
        <v>3298.7</v>
      </c>
      <c r="BB591" s="71">
        <v>0</v>
      </c>
      <c r="BC591" s="71">
        <v>0</v>
      </c>
      <c r="BD591" s="71">
        <v>0</v>
      </c>
      <c r="BE591" s="71">
        <v>0</v>
      </c>
      <c r="BF591" s="71"/>
      <c r="BG591" s="72"/>
      <c r="BH591" s="71">
        <v>0</v>
      </c>
      <c r="BI591" s="71">
        <v>0</v>
      </c>
      <c r="BJ591" s="71">
        <v>3.351</v>
      </c>
      <c r="BK591" s="71">
        <v>0</v>
      </c>
      <c r="BL591" s="71">
        <v>6.5660000000000007</v>
      </c>
      <c r="BM591" s="71">
        <v>0</v>
      </c>
      <c r="BN591" s="72"/>
      <c r="BO591" s="71">
        <v>0</v>
      </c>
      <c r="BP591" s="71">
        <v>0</v>
      </c>
      <c r="BQ591" s="71">
        <v>1</v>
      </c>
      <c r="BR591" s="71">
        <v>0</v>
      </c>
      <c r="BS591" s="71">
        <v>2</v>
      </c>
      <c r="BT591" s="71">
        <v>0</v>
      </c>
      <c r="BU591"/>
      <c r="BV591" s="70">
        <v>9.9169999999999998</v>
      </c>
      <c r="BW591" s="70">
        <v>0</v>
      </c>
      <c r="BX591" s="70">
        <v>0</v>
      </c>
      <c r="BY591" s="70">
        <v>0</v>
      </c>
      <c r="BZ591" s="70">
        <v>0</v>
      </c>
      <c r="CA591" s="70">
        <v>0</v>
      </c>
      <c r="CB591" s="70">
        <v>0</v>
      </c>
      <c r="CC591" s="70">
        <v>0</v>
      </c>
      <c r="CD591" s="70">
        <v>0</v>
      </c>
    </row>
    <row r="592" spans="1:82">
      <c r="A592" s="70" t="s">
        <v>2267</v>
      </c>
      <c r="B592" s="70">
        <v>119</v>
      </c>
      <c r="C592" s="70">
        <v>17</v>
      </c>
      <c r="D592" s="70">
        <v>7</v>
      </c>
      <c r="E592" s="70">
        <v>2020</v>
      </c>
      <c r="F592" s="70" t="s">
        <v>159</v>
      </c>
      <c r="G592" s="70" t="s">
        <v>2250</v>
      </c>
      <c r="H592" s="70" t="s">
        <v>2251</v>
      </c>
      <c r="I592" s="148"/>
      <c r="J592" s="71">
        <v>88.702229674552328</v>
      </c>
      <c r="K592" s="71">
        <v>5.0440061078869309</v>
      </c>
      <c r="L592" s="71">
        <v>0.17095380230937776</v>
      </c>
      <c r="M592" s="71">
        <v>100.61138723390998</v>
      </c>
      <c r="N592" s="71">
        <v>118.26726033779259</v>
      </c>
      <c r="O592" s="71">
        <v>63.45327524399594</v>
      </c>
      <c r="P592" s="71">
        <v>33.0035094381942</v>
      </c>
      <c r="Q592" s="71">
        <v>6.48231881264745</v>
      </c>
      <c r="R592" s="71">
        <v>0</v>
      </c>
      <c r="S592" s="71">
        <v>12.61351130270471</v>
      </c>
      <c r="T592" s="72"/>
      <c r="U592" s="71">
        <v>3043552</v>
      </c>
      <c r="V592" s="71">
        <v>2402</v>
      </c>
      <c r="W592" s="71">
        <v>3</v>
      </c>
      <c r="X592" s="71">
        <v>24520</v>
      </c>
      <c r="Y592" s="71">
        <v>50488</v>
      </c>
      <c r="Z592" s="71">
        <v>45342</v>
      </c>
      <c r="AA592" s="71">
        <v>7284</v>
      </c>
      <c r="AB592" s="71">
        <v>109943</v>
      </c>
      <c r="AC592" s="71">
        <v>0</v>
      </c>
      <c r="AD592" s="71">
        <v>12.61351130270471</v>
      </c>
      <c r="AE592" s="72"/>
      <c r="AF592" s="71">
        <v>30909574.88080433</v>
      </c>
      <c r="AG592" s="71">
        <v>4055306.4659135388</v>
      </c>
      <c r="AH592" s="71">
        <v>41862.366460921956</v>
      </c>
      <c r="AI592" s="71">
        <v>168442868.89613703</v>
      </c>
      <c r="AJ592" s="71">
        <v>181662570.63345149</v>
      </c>
      <c r="AK592" s="71"/>
      <c r="AL592" s="71"/>
      <c r="AM592" s="71">
        <v>14348782.992206721</v>
      </c>
      <c r="AN592" s="71"/>
      <c r="AO592" s="71"/>
      <c r="AP592" s="71">
        <v>399460966.23497403</v>
      </c>
      <c r="AQ592" s="72"/>
      <c r="AR592" s="71">
        <v>2195</v>
      </c>
      <c r="AS592" s="71">
        <v>170</v>
      </c>
      <c r="AT592" s="71">
        <v>0</v>
      </c>
      <c r="AU592" s="71">
        <v>0</v>
      </c>
      <c r="AV592" s="71">
        <v>0</v>
      </c>
      <c r="AW592" s="71">
        <v>0</v>
      </c>
      <c r="AX592" s="71"/>
      <c r="AY592" s="72"/>
      <c r="AZ592" s="71">
        <v>8548.5000000000018</v>
      </c>
      <c r="BA592" s="71">
        <v>3836.1</v>
      </c>
      <c r="BB592" s="71">
        <v>0</v>
      </c>
      <c r="BC592" s="71">
        <v>0</v>
      </c>
      <c r="BD592" s="71">
        <v>0</v>
      </c>
      <c r="BE592" s="71">
        <v>0</v>
      </c>
      <c r="BF592" s="71"/>
      <c r="BG592" s="72"/>
      <c r="BH592" s="71">
        <v>0</v>
      </c>
      <c r="BI592" s="71">
        <v>0</v>
      </c>
      <c r="BJ592" s="71">
        <v>3.1789999999999998</v>
      </c>
      <c r="BK592" s="71">
        <v>0</v>
      </c>
      <c r="BL592" s="71">
        <v>6.2839999999999998</v>
      </c>
      <c r="BM592" s="71">
        <v>0</v>
      </c>
      <c r="BN592" s="72"/>
      <c r="BO592" s="71">
        <v>0</v>
      </c>
      <c r="BP592" s="71">
        <v>0</v>
      </c>
      <c r="BQ592" s="71">
        <v>1</v>
      </c>
      <c r="BR592" s="71">
        <v>0</v>
      </c>
      <c r="BS592" s="71">
        <v>2</v>
      </c>
      <c r="BT592" s="71">
        <v>0</v>
      </c>
      <c r="BU592"/>
      <c r="BV592" s="70">
        <v>9.4629999999999992</v>
      </c>
      <c r="BW592" s="70">
        <v>0</v>
      </c>
      <c r="BX592" s="70">
        <v>0</v>
      </c>
      <c r="BY592" s="70">
        <v>0</v>
      </c>
      <c r="BZ592" s="70">
        <v>0</v>
      </c>
      <c r="CA592" s="70">
        <v>0</v>
      </c>
      <c r="CB592" s="70">
        <v>0</v>
      </c>
      <c r="CC592" s="70">
        <v>0</v>
      </c>
      <c r="CD592" s="70">
        <v>0</v>
      </c>
    </row>
    <row r="593" spans="1:82">
      <c r="A593" s="70" t="s">
        <v>2268</v>
      </c>
      <c r="B593" s="70">
        <v>119</v>
      </c>
      <c r="C593" s="70">
        <v>18</v>
      </c>
      <c r="D593" s="70">
        <v>7</v>
      </c>
      <c r="E593" s="70">
        <v>2021</v>
      </c>
      <c r="F593" s="70" t="s">
        <v>160</v>
      </c>
      <c r="G593" s="70" t="s">
        <v>2250</v>
      </c>
      <c r="H593" s="70" t="s">
        <v>2251</v>
      </c>
      <c r="I593" s="148"/>
      <c r="J593" s="71">
        <v>94.963544275360107</v>
      </c>
      <c r="K593" s="71">
        <v>5.4882882014999774</v>
      </c>
      <c r="L593" s="71">
        <v>0.15882004688496787</v>
      </c>
      <c r="M593" s="71">
        <v>110.9375918576805</v>
      </c>
      <c r="N593" s="71">
        <v>122.84335065204854</v>
      </c>
      <c r="O593" s="71">
        <v>61.764561262402111</v>
      </c>
      <c r="P593" s="71">
        <v>34.236221755194705</v>
      </c>
      <c r="Q593" s="71">
        <v>6.4150498768636899</v>
      </c>
      <c r="R593" s="71">
        <v>0</v>
      </c>
      <c r="S593" s="71">
        <v>12.393042125546341</v>
      </c>
      <c r="T593" s="72"/>
      <c r="U593" s="71">
        <v>3157738</v>
      </c>
      <c r="V593" s="71">
        <v>2402</v>
      </c>
      <c r="W593" s="71">
        <v>3</v>
      </c>
      <c r="X593" s="71">
        <v>24520</v>
      </c>
      <c r="Y593" s="71">
        <v>51064</v>
      </c>
      <c r="Z593" s="71">
        <v>45444</v>
      </c>
      <c r="AA593" s="71">
        <v>7368</v>
      </c>
      <c r="AB593" s="71">
        <v>109871</v>
      </c>
      <c r="AC593" s="71">
        <v>0</v>
      </c>
      <c r="AD593" s="71">
        <v>12.393042125546341</v>
      </c>
      <c r="AE593" s="72"/>
      <c r="AF593" s="71">
        <v>31571945.46265607</v>
      </c>
      <c r="AG593" s="71">
        <v>4400598.9475271627</v>
      </c>
      <c r="AH593" s="71">
        <v>34136.087589952149</v>
      </c>
      <c r="AI593" s="71">
        <v>184097754.5096055</v>
      </c>
      <c r="AJ593" s="71">
        <v>184115555.71631801</v>
      </c>
      <c r="AK593" s="71">
        <v>0</v>
      </c>
      <c r="AL593" s="71">
        <v>0</v>
      </c>
      <c r="AM593" s="71">
        <v>14422094.617331116</v>
      </c>
      <c r="AN593" s="71">
        <v>0</v>
      </c>
      <c r="AO593" s="71">
        <v>0</v>
      </c>
      <c r="AP593" s="71">
        <v>418642085.3410278</v>
      </c>
      <c r="AQ593" s="72"/>
      <c r="AR593" s="71">
        <v>2323</v>
      </c>
      <c r="AS593" s="71">
        <v>173</v>
      </c>
      <c r="AT593" s="71">
        <v>0</v>
      </c>
      <c r="AU593" s="71">
        <v>0</v>
      </c>
      <c r="AV593" s="71">
        <v>0</v>
      </c>
      <c r="AW593" s="71">
        <v>0</v>
      </c>
      <c r="AX593" s="71"/>
      <c r="AY593" s="72"/>
      <c r="AZ593" s="71">
        <v>9227.5999999999949</v>
      </c>
      <c r="BA593" s="71">
        <v>3916.4</v>
      </c>
      <c r="BB593" s="71">
        <v>0</v>
      </c>
      <c r="BC593" s="71">
        <v>0</v>
      </c>
      <c r="BD593" s="71">
        <v>0</v>
      </c>
      <c r="BE593" s="71">
        <v>0</v>
      </c>
      <c r="BF593" s="71"/>
      <c r="BG593" s="72"/>
      <c r="BH593" s="71">
        <v>0</v>
      </c>
      <c r="BI593" s="71">
        <v>0</v>
      </c>
      <c r="BJ593" s="71">
        <v>3.0179999999999998</v>
      </c>
      <c r="BK593" s="71">
        <v>0</v>
      </c>
      <c r="BL593" s="71">
        <v>6.2080000000000002</v>
      </c>
      <c r="BM593" s="71">
        <v>0</v>
      </c>
      <c r="BN593" s="72"/>
      <c r="BO593" s="71">
        <v>0</v>
      </c>
      <c r="BP593" s="71">
        <v>0</v>
      </c>
      <c r="BQ593" s="71">
        <v>1</v>
      </c>
      <c r="BR593" s="71">
        <v>0</v>
      </c>
      <c r="BS593" s="71">
        <v>2</v>
      </c>
      <c r="BT593" s="71">
        <v>0</v>
      </c>
      <c r="BU593"/>
      <c r="BV593" s="70">
        <v>9.2260000000000009</v>
      </c>
      <c r="BW593" s="70">
        <v>0</v>
      </c>
      <c r="BX593" s="70">
        <v>0</v>
      </c>
      <c r="BY593" s="70">
        <v>0</v>
      </c>
      <c r="BZ593" s="70">
        <v>0</v>
      </c>
      <c r="CA593" s="70">
        <v>0</v>
      </c>
      <c r="CB593" s="70">
        <v>0</v>
      </c>
      <c r="CC593" s="70">
        <v>0</v>
      </c>
      <c r="CD593" s="70">
        <v>0</v>
      </c>
    </row>
    <row r="594" spans="1:82">
      <c r="A594" s="70" t="s">
        <v>2269</v>
      </c>
      <c r="B594" s="70">
        <v>119</v>
      </c>
      <c r="C594" s="70">
        <v>19</v>
      </c>
      <c r="D594" s="70">
        <v>7</v>
      </c>
      <c r="E594" s="70">
        <v>2022</v>
      </c>
      <c r="F594" s="70" t="s">
        <v>161</v>
      </c>
      <c r="G594" s="70" t="s">
        <v>2250</v>
      </c>
      <c r="H594" s="70" t="s">
        <v>2251</v>
      </c>
      <c r="I594" s="148"/>
      <c r="J594" s="71">
        <v>70.930075472449744</v>
      </c>
      <c r="K594" s="71">
        <v>5.2626389635103186</v>
      </c>
      <c r="L594" s="71">
        <v>0.13430417136581704</v>
      </c>
      <c r="M594" s="71">
        <v>109.5611501135986</v>
      </c>
      <c r="N594" s="71">
        <v>132.93613373209101</v>
      </c>
      <c r="O594" s="71">
        <v>65.085194097481462</v>
      </c>
      <c r="P594" s="71">
        <v>34.280521453948346</v>
      </c>
      <c r="Q594" s="71">
        <v>6.45001542444618</v>
      </c>
      <c r="R594" s="71">
        <v>0</v>
      </c>
      <c r="S594" s="71">
        <v>12.03910485679792</v>
      </c>
      <c r="T594" s="72"/>
      <c r="U594" s="71">
        <v>3179961</v>
      </c>
      <c r="V594" s="71">
        <v>2402</v>
      </c>
      <c r="W594" s="71">
        <v>3</v>
      </c>
      <c r="X594" s="71">
        <v>24520</v>
      </c>
      <c r="Y594" s="71">
        <v>51615</v>
      </c>
      <c r="Z594" s="71">
        <v>45498</v>
      </c>
      <c r="AA594" s="71">
        <v>7490</v>
      </c>
      <c r="AB594" s="71">
        <v>109564</v>
      </c>
      <c r="AC594" s="71">
        <v>0</v>
      </c>
      <c r="AD594" s="71">
        <v>12.03910485679792</v>
      </c>
      <c r="AE594" s="72"/>
      <c r="AF594" s="71">
        <v>24942106.292471994</v>
      </c>
      <c r="AG594" s="71">
        <v>4344956.6341270125</v>
      </c>
      <c r="AH594" s="71">
        <v>34126.420323024904</v>
      </c>
      <c r="AI594" s="71">
        <v>178797316.38113272</v>
      </c>
      <c r="AJ594" s="71">
        <v>210011712.9031246</v>
      </c>
      <c r="AK594" s="71">
        <v>0</v>
      </c>
      <c r="AL594" s="71">
        <v>0</v>
      </c>
      <c r="AM594" s="71">
        <v>14147702.884421209</v>
      </c>
      <c r="AN594" s="71">
        <v>0</v>
      </c>
      <c r="AO594" s="71">
        <v>0</v>
      </c>
      <c r="AP594" s="71">
        <v>432277921.51560056</v>
      </c>
      <c r="AQ594" s="72"/>
      <c r="AR594" s="71">
        <v>2441</v>
      </c>
      <c r="AS594" s="71">
        <v>173</v>
      </c>
      <c r="AT594" s="71">
        <v>0</v>
      </c>
      <c r="AU594" s="71">
        <v>0</v>
      </c>
      <c r="AV594" s="71">
        <v>0</v>
      </c>
      <c r="AW594" s="71">
        <v>0</v>
      </c>
      <c r="AX594" s="71"/>
      <c r="AY594" s="72"/>
      <c r="AZ594" s="71">
        <v>9834.699999999988</v>
      </c>
      <c r="BA594" s="71">
        <v>3916.4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2270</v>
      </c>
      <c r="B595" s="70">
        <v>119</v>
      </c>
      <c r="C595" s="70">
        <v>20</v>
      </c>
      <c r="D595" s="70">
        <v>7</v>
      </c>
      <c r="E595" s="70">
        <v>2023</v>
      </c>
      <c r="F595" s="70" t="s">
        <v>1539</v>
      </c>
      <c r="G595" s="70" t="s">
        <v>2250</v>
      </c>
      <c r="H595" s="70" t="s">
        <v>2251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2604</v>
      </c>
      <c r="AS595" s="71">
        <v>174</v>
      </c>
      <c r="AT595" s="71">
        <v>0</v>
      </c>
      <c r="AU595" s="71">
        <v>0</v>
      </c>
      <c r="AV595" s="71">
        <v>0</v>
      </c>
      <c r="AW595" s="71">
        <v>0</v>
      </c>
      <c r="AX595" s="71"/>
      <c r="AY595" s="72"/>
      <c r="AZ595" s="71">
        <v>10633.399999999978</v>
      </c>
      <c r="BA595" s="71">
        <v>3934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2271</v>
      </c>
      <c r="B596" s="70">
        <v>119</v>
      </c>
      <c r="C596" s="70">
        <v>21</v>
      </c>
      <c r="D596" s="70">
        <v>7</v>
      </c>
      <c r="E596" s="70">
        <v>2024</v>
      </c>
      <c r="F596" s="70" t="s">
        <v>1554</v>
      </c>
      <c r="G596" s="1064" t="s">
        <v>2250</v>
      </c>
      <c r="H596" s="70" t="s">
        <v>2251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2272</v>
      </c>
      <c r="B597" s="70">
        <v>18</v>
      </c>
      <c r="C597" s="70">
        <v>1</v>
      </c>
      <c r="D597" s="70">
        <v>2</v>
      </c>
      <c r="E597" s="70">
        <v>1990</v>
      </c>
      <c r="F597" s="70" t="s">
        <v>787</v>
      </c>
      <c r="G597" s="1064" t="s">
        <v>2273</v>
      </c>
      <c r="H597" s="70" t="s">
        <v>2274</v>
      </c>
      <c r="I597" s="148"/>
      <c r="J597" s="71">
        <v>96.345626158075689</v>
      </c>
      <c r="K597" s="71">
        <v>5.1892382073866203</v>
      </c>
      <c r="L597" s="71">
        <v>0</v>
      </c>
      <c r="M597" s="71">
        <v>46.96196927761239</v>
      </c>
      <c r="N597" s="71">
        <v>88.27346329103213</v>
      </c>
      <c r="O597" s="71">
        <v>71.595338639890088</v>
      </c>
      <c r="P597" s="71">
        <v>62.530091959125038</v>
      </c>
      <c r="Q597" s="71">
        <v>7.0857780062696403</v>
      </c>
      <c r="R597" s="71">
        <v>0</v>
      </c>
      <c r="S597" s="71">
        <v>12.214405731840211</v>
      </c>
      <c r="T597" s="72"/>
      <c r="U597" s="71">
        <v>14071617</v>
      </c>
      <c r="V597" s="71">
        <v>2531</v>
      </c>
      <c r="W597" s="71">
        <v>0</v>
      </c>
      <c r="X597" s="71">
        <v>21150</v>
      </c>
      <c r="Y597" s="71">
        <v>35748</v>
      </c>
      <c r="Z597" s="71">
        <v>29448</v>
      </c>
      <c r="AA597" s="71">
        <v>15183</v>
      </c>
      <c r="AB597" s="71">
        <v>115049</v>
      </c>
      <c r="AC597" s="71">
        <v>0</v>
      </c>
      <c r="AD597" s="71">
        <v>12.214405731840211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2275</v>
      </c>
      <c r="B598" s="70">
        <v>19</v>
      </c>
      <c r="C598" s="70">
        <v>2</v>
      </c>
      <c r="D598" s="70">
        <v>2</v>
      </c>
      <c r="E598" s="70">
        <v>2005</v>
      </c>
      <c r="F598" s="70" t="s">
        <v>789</v>
      </c>
      <c r="G598" s="70" t="s">
        <v>2273</v>
      </c>
      <c r="H598" s="70" t="s">
        <v>2274</v>
      </c>
      <c r="I598" s="148"/>
      <c r="J598" s="71">
        <v>88.588576064185261</v>
      </c>
      <c r="K598" s="71">
        <v>4.69430858184574</v>
      </c>
      <c r="L598" s="71">
        <v>0</v>
      </c>
      <c r="M598" s="71">
        <v>92.45141537958142</v>
      </c>
      <c r="N598" s="71">
        <v>128.0440434348188</v>
      </c>
      <c r="O598" s="71">
        <v>94.168480235438267</v>
      </c>
      <c r="P598" s="71">
        <v>58.397869318801398</v>
      </c>
      <c r="Q598" s="71">
        <v>7.0420283038951998</v>
      </c>
      <c r="R598" s="71">
        <v>0</v>
      </c>
      <c r="S598" s="71">
        <v>16.979124082055211</v>
      </c>
      <c r="T598" s="72"/>
      <c r="U598" s="71">
        <v>9324854</v>
      </c>
      <c r="V598" s="71">
        <v>2582</v>
      </c>
      <c r="W598" s="71">
        <v>0</v>
      </c>
      <c r="X598" s="71">
        <v>21994</v>
      </c>
      <c r="Y598" s="71">
        <v>46571</v>
      </c>
      <c r="Z598" s="71">
        <v>44821</v>
      </c>
      <c r="AA598" s="71">
        <v>11613</v>
      </c>
      <c r="AB598" s="71">
        <v>119530</v>
      </c>
      <c r="AC598" s="71">
        <v>0</v>
      </c>
      <c r="AD598" s="71">
        <v>16.979124082055211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2276</v>
      </c>
      <c r="B599" s="70">
        <v>20</v>
      </c>
      <c r="C599" s="70">
        <v>3</v>
      </c>
      <c r="D599" s="70">
        <v>2</v>
      </c>
      <c r="E599" s="70">
        <v>2006</v>
      </c>
      <c r="F599" s="70" t="s">
        <v>790</v>
      </c>
      <c r="G599" s="70" t="s">
        <v>2273</v>
      </c>
      <c r="H599" s="70" t="s">
        <v>2274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2277</v>
      </c>
      <c r="B600" s="70">
        <v>21</v>
      </c>
      <c r="C600" s="70">
        <v>4</v>
      </c>
      <c r="D600" s="70">
        <v>2</v>
      </c>
      <c r="E600" s="70">
        <v>2007</v>
      </c>
      <c r="F600" s="70" t="s">
        <v>791</v>
      </c>
      <c r="G600" s="70" t="s">
        <v>2273</v>
      </c>
      <c r="H600" s="70" t="s">
        <v>2274</v>
      </c>
      <c r="I600" s="148"/>
      <c r="J600" s="71">
        <v>93.588476756661166</v>
      </c>
      <c r="K600" s="71">
        <v>4.134555414613784</v>
      </c>
      <c r="L600" s="71">
        <v>0</v>
      </c>
      <c r="M600" s="71">
        <v>91.909159337303038</v>
      </c>
      <c r="N600" s="71">
        <v>135.92612747848381</v>
      </c>
      <c r="O600" s="71">
        <v>91.293039778144035</v>
      </c>
      <c r="P600" s="71">
        <v>57.151963785060083</v>
      </c>
      <c r="Q600" s="71">
        <v>7.4090116459459701</v>
      </c>
      <c r="R600" s="71">
        <v>0</v>
      </c>
      <c r="S600" s="71">
        <v>15.07743254903882</v>
      </c>
      <c r="T600" s="72"/>
      <c r="U600" s="71">
        <v>11106248</v>
      </c>
      <c r="V600" s="71">
        <v>2214</v>
      </c>
      <c r="W600" s="71">
        <v>0</v>
      </c>
      <c r="X600" s="71">
        <v>25264</v>
      </c>
      <c r="Y600" s="71">
        <v>47595</v>
      </c>
      <c r="Z600" s="71">
        <v>45171</v>
      </c>
      <c r="AA600" s="71">
        <v>11192</v>
      </c>
      <c r="AB600" s="71">
        <v>119109</v>
      </c>
      <c r="AC600" s="71">
        <v>0</v>
      </c>
      <c r="AD600" s="71">
        <v>15.07743254903882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2278</v>
      </c>
      <c r="B601" s="70">
        <v>22</v>
      </c>
      <c r="C601" s="70">
        <v>5</v>
      </c>
      <c r="D601" s="70">
        <v>2</v>
      </c>
      <c r="E601" s="70">
        <v>2008</v>
      </c>
      <c r="F601" s="70" t="s">
        <v>792</v>
      </c>
      <c r="G601" s="70" t="s">
        <v>2273</v>
      </c>
      <c r="H601" s="70" t="s">
        <v>2274</v>
      </c>
      <c r="I601" s="148"/>
      <c r="J601" s="71">
        <v>84.488289699134384</v>
      </c>
      <c r="K601" s="71">
        <v>3.1019461876341681</v>
      </c>
      <c r="L601" s="71">
        <v>0</v>
      </c>
      <c r="M601" s="71">
        <v>96.470865014655232</v>
      </c>
      <c r="N601" s="71">
        <v>131.70145965953259</v>
      </c>
      <c r="O601" s="71">
        <v>88.086169507846279</v>
      </c>
      <c r="P601" s="71">
        <v>56.510453619674323</v>
      </c>
      <c r="Q601" s="71">
        <v>7.2689873132778402</v>
      </c>
      <c r="R601" s="71">
        <v>0</v>
      </c>
      <c r="S601" s="71">
        <v>15.6941589725217</v>
      </c>
      <c r="T601" s="72"/>
      <c r="U601" s="71">
        <v>10646753</v>
      </c>
      <c r="V601" s="71">
        <v>2214</v>
      </c>
      <c r="W601" s="71">
        <v>0</v>
      </c>
      <c r="X601" s="71">
        <v>25264</v>
      </c>
      <c r="Y601" s="71">
        <v>48024</v>
      </c>
      <c r="Z601" s="71">
        <v>45114</v>
      </c>
      <c r="AA601" s="71">
        <v>11079</v>
      </c>
      <c r="AB601" s="71">
        <v>118780</v>
      </c>
      <c r="AC601" s="71">
        <v>0</v>
      </c>
      <c r="AD601" s="71">
        <v>15.6941589725217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2279</v>
      </c>
      <c r="B602" s="70">
        <v>23</v>
      </c>
      <c r="C602" s="70">
        <v>6</v>
      </c>
      <c r="D602" s="70">
        <v>2</v>
      </c>
      <c r="E602" s="70">
        <v>2009</v>
      </c>
      <c r="F602" s="70" t="s">
        <v>176</v>
      </c>
      <c r="G602" s="70" t="s">
        <v>2273</v>
      </c>
      <c r="H602" s="70" t="s">
        <v>2274</v>
      </c>
      <c r="I602" s="148"/>
      <c r="J602" s="71">
        <v>68.874206074069917</v>
      </c>
      <c r="K602" s="71">
        <v>3.1582784923413052</v>
      </c>
      <c r="L602" s="71">
        <v>3.0009783794501068</v>
      </c>
      <c r="M602" s="71">
        <v>88.541804951168018</v>
      </c>
      <c r="N602" s="71">
        <v>107.53843519960679</v>
      </c>
      <c r="O602" s="71">
        <v>89.018448675733367</v>
      </c>
      <c r="P602" s="71">
        <v>53.99718935422267</v>
      </c>
      <c r="Q602" s="71">
        <v>6.8817699645625501</v>
      </c>
      <c r="R602" s="71">
        <v>0</v>
      </c>
      <c r="S602" s="71">
        <v>16.455619086045449</v>
      </c>
      <c r="T602" s="72"/>
      <c r="U602" s="71">
        <v>9021542</v>
      </c>
      <c r="V602" s="71">
        <v>2726</v>
      </c>
      <c r="W602" s="71">
        <v>64</v>
      </c>
      <c r="X602" s="71">
        <v>28866</v>
      </c>
      <c r="Y602" s="71">
        <v>48207</v>
      </c>
      <c r="Z602" s="71">
        <v>45001</v>
      </c>
      <c r="AA602" s="71">
        <v>10868</v>
      </c>
      <c r="AB602" s="71">
        <v>118046</v>
      </c>
      <c r="AC602" s="71">
        <v>0</v>
      </c>
      <c r="AD602" s="71">
        <v>16.455619086045449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22.73</v>
      </c>
      <c r="BK602" s="71">
        <v>0</v>
      </c>
      <c r="BL602" s="71">
        <v>4.9130000000000003</v>
      </c>
      <c r="BM602" s="71">
        <v>0</v>
      </c>
      <c r="BN602" s="72"/>
      <c r="BO602" s="71">
        <v>0</v>
      </c>
      <c r="BP602" s="71">
        <v>0</v>
      </c>
      <c r="BQ602" s="71">
        <v>3</v>
      </c>
      <c r="BR602" s="71">
        <v>0</v>
      </c>
      <c r="BS602" s="71">
        <v>1</v>
      </c>
      <c r="BT602" s="71">
        <v>0</v>
      </c>
      <c r="BU602"/>
      <c r="BV602" s="70">
        <v>27.643000000000001</v>
      </c>
      <c r="BW602" s="70">
        <v>0</v>
      </c>
      <c r="BX602" s="70">
        <v>0</v>
      </c>
      <c r="BY602" s="70">
        <v>0</v>
      </c>
      <c r="BZ602" s="70">
        <v>0</v>
      </c>
      <c r="CA602" s="70">
        <v>0</v>
      </c>
      <c r="CB602" s="70">
        <v>0</v>
      </c>
      <c r="CC602" s="70">
        <v>0</v>
      </c>
      <c r="CD602" s="70">
        <v>0</v>
      </c>
    </row>
    <row r="603" spans="1:82">
      <c r="A603" s="70" t="s">
        <v>2280</v>
      </c>
      <c r="B603" s="70">
        <v>24</v>
      </c>
      <c r="C603" s="70">
        <v>7</v>
      </c>
      <c r="D603" s="70">
        <v>2</v>
      </c>
      <c r="E603" s="70">
        <v>2010</v>
      </c>
      <c r="F603" s="70" t="s">
        <v>177</v>
      </c>
      <c r="G603" s="70" t="s">
        <v>2273</v>
      </c>
      <c r="H603" s="70" t="s">
        <v>2274</v>
      </c>
      <c r="I603" s="148"/>
      <c r="J603" s="71">
        <v>73.967658108940299</v>
      </c>
      <c r="K603" s="71">
        <v>3.441386657977572</v>
      </c>
      <c r="L603" s="71">
        <v>2.846688652835581</v>
      </c>
      <c r="M603" s="71">
        <v>95.578393269621344</v>
      </c>
      <c r="N603" s="71">
        <v>124.4263468074987</v>
      </c>
      <c r="O603" s="71">
        <v>88.413749613939913</v>
      </c>
      <c r="P603" s="71">
        <v>54.503775128084143</v>
      </c>
      <c r="Q603" s="71">
        <v>7.13111774532236</v>
      </c>
      <c r="R603" s="71">
        <v>0</v>
      </c>
      <c r="S603" s="71">
        <v>13.005833440161521</v>
      </c>
      <c r="T603" s="72"/>
      <c r="U603" s="71">
        <v>9768314</v>
      </c>
      <c r="V603" s="71">
        <v>2726</v>
      </c>
      <c r="W603" s="71">
        <v>64</v>
      </c>
      <c r="X603" s="71">
        <v>28866</v>
      </c>
      <c r="Y603" s="71">
        <v>48296</v>
      </c>
      <c r="Z603" s="71">
        <v>44903</v>
      </c>
      <c r="AA603" s="71">
        <v>10696</v>
      </c>
      <c r="AB603" s="71">
        <v>117213</v>
      </c>
      <c r="AC603" s="71">
        <v>0</v>
      </c>
      <c r="AD603" s="71">
        <v>13.005833440161521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22.341999999999999</v>
      </c>
      <c r="BK603" s="71">
        <v>0</v>
      </c>
      <c r="BL603" s="71">
        <v>4.6580000000000004</v>
      </c>
      <c r="BM603" s="71">
        <v>0</v>
      </c>
      <c r="BN603" s="72"/>
      <c r="BO603" s="71">
        <v>0</v>
      </c>
      <c r="BP603" s="71">
        <v>0</v>
      </c>
      <c r="BQ603" s="71">
        <v>3</v>
      </c>
      <c r="BR603" s="71">
        <v>0</v>
      </c>
      <c r="BS603" s="71">
        <v>1</v>
      </c>
      <c r="BT603" s="71">
        <v>0</v>
      </c>
      <c r="BU603"/>
      <c r="BV603" s="70">
        <v>27</v>
      </c>
      <c r="BW603" s="70">
        <v>0</v>
      </c>
      <c r="BX603" s="70">
        <v>0</v>
      </c>
      <c r="BY603" s="70">
        <v>0</v>
      </c>
      <c r="BZ603" s="70">
        <v>0</v>
      </c>
      <c r="CA603" s="70">
        <v>0</v>
      </c>
      <c r="CB603" s="70">
        <v>0</v>
      </c>
      <c r="CC603" s="70">
        <v>0</v>
      </c>
      <c r="CD603" s="70">
        <v>0</v>
      </c>
    </row>
    <row r="604" spans="1:82">
      <c r="A604" s="70" t="s">
        <v>2281</v>
      </c>
      <c r="B604" s="70">
        <v>25</v>
      </c>
      <c r="C604" s="70">
        <v>8</v>
      </c>
      <c r="D604" s="70">
        <v>2</v>
      </c>
      <c r="E604" s="70">
        <v>2011</v>
      </c>
      <c r="F604" s="70" t="s">
        <v>178</v>
      </c>
      <c r="G604" s="70" t="s">
        <v>2273</v>
      </c>
      <c r="H604" s="70" t="s">
        <v>2274</v>
      </c>
      <c r="I604" s="148"/>
      <c r="J604" s="71">
        <v>94.252738780057811</v>
      </c>
      <c r="K604" s="71">
        <v>5.4768228000830126</v>
      </c>
      <c r="L604" s="71">
        <v>2.5045061238101072</v>
      </c>
      <c r="M604" s="71">
        <v>121.89626930453571</v>
      </c>
      <c r="N604" s="71">
        <v>152.86941308852309</v>
      </c>
      <c r="O604" s="71">
        <v>87.034856010580725</v>
      </c>
      <c r="P604" s="71">
        <v>53.329529044507993</v>
      </c>
      <c r="Q604" s="71">
        <v>8.1607478372622992</v>
      </c>
      <c r="R604" s="71">
        <v>0</v>
      </c>
      <c r="S604" s="71">
        <v>12.999156431213599</v>
      </c>
      <c r="T604" s="72"/>
      <c r="U604" s="71">
        <v>11267839</v>
      </c>
      <c r="V604" s="71">
        <v>2726</v>
      </c>
      <c r="W604" s="71">
        <v>64</v>
      </c>
      <c r="X604" s="71">
        <v>28866</v>
      </c>
      <c r="Y604" s="71">
        <v>48378</v>
      </c>
      <c r="Z604" s="71">
        <v>45163</v>
      </c>
      <c r="AA604" s="71">
        <v>10777</v>
      </c>
      <c r="AB604" s="71">
        <v>116288</v>
      </c>
      <c r="AC604" s="71">
        <v>0</v>
      </c>
      <c r="AD604" s="71">
        <v>12.999156431213599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23.564</v>
      </c>
      <c r="BK604" s="71">
        <v>0</v>
      </c>
      <c r="BL604" s="71">
        <v>4.54</v>
      </c>
      <c r="BM604" s="71">
        <v>0</v>
      </c>
      <c r="BN604" s="72"/>
      <c r="BO604" s="71">
        <v>0</v>
      </c>
      <c r="BP604" s="71">
        <v>0</v>
      </c>
      <c r="BQ604" s="71">
        <v>3</v>
      </c>
      <c r="BR604" s="71">
        <v>0</v>
      </c>
      <c r="BS604" s="71">
        <v>1</v>
      </c>
      <c r="BT604" s="71">
        <v>0</v>
      </c>
      <c r="BU604"/>
      <c r="BV604" s="70">
        <v>28.103999999999999</v>
      </c>
      <c r="BW604" s="70">
        <v>0</v>
      </c>
      <c r="BX604" s="70">
        <v>0</v>
      </c>
      <c r="BY604" s="70">
        <v>0</v>
      </c>
      <c r="BZ604" s="70">
        <v>0</v>
      </c>
      <c r="CA604" s="70">
        <v>0</v>
      </c>
      <c r="CB604" s="70">
        <v>0</v>
      </c>
      <c r="CC604" s="70">
        <v>0</v>
      </c>
      <c r="CD604" s="70">
        <v>0</v>
      </c>
    </row>
    <row r="605" spans="1:82">
      <c r="A605" s="70" t="s">
        <v>2282</v>
      </c>
      <c r="B605" s="70">
        <v>26</v>
      </c>
      <c r="C605" s="70">
        <v>9</v>
      </c>
      <c r="D605" s="70">
        <v>2</v>
      </c>
      <c r="E605" s="70">
        <v>2012</v>
      </c>
      <c r="F605" s="70" t="s">
        <v>179</v>
      </c>
      <c r="G605" s="70" t="s">
        <v>2273</v>
      </c>
      <c r="H605" s="70" t="s">
        <v>2274</v>
      </c>
      <c r="I605" s="148"/>
      <c r="J605" s="71">
        <v>91.530995652517419</v>
      </c>
      <c r="K605" s="71">
        <v>5.3258935348074106</v>
      </c>
      <c r="L605" s="71">
        <v>2.494454712019655</v>
      </c>
      <c r="M605" s="71">
        <v>136.34022660364261</v>
      </c>
      <c r="N605" s="71">
        <v>162.21454203074251</v>
      </c>
      <c r="O605" s="71">
        <v>86.659703331229551</v>
      </c>
      <c r="P605" s="71">
        <v>53.125333204020137</v>
      </c>
      <c r="Q605" s="71">
        <v>8.8873032283286406</v>
      </c>
      <c r="R605" s="71">
        <v>0</v>
      </c>
      <c r="S605" s="71">
        <v>14.043558459433619</v>
      </c>
      <c r="T605" s="72"/>
      <c r="U605" s="71">
        <v>10639097</v>
      </c>
      <c r="V605" s="71">
        <v>2726</v>
      </c>
      <c r="W605" s="71">
        <v>64</v>
      </c>
      <c r="X605" s="71">
        <v>28866</v>
      </c>
      <c r="Y605" s="71">
        <v>48896</v>
      </c>
      <c r="Z605" s="71">
        <v>45325</v>
      </c>
      <c r="AA605" s="71">
        <v>10675</v>
      </c>
      <c r="AB605" s="71">
        <v>116561</v>
      </c>
      <c r="AC605" s="71">
        <v>0</v>
      </c>
      <c r="AD605" s="71">
        <v>14.043558459433619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28.797999999999998</v>
      </c>
      <c r="BK605" s="71">
        <v>0</v>
      </c>
      <c r="BL605" s="71">
        <v>5.2830000000000004</v>
      </c>
      <c r="BM605" s="71">
        <v>0</v>
      </c>
      <c r="BN605" s="72"/>
      <c r="BO605" s="71">
        <v>0</v>
      </c>
      <c r="BP605" s="71">
        <v>0</v>
      </c>
      <c r="BQ605" s="71">
        <v>3</v>
      </c>
      <c r="BR605" s="71">
        <v>0</v>
      </c>
      <c r="BS605" s="71">
        <v>1</v>
      </c>
      <c r="BT605" s="71">
        <v>0</v>
      </c>
      <c r="BU605"/>
      <c r="BV605" s="70">
        <v>34.081000000000003</v>
      </c>
      <c r="BW605" s="70">
        <v>0</v>
      </c>
      <c r="BX605" s="70">
        <v>0</v>
      </c>
      <c r="BY605" s="70">
        <v>0</v>
      </c>
      <c r="BZ605" s="70">
        <v>0</v>
      </c>
      <c r="CA605" s="70">
        <v>0</v>
      </c>
      <c r="CB605" s="70">
        <v>0</v>
      </c>
      <c r="CC605" s="70">
        <v>0</v>
      </c>
      <c r="CD605" s="70">
        <v>0</v>
      </c>
    </row>
    <row r="606" spans="1:82">
      <c r="A606" s="70" t="s">
        <v>2283</v>
      </c>
      <c r="B606" s="70">
        <v>27</v>
      </c>
      <c r="C606" s="70">
        <v>10</v>
      </c>
      <c r="D606" s="70">
        <v>2</v>
      </c>
      <c r="E606" s="70">
        <v>2013</v>
      </c>
      <c r="F606" s="70" t="s">
        <v>180</v>
      </c>
      <c r="G606" s="70" t="s">
        <v>2273</v>
      </c>
      <c r="H606" s="70" t="s">
        <v>2274</v>
      </c>
      <c r="I606" s="148"/>
      <c r="J606" s="71">
        <v>96.819284744742149</v>
      </c>
      <c r="K606" s="71">
        <v>4.5158481077381829</v>
      </c>
      <c r="L606" s="71">
        <v>2.2131082680468288</v>
      </c>
      <c r="M606" s="71">
        <v>137.32523584845981</v>
      </c>
      <c r="N606" s="71">
        <v>162.8197591867843</v>
      </c>
      <c r="O606" s="71">
        <v>83.523252441000508</v>
      </c>
      <c r="P606" s="71">
        <v>53.595259496471172</v>
      </c>
      <c r="Q606" s="71">
        <v>8.9657416107635601</v>
      </c>
      <c r="R606" s="71">
        <v>0</v>
      </c>
      <c r="S606" s="71">
        <v>12.90418250141888</v>
      </c>
      <c r="T606" s="72"/>
      <c r="U606" s="71">
        <v>11128710</v>
      </c>
      <c r="V606" s="71">
        <v>2726</v>
      </c>
      <c r="W606" s="71">
        <v>64</v>
      </c>
      <c r="X606" s="71">
        <v>28866</v>
      </c>
      <c r="Y606" s="71">
        <v>49171</v>
      </c>
      <c r="Z606" s="71">
        <v>45635</v>
      </c>
      <c r="AA606" s="71">
        <v>10729</v>
      </c>
      <c r="AB606" s="71">
        <v>115904</v>
      </c>
      <c r="AC606" s="71">
        <v>0</v>
      </c>
      <c r="AD606" s="71">
        <v>12.90418250141888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30.440999999999999</v>
      </c>
      <c r="BK606" s="71">
        <v>0</v>
      </c>
      <c r="BL606" s="71">
        <v>5.7380000000000004</v>
      </c>
      <c r="BM606" s="71">
        <v>0</v>
      </c>
      <c r="BN606" s="72"/>
      <c r="BO606" s="71">
        <v>0</v>
      </c>
      <c r="BP606" s="71">
        <v>0</v>
      </c>
      <c r="BQ606" s="71">
        <v>3</v>
      </c>
      <c r="BR606" s="71">
        <v>0</v>
      </c>
      <c r="BS606" s="71">
        <v>1</v>
      </c>
      <c r="BT606" s="71">
        <v>0</v>
      </c>
      <c r="BU606"/>
      <c r="BV606" s="70">
        <v>36.179000000000002</v>
      </c>
      <c r="BW606" s="70">
        <v>0</v>
      </c>
      <c r="BX606" s="70">
        <v>0</v>
      </c>
      <c r="BY606" s="70">
        <v>0</v>
      </c>
      <c r="BZ606" s="70">
        <v>0</v>
      </c>
      <c r="CA606" s="70">
        <v>0</v>
      </c>
      <c r="CB606" s="70">
        <v>0</v>
      </c>
      <c r="CC606" s="70">
        <v>0</v>
      </c>
      <c r="CD606" s="70">
        <v>0</v>
      </c>
    </row>
    <row r="607" spans="1:82">
      <c r="A607" s="70" t="s">
        <v>2284</v>
      </c>
      <c r="B607" s="70">
        <v>28</v>
      </c>
      <c r="C607" s="70">
        <v>11</v>
      </c>
      <c r="D607" s="70">
        <v>2</v>
      </c>
      <c r="E607" s="70">
        <v>2014</v>
      </c>
      <c r="F607" s="70" t="s">
        <v>181</v>
      </c>
      <c r="G607" s="70" t="s">
        <v>2273</v>
      </c>
      <c r="H607" s="70" t="s">
        <v>2274</v>
      </c>
      <c r="I607" s="148"/>
      <c r="J607" s="71">
        <v>99.175448044947231</v>
      </c>
      <c r="K607" s="71">
        <v>4.5380913565752987</v>
      </c>
      <c r="L607" s="71">
        <v>4.4950409553826853</v>
      </c>
      <c r="M607" s="71">
        <v>144.55516415579689</v>
      </c>
      <c r="N607" s="71">
        <v>157.34449182093621</v>
      </c>
      <c r="O607" s="71">
        <v>79.578871211886309</v>
      </c>
      <c r="P607" s="71">
        <v>53.788476875784376</v>
      </c>
      <c r="Q607" s="71">
        <v>8.5444281163621092</v>
      </c>
      <c r="R607" s="71">
        <v>0</v>
      </c>
      <c r="S607" s="71">
        <v>15.42436964141451</v>
      </c>
      <c r="T607" s="72"/>
      <c r="U607" s="71">
        <v>12129520</v>
      </c>
      <c r="V607" s="71">
        <v>2282</v>
      </c>
      <c r="W607" s="71">
        <v>49</v>
      </c>
      <c r="X607" s="71">
        <v>30521</v>
      </c>
      <c r="Y607" s="71">
        <v>49325</v>
      </c>
      <c r="Z607" s="71">
        <v>45794</v>
      </c>
      <c r="AA607" s="71">
        <v>10712</v>
      </c>
      <c r="AB607" s="71">
        <v>115127</v>
      </c>
      <c r="AC607" s="71">
        <v>0</v>
      </c>
      <c r="AD607" s="71">
        <v>15.42436964141451</v>
      </c>
      <c r="AE607" s="72"/>
      <c r="AF607" s="71"/>
      <c r="AG607" s="71"/>
      <c r="AH607" s="71"/>
      <c r="AI607" s="71"/>
      <c r="AJ607" s="71"/>
      <c r="AK607" s="71"/>
      <c r="AL607" s="71"/>
      <c r="AM607" s="71"/>
      <c r="AN607" s="71"/>
      <c r="AO607" s="71"/>
      <c r="AP607" s="71"/>
      <c r="AQ607" s="72"/>
      <c r="AR607" s="71">
        <v>1612</v>
      </c>
      <c r="AS607" s="71">
        <v>148</v>
      </c>
      <c r="AT607" s="71">
        <v>0</v>
      </c>
      <c r="AU607" s="71">
        <v>0</v>
      </c>
      <c r="AV607" s="71">
        <v>0</v>
      </c>
      <c r="AW607" s="71">
        <v>0</v>
      </c>
      <c r="AX607" s="71"/>
      <c r="AY607" s="72"/>
      <c r="AZ607" s="71">
        <v>5990.2</v>
      </c>
      <c r="BA607" s="71">
        <v>3747.6</v>
      </c>
      <c r="BB607" s="71">
        <v>0</v>
      </c>
      <c r="BC607" s="71">
        <v>0</v>
      </c>
      <c r="BD607" s="71">
        <v>0</v>
      </c>
      <c r="BE607" s="71">
        <v>0</v>
      </c>
      <c r="BF607" s="71"/>
      <c r="BG607" s="72"/>
      <c r="BH607" s="71">
        <v>0</v>
      </c>
      <c r="BI607" s="71">
        <v>0</v>
      </c>
      <c r="BJ607" s="71">
        <v>30.649000000000001</v>
      </c>
      <c r="BK607" s="71">
        <v>0</v>
      </c>
      <c r="BL607" s="71">
        <v>5.6929999999999996</v>
      </c>
      <c r="BM607" s="71">
        <v>0</v>
      </c>
      <c r="BN607" s="72"/>
      <c r="BO607" s="71">
        <v>0</v>
      </c>
      <c r="BP607" s="71">
        <v>0</v>
      </c>
      <c r="BQ607" s="71">
        <v>3</v>
      </c>
      <c r="BR607" s="71">
        <v>0</v>
      </c>
      <c r="BS607" s="71">
        <v>1</v>
      </c>
      <c r="BT607" s="71">
        <v>0</v>
      </c>
      <c r="BU607"/>
      <c r="BV607" s="70">
        <v>36.341999999999999</v>
      </c>
      <c r="BW607" s="70">
        <v>0</v>
      </c>
      <c r="BX607" s="70">
        <v>0</v>
      </c>
      <c r="BY607" s="70">
        <v>0</v>
      </c>
      <c r="BZ607" s="70">
        <v>0</v>
      </c>
      <c r="CA607" s="70">
        <v>0</v>
      </c>
      <c r="CB607" s="70">
        <v>0</v>
      </c>
      <c r="CC607" s="70">
        <v>0</v>
      </c>
      <c r="CD607" s="70">
        <v>0</v>
      </c>
    </row>
    <row r="608" spans="1:82">
      <c r="A608" s="70" t="s">
        <v>2285</v>
      </c>
      <c r="B608" s="70">
        <v>29</v>
      </c>
      <c r="C608" s="70">
        <v>12</v>
      </c>
      <c r="D608" s="70">
        <v>2</v>
      </c>
      <c r="E608" s="70">
        <v>2015</v>
      </c>
      <c r="F608" s="70" t="s">
        <v>182</v>
      </c>
      <c r="G608" s="70" t="s">
        <v>2273</v>
      </c>
      <c r="H608" s="70" t="s">
        <v>2274</v>
      </c>
      <c r="I608" s="148"/>
      <c r="J608" s="71">
        <v>107.0151259000361</v>
      </c>
      <c r="K608" s="71">
        <v>4.3357419426298973</v>
      </c>
      <c r="L608" s="71">
        <v>5.0516270732568334</v>
      </c>
      <c r="M608" s="71">
        <v>132.50743791548311</v>
      </c>
      <c r="N608" s="71">
        <v>146.80835506849439</v>
      </c>
      <c r="O608" s="71">
        <v>78.741136246123858</v>
      </c>
      <c r="P608" s="71">
        <v>53.936504135951083</v>
      </c>
      <c r="Q608" s="71">
        <v>8.2931708105963793</v>
      </c>
      <c r="R608" s="71">
        <v>0</v>
      </c>
      <c r="S608" s="71">
        <v>15.81370343802565</v>
      </c>
      <c r="T608" s="72"/>
      <c r="U608" s="71">
        <v>13798998</v>
      </c>
      <c r="V608" s="71">
        <v>2282</v>
      </c>
      <c r="W608" s="71">
        <v>49</v>
      </c>
      <c r="X608" s="71">
        <v>30521</v>
      </c>
      <c r="Y608" s="71">
        <v>49459</v>
      </c>
      <c r="Z608" s="71">
        <v>45748</v>
      </c>
      <c r="AA608" s="71">
        <v>10733</v>
      </c>
      <c r="AB608" s="71">
        <v>114146</v>
      </c>
      <c r="AC608" s="71">
        <v>0</v>
      </c>
      <c r="AD608" s="71">
        <v>15.81370343802565</v>
      </c>
      <c r="AE608" s="72"/>
      <c r="AF608" s="71">
        <v>112183187.34326521</v>
      </c>
      <c r="AG608" s="71">
        <v>3649444.2921043742</v>
      </c>
      <c r="AH608" s="71">
        <v>1027595.88007354</v>
      </c>
      <c r="AI608" s="71">
        <v>190551975.84666961</v>
      </c>
      <c r="AJ608" s="71">
        <v>223921155.31951281</v>
      </c>
      <c r="AK608" s="71">
        <v>0</v>
      </c>
      <c r="AL608" s="71">
        <v>0</v>
      </c>
      <c r="AM608" s="71">
        <v>15643230.47553893</v>
      </c>
      <c r="AN608" s="71">
        <v>0</v>
      </c>
      <c r="AO608" s="71">
        <v>0</v>
      </c>
      <c r="AP608" s="71">
        <v>546976589.15716457</v>
      </c>
      <c r="AQ608" s="72"/>
      <c r="AR608" s="71">
        <v>1791</v>
      </c>
      <c r="AS608" s="71">
        <v>183</v>
      </c>
      <c r="AT608" s="71">
        <v>0</v>
      </c>
      <c r="AU608" s="71">
        <v>0</v>
      </c>
      <c r="AV608" s="71">
        <v>0</v>
      </c>
      <c r="AW608" s="71">
        <v>0</v>
      </c>
      <c r="AX608" s="71"/>
      <c r="AY608" s="72"/>
      <c r="AZ608" s="71">
        <v>6807.1</v>
      </c>
      <c r="BA608" s="71">
        <v>5387.1</v>
      </c>
      <c r="BB608" s="71">
        <v>0</v>
      </c>
      <c r="BC608" s="71">
        <v>0</v>
      </c>
      <c r="BD608" s="71">
        <v>0</v>
      </c>
      <c r="BE608" s="71">
        <v>0</v>
      </c>
      <c r="BF608" s="71"/>
      <c r="BG608" s="72"/>
      <c r="BH608" s="71">
        <v>0</v>
      </c>
      <c r="BI608" s="71">
        <v>0</v>
      </c>
      <c r="BJ608" s="71">
        <v>31.015000000000001</v>
      </c>
      <c r="BK608" s="71">
        <v>0</v>
      </c>
      <c r="BL608" s="71">
        <v>5.0069999999999997</v>
      </c>
      <c r="BM608" s="71">
        <v>0</v>
      </c>
      <c r="BN608" s="72"/>
      <c r="BO608" s="71">
        <v>0</v>
      </c>
      <c r="BP608" s="71">
        <v>0</v>
      </c>
      <c r="BQ608" s="71">
        <v>3</v>
      </c>
      <c r="BR608" s="71">
        <v>0</v>
      </c>
      <c r="BS608" s="71">
        <v>1</v>
      </c>
      <c r="BT608" s="71">
        <v>0</v>
      </c>
      <c r="BU608"/>
      <c r="BV608" s="70">
        <v>36.021999999999998</v>
      </c>
      <c r="BW608" s="70">
        <v>0</v>
      </c>
      <c r="BX608" s="70">
        <v>0</v>
      </c>
      <c r="BY608" s="70">
        <v>0</v>
      </c>
      <c r="BZ608" s="70">
        <v>0</v>
      </c>
      <c r="CA608" s="70">
        <v>0</v>
      </c>
      <c r="CB608" s="70">
        <v>0</v>
      </c>
      <c r="CC608" s="70">
        <v>0</v>
      </c>
      <c r="CD608" s="70">
        <v>0</v>
      </c>
    </row>
    <row r="609" spans="1:82">
      <c r="A609" s="70" t="s">
        <v>2286</v>
      </c>
      <c r="B609" s="70">
        <v>30</v>
      </c>
      <c r="C609" s="70">
        <v>13</v>
      </c>
      <c r="D609" s="70">
        <v>2</v>
      </c>
      <c r="E609" s="70">
        <v>2016</v>
      </c>
      <c r="F609" s="70" t="s">
        <v>155</v>
      </c>
      <c r="G609" s="70" t="s">
        <v>2273</v>
      </c>
      <c r="H609" s="70" t="s">
        <v>2274</v>
      </c>
      <c r="I609" s="148"/>
      <c r="J609" s="71">
        <v>107.95200955391431</v>
      </c>
      <c r="K609" s="71">
        <v>4.2229680830471388</v>
      </c>
      <c r="L609" s="71">
        <v>4.829166556767027</v>
      </c>
      <c r="M609" s="71">
        <v>120.84009017917778</v>
      </c>
      <c r="N609" s="71">
        <v>147.3475544507881</v>
      </c>
      <c r="O609" s="71">
        <v>78.034887622814594</v>
      </c>
      <c r="P609" s="71">
        <v>52.862894642580613</v>
      </c>
      <c r="Q609" s="71">
        <v>8.0048689804442201</v>
      </c>
      <c r="R609" s="71">
        <v>0</v>
      </c>
      <c r="S609" s="71">
        <v>13.805729490508742</v>
      </c>
      <c r="T609" s="72"/>
      <c r="U609" s="71">
        <v>13212121</v>
      </c>
      <c r="V609" s="71">
        <v>2282</v>
      </c>
      <c r="W609" s="71">
        <v>49</v>
      </c>
      <c r="X609" s="71">
        <v>30521</v>
      </c>
      <c r="Y609" s="71">
        <v>49648</v>
      </c>
      <c r="Z609" s="71">
        <v>45895</v>
      </c>
      <c r="AA609" s="71">
        <v>10880</v>
      </c>
      <c r="AB609" s="71">
        <v>113332</v>
      </c>
      <c r="AC609" s="71">
        <v>0</v>
      </c>
      <c r="AD609" s="71">
        <v>13.805729490508741</v>
      </c>
      <c r="AE609" s="72"/>
      <c r="AF609" s="71">
        <v>112712083.54760461</v>
      </c>
      <c r="AG609" s="71">
        <v>3312318.7970053288</v>
      </c>
      <c r="AH609" s="71">
        <v>730556.008111428</v>
      </c>
      <c r="AI609" s="71">
        <v>185462754.14406791</v>
      </c>
      <c r="AJ609" s="71">
        <v>212349641.6397582</v>
      </c>
      <c r="AK609" s="71">
        <v>0</v>
      </c>
      <c r="AL609" s="71">
        <v>0</v>
      </c>
      <c r="AM609" s="71">
        <v>15543741.77780894</v>
      </c>
      <c r="AN609" s="71">
        <v>0</v>
      </c>
      <c r="AO609" s="71">
        <v>0</v>
      </c>
      <c r="AP609" s="71">
        <v>530111095.91435641</v>
      </c>
      <c r="AQ609" s="72"/>
      <c r="AR609" s="71">
        <v>1933</v>
      </c>
      <c r="AS609" s="71">
        <v>204</v>
      </c>
      <c r="AT609" s="71">
        <v>0</v>
      </c>
      <c r="AU609" s="71">
        <v>0</v>
      </c>
      <c r="AV609" s="71">
        <v>0</v>
      </c>
      <c r="AW609" s="71">
        <v>0</v>
      </c>
      <c r="AX609" s="71"/>
      <c r="AY609" s="72"/>
      <c r="AZ609" s="71">
        <v>7463.1</v>
      </c>
      <c r="BA609" s="71">
        <v>5733.9</v>
      </c>
      <c r="BB609" s="71">
        <v>0</v>
      </c>
      <c r="BC609" s="71">
        <v>0</v>
      </c>
      <c r="BD609" s="71">
        <v>0</v>
      </c>
      <c r="BE609" s="71">
        <v>0</v>
      </c>
      <c r="BF609" s="71"/>
      <c r="BG609" s="72"/>
      <c r="BH609" s="71">
        <v>0</v>
      </c>
      <c r="BI609" s="71">
        <v>0</v>
      </c>
      <c r="BJ609" s="71">
        <v>30.15</v>
      </c>
      <c r="BK609" s="71">
        <v>0</v>
      </c>
      <c r="BL609" s="71">
        <v>7.8310000000000004</v>
      </c>
      <c r="BM609" s="71">
        <v>0</v>
      </c>
      <c r="BN609" s="72"/>
      <c r="BO609" s="71">
        <v>0</v>
      </c>
      <c r="BP609" s="71">
        <v>0</v>
      </c>
      <c r="BQ609" s="71">
        <v>3</v>
      </c>
      <c r="BR609" s="71">
        <v>0</v>
      </c>
      <c r="BS609" s="71">
        <v>2</v>
      </c>
      <c r="BT609" s="71">
        <v>0</v>
      </c>
      <c r="BU609"/>
      <c r="BV609" s="70">
        <v>37.981000000000002</v>
      </c>
      <c r="BW609" s="70">
        <v>0</v>
      </c>
      <c r="BX609" s="70">
        <v>0</v>
      </c>
      <c r="BY609" s="70">
        <v>0</v>
      </c>
      <c r="BZ609" s="70">
        <v>0</v>
      </c>
      <c r="CA609" s="70">
        <v>0</v>
      </c>
      <c r="CB609" s="70">
        <v>0</v>
      </c>
      <c r="CC609" s="70">
        <v>0</v>
      </c>
      <c r="CD609" s="70">
        <v>0</v>
      </c>
    </row>
    <row r="610" spans="1:82">
      <c r="A610" s="70" t="s">
        <v>2287</v>
      </c>
      <c r="B610" s="70">
        <v>31</v>
      </c>
      <c r="C610" s="70">
        <v>14</v>
      </c>
      <c r="D610" s="70">
        <v>2</v>
      </c>
      <c r="E610" s="70">
        <v>2017</v>
      </c>
      <c r="F610" s="70" t="s">
        <v>156</v>
      </c>
      <c r="G610" s="70" t="s">
        <v>2273</v>
      </c>
      <c r="H610" s="70" t="s">
        <v>2274</v>
      </c>
      <c r="I610" s="148"/>
      <c r="J610" s="71">
        <v>95.26703232589422</v>
      </c>
      <c r="K610" s="71">
        <v>4.1548508071004058</v>
      </c>
      <c r="L610" s="71">
        <v>4.0905573699185034</v>
      </c>
      <c r="M610" s="71">
        <v>108.52865573873571</v>
      </c>
      <c r="N610" s="71">
        <v>138.44159914645437</v>
      </c>
      <c r="O610" s="71">
        <v>77.040859541606579</v>
      </c>
      <c r="P610" s="71">
        <v>52.093512151773787</v>
      </c>
      <c r="Q610" s="71">
        <v>7.6990169028956998</v>
      </c>
      <c r="R610" s="71">
        <v>0</v>
      </c>
      <c r="S610" s="71">
        <v>15.797754971812846</v>
      </c>
      <c r="T610" s="72"/>
      <c r="U610" s="71">
        <v>13916166</v>
      </c>
      <c r="V610" s="71">
        <v>2282</v>
      </c>
      <c r="W610" s="71">
        <v>49</v>
      </c>
      <c r="X610" s="71">
        <v>30521</v>
      </c>
      <c r="Y610" s="71">
        <v>50014</v>
      </c>
      <c r="Z610" s="71">
        <v>46062</v>
      </c>
      <c r="AA610" s="71">
        <v>10790</v>
      </c>
      <c r="AB610" s="71">
        <v>112719</v>
      </c>
      <c r="AC610" s="71">
        <v>0</v>
      </c>
      <c r="AD610" s="71">
        <v>15.79775497181285</v>
      </c>
      <c r="AE610" s="72"/>
      <c r="AF610" s="71">
        <v>111768128.8998263</v>
      </c>
      <c r="AG610" s="71">
        <v>3489987.7747764429</v>
      </c>
      <c r="AH610" s="71">
        <v>856855.27316171839</v>
      </c>
      <c r="AI610" s="71">
        <v>189744190.2534112</v>
      </c>
      <c r="AJ610" s="71">
        <v>229304538.99587831</v>
      </c>
      <c r="AK610" s="71">
        <v>0</v>
      </c>
      <c r="AL610" s="71">
        <v>0</v>
      </c>
      <c r="AM610" s="71">
        <v>15483857.591932191</v>
      </c>
      <c r="AN610" s="71">
        <v>0</v>
      </c>
      <c r="AO610" s="71">
        <v>0</v>
      </c>
      <c r="AP610" s="71">
        <v>550647558.78898621</v>
      </c>
      <c r="AQ610" s="72"/>
      <c r="AR610" s="71">
        <v>2019</v>
      </c>
      <c r="AS610" s="71">
        <v>220</v>
      </c>
      <c r="AT610" s="71">
        <v>0</v>
      </c>
      <c r="AU610" s="71">
        <v>0</v>
      </c>
      <c r="AV610" s="71">
        <v>0</v>
      </c>
      <c r="AW610" s="71">
        <v>0</v>
      </c>
      <c r="AX610" s="71"/>
      <c r="AY610" s="72"/>
      <c r="AZ610" s="71">
        <v>7846.1</v>
      </c>
      <c r="BA610" s="71">
        <v>6111.2</v>
      </c>
      <c r="BB610" s="71">
        <v>0</v>
      </c>
      <c r="BC610" s="71">
        <v>0</v>
      </c>
      <c r="BD610" s="71">
        <v>0</v>
      </c>
      <c r="BE610" s="71">
        <v>0</v>
      </c>
      <c r="BF610" s="71"/>
      <c r="BG610" s="72"/>
      <c r="BH610" s="71">
        <v>0</v>
      </c>
      <c r="BI610" s="71">
        <v>0</v>
      </c>
      <c r="BJ610" s="71">
        <v>27.425999999999998</v>
      </c>
      <c r="BK610" s="71">
        <v>0</v>
      </c>
      <c r="BL610" s="71">
        <v>7.9280000000000008</v>
      </c>
      <c r="BM610" s="71">
        <v>0</v>
      </c>
      <c r="BN610" s="72"/>
      <c r="BO610" s="71">
        <v>0</v>
      </c>
      <c r="BP610" s="71">
        <v>0</v>
      </c>
      <c r="BQ610" s="71">
        <v>2</v>
      </c>
      <c r="BR610" s="71">
        <v>0</v>
      </c>
      <c r="BS610" s="71">
        <v>2</v>
      </c>
      <c r="BT610" s="71">
        <v>0</v>
      </c>
      <c r="BU610"/>
      <c r="BV610" s="70">
        <v>35.353999999999999</v>
      </c>
      <c r="BW610" s="70">
        <v>0</v>
      </c>
      <c r="BX610" s="70">
        <v>0</v>
      </c>
      <c r="BY610" s="70">
        <v>0</v>
      </c>
      <c r="BZ610" s="70">
        <v>0</v>
      </c>
      <c r="CA610" s="70">
        <v>0</v>
      </c>
      <c r="CB610" s="70">
        <v>0</v>
      </c>
      <c r="CC610" s="70">
        <v>0</v>
      </c>
      <c r="CD610" s="70">
        <v>0</v>
      </c>
    </row>
    <row r="611" spans="1:82">
      <c r="A611" s="70" t="s">
        <v>2288</v>
      </c>
      <c r="B611" s="70">
        <v>32</v>
      </c>
      <c r="C611" s="70">
        <v>15</v>
      </c>
      <c r="D611" s="70">
        <v>2</v>
      </c>
      <c r="E611" s="70">
        <v>2018</v>
      </c>
      <c r="F611" s="70" t="s">
        <v>183</v>
      </c>
      <c r="G611" s="70" t="s">
        <v>2273</v>
      </c>
      <c r="H611" s="70" t="s">
        <v>2274</v>
      </c>
      <c r="I611" s="148"/>
      <c r="J611" s="71">
        <v>82.381769725190907</v>
      </c>
      <c r="K611" s="71">
        <v>3.7336777763958096</v>
      </c>
      <c r="L611" s="71">
        <v>3.788029502693564</v>
      </c>
      <c r="M611" s="71">
        <v>94.68095505061045</v>
      </c>
      <c r="N611" s="71">
        <v>111.15529267141962</v>
      </c>
      <c r="O611" s="71">
        <v>75.682050596285777</v>
      </c>
      <c r="P611" s="71">
        <v>51.828294880985936</v>
      </c>
      <c r="Q611" s="71">
        <v>7.0958012010802003</v>
      </c>
      <c r="R611" s="71">
        <v>0</v>
      </c>
      <c r="S611" s="71">
        <v>17.346556749459758</v>
      </c>
      <c r="T611" s="72"/>
      <c r="U611" s="71">
        <v>13793304</v>
      </c>
      <c r="V611" s="71">
        <v>2282</v>
      </c>
      <c r="W611" s="71">
        <v>49</v>
      </c>
      <c r="X611" s="71">
        <v>30521</v>
      </c>
      <c r="Y611" s="71">
        <v>49976</v>
      </c>
      <c r="Z611" s="71">
        <v>46116</v>
      </c>
      <c r="AA611" s="71">
        <v>10843</v>
      </c>
      <c r="AB611" s="71">
        <v>111955</v>
      </c>
      <c r="AC611" s="71">
        <v>0</v>
      </c>
      <c r="AD611" s="71">
        <v>17.346556749459761</v>
      </c>
      <c r="AE611" s="72"/>
      <c r="AF611" s="71">
        <v>106067423.51458859</v>
      </c>
      <c r="AG611" s="71">
        <v>3192513.6068853862</v>
      </c>
      <c r="AH611" s="71">
        <v>822766.23208105389</v>
      </c>
      <c r="AI611" s="71">
        <v>183239586.7447516</v>
      </c>
      <c r="AJ611" s="71">
        <v>204783992.03149331</v>
      </c>
      <c r="AK611" s="71">
        <v>0</v>
      </c>
      <c r="AL611" s="71">
        <v>0</v>
      </c>
      <c r="AM611" s="71">
        <v>15410730.09972265</v>
      </c>
      <c r="AN611" s="71">
        <v>0</v>
      </c>
      <c r="AO611" s="71">
        <v>0</v>
      </c>
      <c r="AP611" s="71">
        <v>513517012.22952259</v>
      </c>
      <c r="AQ611" s="72"/>
      <c r="AR611" s="71">
        <v>2103</v>
      </c>
      <c r="AS611" s="71">
        <v>237</v>
      </c>
      <c r="AT611" s="71">
        <v>0</v>
      </c>
      <c r="AU611" s="71">
        <v>0</v>
      </c>
      <c r="AV611" s="71">
        <v>0</v>
      </c>
      <c r="AW611" s="71">
        <v>0</v>
      </c>
      <c r="AX611" s="71"/>
      <c r="AY611" s="72"/>
      <c r="AZ611" s="71">
        <v>8242.6</v>
      </c>
      <c r="BA611" s="71">
        <v>6404.5</v>
      </c>
      <c r="BB611" s="71">
        <v>0</v>
      </c>
      <c r="BC611" s="71">
        <v>0</v>
      </c>
      <c r="BD611" s="71">
        <v>0</v>
      </c>
      <c r="BE611" s="71">
        <v>0</v>
      </c>
      <c r="BF611" s="71"/>
      <c r="BG611" s="72"/>
      <c r="BH611" s="71">
        <v>0</v>
      </c>
      <c r="BI611" s="71">
        <v>0</v>
      </c>
      <c r="BJ611" s="71">
        <v>31.829000000000001</v>
      </c>
      <c r="BK611" s="71">
        <v>0</v>
      </c>
      <c r="BL611" s="71">
        <v>7.484</v>
      </c>
      <c r="BM611" s="71">
        <v>0</v>
      </c>
      <c r="BN611" s="72"/>
      <c r="BO611" s="71">
        <v>0</v>
      </c>
      <c r="BP611" s="71">
        <v>0</v>
      </c>
      <c r="BQ611" s="71">
        <v>2</v>
      </c>
      <c r="BR611" s="71">
        <v>0</v>
      </c>
      <c r="BS611" s="71">
        <v>2</v>
      </c>
      <c r="BT611" s="71">
        <v>0</v>
      </c>
      <c r="BU611"/>
      <c r="BV611" s="70">
        <v>39.313000000000002</v>
      </c>
      <c r="BW611" s="70">
        <v>0</v>
      </c>
      <c r="BX611" s="70">
        <v>0</v>
      </c>
      <c r="BY611" s="70">
        <v>0</v>
      </c>
      <c r="BZ611" s="70">
        <v>0</v>
      </c>
      <c r="CA611" s="70">
        <v>0</v>
      </c>
      <c r="CB611" s="70">
        <v>0</v>
      </c>
      <c r="CC611" s="70">
        <v>0</v>
      </c>
      <c r="CD611" s="70">
        <v>0</v>
      </c>
    </row>
    <row r="612" spans="1:82">
      <c r="A612" s="70" t="s">
        <v>2289</v>
      </c>
      <c r="B612" s="70">
        <v>33</v>
      </c>
      <c r="C612" s="70">
        <v>16</v>
      </c>
      <c r="D612" s="70">
        <v>2</v>
      </c>
      <c r="E612" s="70">
        <v>2019</v>
      </c>
      <c r="F612" s="70" t="s">
        <v>158</v>
      </c>
      <c r="G612" s="70" t="s">
        <v>2273</v>
      </c>
      <c r="H612" s="70" t="s">
        <v>2274</v>
      </c>
      <c r="I612" s="148"/>
      <c r="J612" s="71">
        <v>78.198209264134405</v>
      </c>
      <c r="K612" s="71">
        <v>3.3521563234628808</v>
      </c>
      <c r="L612" s="71">
        <v>3.8203582997571992</v>
      </c>
      <c r="M612" s="71">
        <v>90.204289356632671</v>
      </c>
      <c r="N612" s="71">
        <v>97.271297284745884</v>
      </c>
      <c r="O612" s="71">
        <v>73.621511656364106</v>
      </c>
      <c r="P612" s="71">
        <v>52.007257903833889</v>
      </c>
      <c r="Q612" s="71">
        <v>6.8524261986020001</v>
      </c>
      <c r="R612" s="71">
        <v>0</v>
      </c>
      <c r="S612" s="71">
        <v>17.625839888549834</v>
      </c>
      <c r="T612" s="72"/>
      <c r="U612" s="71">
        <v>13442887</v>
      </c>
      <c r="V612" s="71">
        <v>2282</v>
      </c>
      <c r="W612" s="71">
        <v>49</v>
      </c>
      <c r="X612" s="71">
        <v>30521</v>
      </c>
      <c r="Y612" s="71">
        <v>50290</v>
      </c>
      <c r="Z612" s="71">
        <v>46092</v>
      </c>
      <c r="AA612" s="71">
        <v>10799</v>
      </c>
      <c r="AB612" s="71">
        <v>111042</v>
      </c>
      <c r="AC612" s="71">
        <v>0</v>
      </c>
      <c r="AD612" s="71">
        <v>17.62583988854983</v>
      </c>
      <c r="AE612" s="72"/>
      <c r="AF612" s="71">
        <v>102511884.48754971</v>
      </c>
      <c r="AG612" s="71">
        <v>3016276.2683672351</v>
      </c>
      <c r="AH612" s="71">
        <v>873104.19743016327</v>
      </c>
      <c r="AI612" s="71">
        <v>184636942.1443601</v>
      </c>
      <c r="AJ612" s="71">
        <v>186055726.6821543</v>
      </c>
      <c r="AK612" s="71">
        <v>0</v>
      </c>
      <c r="AL612" s="71">
        <v>0</v>
      </c>
      <c r="AM612" s="71">
        <v>15123084.476271551</v>
      </c>
      <c r="AN612" s="71">
        <v>0</v>
      </c>
      <c r="AO612" s="71">
        <v>0</v>
      </c>
      <c r="AP612" s="71">
        <v>492217018.25613308</v>
      </c>
      <c r="AQ612" s="72"/>
      <c r="AR612" s="71">
        <v>2210</v>
      </c>
      <c r="AS612" s="71">
        <v>260</v>
      </c>
      <c r="AT612" s="71">
        <v>0</v>
      </c>
      <c r="AU612" s="71">
        <v>0</v>
      </c>
      <c r="AV612" s="71">
        <v>0</v>
      </c>
      <c r="AW612" s="71">
        <v>0</v>
      </c>
      <c r="AX612" s="71"/>
      <c r="AY612" s="72"/>
      <c r="AZ612" s="71">
        <v>8747.2999999999975</v>
      </c>
      <c r="BA612" s="71">
        <v>7132.6999999999971</v>
      </c>
      <c r="BB612" s="71">
        <v>0</v>
      </c>
      <c r="BC612" s="71">
        <v>0</v>
      </c>
      <c r="BD612" s="71">
        <v>0</v>
      </c>
      <c r="BE612" s="71">
        <v>0</v>
      </c>
      <c r="BF612" s="71"/>
      <c r="BG612" s="72"/>
      <c r="BH612" s="71">
        <v>0</v>
      </c>
      <c r="BI612" s="71">
        <v>0</v>
      </c>
      <c r="BJ612" s="71">
        <v>23.838999999999999</v>
      </c>
      <c r="BK612" s="71">
        <v>0</v>
      </c>
      <c r="BL612" s="71">
        <v>6.4380000000000006</v>
      </c>
      <c r="BM612" s="71">
        <v>0</v>
      </c>
      <c r="BN612" s="72"/>
      <c r="BO612" s="71">
        <v>0</v>
      </c>
      <c r="BP612" s="71">
        <v>0</v>
      </c>
      <c r="BQ612" s="71">
        <v>3</v>
      </c>
      <c r="BR612" s="71">
        <v>0</v>
      </c>
      <c r="BS612" s="71">
        <v>2</v>
      </c>
      <c r="BT612" s="71">
        <v>0</v>
      </c>
      <c r="BU612"/>
      <c r="BV612" s="70">
        <v>30.277000000000001</v>
      </c>
      <c r="BW612" s="70">
        <v>0</v>
      </c>
      <c r="BX612" s="70">
        <v>0</v>
      </c>
      <c r="BY612" s="70">
        <v>0</v>
      </c>
      <c r="BZ612" s="70">
        <v>0</v>
      </c>
      <c r="CA612" s="70">
        <v>0</v>
      </c>
      <c r="CB612" s="70">
        <v>0</v>
      </c>
      <c r="CC612" s="70">
        <v>0</v>
      </c>
      <c r="CD612" s="70">
        <v>0</v>
      </c>
    </row>
    <row r="613" spans="1:82">
      <c r="A613" s="70" t="s">
        <v>2290</v>
      </c>
      <c r="B613" s="70">
        <v>34</v>
      </c>
      <c r="C613" s="70">
        <v>17</v>
      </c>
      <c r="D613" s="70">
        <v>2</v>
      </c>
      <c r="E613" s="70">
        <v>2020</v>
      </c>
      <c r="F613" s="70" t="s">
        <v>159</v>
      </c>
      <c r="G613" s="70" t="s">
        <v>2273</v>
      </c>
      <c r="H613" s="70" t="s">
        <v>2274</v>
      </c>
      <c r="I613" s="148"/>
      <c r="J613" s="71">
        <v>68.012658968035339</v>
      </c>
      <c r="K613" s="71">
        <v>3.08851056719796</v>
      </c>
      <c r="L613" s="71">
        <v>0.34551761765107003</v>
      </c>
      <c r="M613" s="71">
        <v>78.187687118916429</v>
      </c>
      <c r="N613" s="71">
        <v>119.31479517239866</v>
      </c>
      <c r="O613" s="71">
        <v>64.502853040145155</v>
      </c>
      <c r="P613" s="71">
        <v>50.098819859708023</v>
      </c>
      <c r="Q613" s="71">
        <v>6.49192941056147</v>
      </c>
      <c r="R613" s="71">
        <v>0</v>
      </c>
      <c r="S613" s="71">
        <v>16.678877100409249</v>
      </c>
      <c r="T613" s="72"/>
      <c r="U613" s="71">
        <v>11974496</v>
      </c>
      <c r="V613" s="71">
        <v>2018</v>
      </c>
      <c r="W613" s="71">
        <v>5</v>
      </c>
      <c r="X613" s="71">
        <v>28020</v>
      </c>
      <c r="Y613" s="71">
        <v>50589</v>
      </c>
      <c r="Z613" s="71">
        <v>46092</v>
      </c>
      <c r="AA613" s="71">
        <v>11057</v>
      </c>
      <c r="AB613" s="71">
        <v>110106</v>
      </c>
      <c r="AC613" s="71">
        <v>0</v>
      </c>
      <c r="AD613" s="71">
        <v>16.678877100409249</v>
      </c>
      <c r="AE613" s="72"/>
      <c r="AF613" s="71">
        <v>86899969.536672711</v>
      </c>
      <c r="AG613" s="71">
        <v>2510151.6688364022</v>
      </c>
      <c r="AH613" s="71">
        <v>79795.052929956466</v>
      </c>
      <c r="AI613" s="71">
        <v>153160848.34359795</v>
      </c>
      <c r="AJ613" s="71">
        <v>225000428.4855969</v>
      </c>
      <c r="AK613" s="71"/>
      <c r="AL613" s="71"/>
      <c r="AM613" s="71">
        <v>14370056.303174492</v>
      </c>
      <c r="AN613" s="71"/>
      <c r="AO613" s="71"/>
      <c r="AP613" s="71">
        <v>482021249.3908084</v>
      </c>
      <c r="AQ613" s="72"/>
      <c r="AR613" s="71">
        <v>2368</v>
      </c>
      <c r="AS613" s="71">
        <v>263</v>
      </c>
      <c r="AT613" s="71">
        <v>0</v>
      </c>
      <c r="AU613" s="71">
        <v>0</v>
      </c>
      <c r="AV613" s="71">
        <v>0</v>
      </c>
      <c r="AW613" s="71">
        <v>0</v>
      </c>
      <c r="AX613" s="71"/>
      <c r="AY613" s="72"/>
      <c r="AZ613" s="71">
        <v>9568.1000000000058</v>
      </c>
      <c r="BA613" s="71">
        <v>7207.4999999999973</v>
      </c>
      <c r="BB613" s="71">
        <v>0</v>
      </c>
      <c r="BC613" s="71">
        <v>0</v>
      </c>
      <c r="BD613" s="71">
        <v>0</v>
      </c>
      <c r="BE613" s="71">
        <v>0</v>
      </c>
      <c r="BF613" s="71"/>
      <c r="BG613" s="72"/>
      <c r="BH613" s="71">
        <v>0</v>
      </c>
      <c r="BI613" s="71">
        <v>0</v>
      </c>
      <c r="BJ613" s="71">
        <v>27.587</v>
      </c>
      <c r="BK613" s="71">
        <v>0</v>
      </c>
      <c r="BL613" s="71">
        <v>6.3239999999999998</v>
      </c>
      <c r="BM613" s="71">
        <v>0</v>
      </c>
      <c r="BN613" s="72"/>
      <c r="BO613" s="71">
        <v>0</v>
      </c>
      <c r="BP613" s="71">
        <v>0</v>
      </c>
      <c r="BQ613" s="71">
        <v>3</v>
      </c>
      <c r="BR613" s="71">
        <v>0</v>
      </c>
      <c r="BS613" s="71">
        <v>2</v>
      </c>
      <c r="BT613" s="71">
        <v>0</v>
      </c>
      <c r="BU613"/>
      <c r="BV613" s="70">
        <v>33.911000000000001</v>
      </c>
      <c r="BW613" s="70">
        <v>0</v>
      </c>
      <c r="BX613" s="70">
        <v>0</v>
      </c>
      <c r="BY613" s="70">
        <v>0</v>
      </c>
      <c r="BZ613" s="70">
        <v>0</v>
      </c>
      <c r="CA613" s="70">
        <v>0</v>
      </c>
      <c r="CB613" s="70">
        <v>0</v>
      </c>
      <c r="CC613" s="70">
        <v>0</v>
      </c>
      <c r="CD613" s="70">
        <v>0</v>
      </c>
    </row>
    <row r="614" spans="1:82">
      <c r="A614" s="70" t="s">
        <v>2291</v>
      </c>
      <c r="B614" s="70">
        <v>34</v>
      </c>
      <c r="C614" s="70">
        <v>18</v>
      </c>
      <c r="D614" s="70">
        <v>2</v>
      </c>
      <c r="E614" s="70">
        <v>2021</v>
      </c>
      <c r="F614" s="70" t="s">
        <v>160</v>
      </c>
      <c r="G614" s="70" t="s">
        <v>2273</v>
      </c>
      <c r="H614" s="70" t="s">
        <v>2274</v>
      </c>
      <c r="I614" s="148"/>
      <c r="J614" s="71">
        <v>60.46592633347128</v>
      </c>
      <c r="K614" s="71">
        <v>3.3273892410687309</v>
      </c>
      <c r="L614" s="71">
        <v>0.33053508955807037</v>
      </c>
      <c r="M614" s="71">
        <v>79.121205997885141</v>
      </c>
      <c r="N614" s="71">
        <v>99.327419965683092</v>
      </c>
      <c r="O614" s="71">
        <v>62.677900430792526</v>
      </c>
      <c r="P614" s="71">
        <v>51.767880914036951</v>
      </c>
      <c r="Q614" s="71">
        <v>6.3971834220000803</v>
      </c>
      <c r="R614" s="71">
        <v>0</v>
      </c>
      <c r="S614" s="71">
        <v>17.4806182598726</v>
      </c>
      <c r="T614" s="72"/>
      <c r="U614" s="71">
        <v>12638192</v>
      </c>
      <c r="V614" s="71">
        <v>2018</v>
      </c>
      <c r="W614" s="71">
        <v>5</v>
      </c>
      <c r="X614" s="71">
        <v>28020</v>
      </c>
      <c r="Y614" s="71">
        <v>50938</v>
      </c>
      <c r="Z614" s="71">
        <v>46116</v>
      </c>
      <c r="AA614" s="71">
        <v>11141</v>
      </c>
      <c r="AB614" s="71">
        <v>109565</v>
      </c>
      <c r="AC614" s="71">
        <v>0</v>
      </c>
      <c r="AD614" s="71">
        <v>17.4806182598726</v>
      </c>
      <c r="AE614" s="72"/>
      <c r="AF614" s="71">
        <v>85887445.861975655</v>
      </c>
      <c r="AG614" s="71">
        <v>2930658.9551915051</v>
      </c>
      <c r="AH614" s="71">
        <v>70692.602400506803</v>
      </c>
      <c r="AI614" s="71">
        <v>175090166.67425361</v>
      </c>
      <c r="AJ614" s="71">
        <v>206723908.03468859</v>
      </c>
      <c r="AK614" s="71">
        <v>0</v>
      </c>
      <c r="AL614" s="71">
        <v>0</v>
      </c>
      <c r="AM614" s="71">
        <v>14381927.867661927</v>
      </c>
      <c r="AN614" s="71">
        <v>0</v>
      </c>
      <c r="AO614" s="71">
        <v>0</v>
      </c>
      <c r="AP614" s="71">
        <v>485084799.99617183</v>
      </c>
      <c r="AQ614" s="72"/>
      <c r="AR614" s="71">
        <v>2505</v>
      </c>
      <c r="AS614" s="71">
        <v>265</v>
      </c>
      <c r="AT614" s="71">
        <v>0</v>
      </c>
      <c r="AU614" s="71">
        <v>0</v>
      </c>
      <c r="AV614" s="71">
        <v>0</v>
      </c>
      <c r="AW614" s="71">
        <v>0</v>
      </c>
      <c r="AX614" s="71"/>
      <c r="AY614" s="72"/>
      <c r="AZ614" s="71">
        <v>10374.9</v>
      </c>
      <c r="BA614" s="71">
        <v>7279.3999999999969</v>
      </c>
      <c r="BB614" s="71">
        <v>0</v>
      </c>
      <c r="BC614" s="71">
        <v>0</v>
      </c>
      <c r="BD614" s="71">
        <v>0</v>
      </c>
      <c r="BE614" s="71">
        <v>0</v>
      </c>
      <c r="BF614" s="71"/>
      <c r="BG614" s="72"/>
      <c r="BH614" s="71">
        <v>0</v>
      </c>
      <c r="BI614" s="71">
        <v>0</v>
      </c>
      <c r="BJ614" s="71">
        <v>23.765000000000001</v>
      </c>
      <c r="BK614" s="71">
        <v>0</v>
      </c>
      <c r="BL614" s="71">
        <v>6.8469999999999995</v>
      </c>
      <c r="BM614" s="71">
        <v>0</v>
      </c>
      <c r="BN614" s="72"/>
      <c r="BO614" s="71">
        <v>0</v>
      </c>
      <c r="BP614" s="71">
        <v>0</v>
      </c>
      <c r="BQ614" s="71">
        <v>3</v>
      </c>
      <c r="BR614" s="71">
        <v>0</v>
      </c>
      <c r="BS614" s="71">
        <v>2</v>
      </c>
      <c r="BT614" s="71">
        <v>0</v>
      </c>
      <c r="BU614"/>
      <c r="BV614" s="70">
        <v>30.611999999999998</v>
      </c>
      <c r="BW614" s="70">
        <v>0</v>
      </c>
      <c r="BX614" s="70">
        <v>0</v>
      </c>
      <c r="BY614" s="70">
        <v>0</v>
      </c>
      <c r="BZ614" s="70">
        <v>0</v>
      </c>
      <c r="CA614" s="70">
        <v>0</v>
      </c>
      <c r="CB614" s="70">
        <v>0</v>
      </c>
      <c r="CC614" s="70">
        <v>0</v>
      </c>
      <c r="CD614" s="70">
        <v>0</v>
      </c>
    </row>
    <row r="615" spans="1:82">
      <c r="A615" s="70" t="s">
        <v>2292</v>
      </c>
      <c r="B615" s="70">
        <v>34</v>
      </c>
      <c r="C615" s="70">
        <v>19</v>
      </c>
      <c r="D615" s="70">
        <v>2</v>
      </c>
      <c r="E615" s="70">
        <v>2022</v>
      </c>
      <c r="F615" s="70" t="s">
        <v>161</v>
      </c>
      <c r="G615" s="1064" t="s">
        <v>2273</v>
      </c>
      <c r="H615" s="70" t="s">
        <v>2274</v>
      </c>
      <c r="I615" s="148"/>
      <c r="J615" s="71">
        <v>61.962678737785424</v>
      </c>
      <c r="K615" s="71">
        <v>3.4047642281821577</v>
      </c>
      <c r="L615" s="71">
        <v>0.30483914207011992</v>
      </c>
      <c r="M615" s="71">
        <v>85.257318494324849</v>
      </c>
      <c r="N615" s="71">
        <v>123.26495865413548</v>
      </c>
      <c r="O615" s="71">
        <v>65.959233694684869</v>
      </c>
      <c r="P615" s="71">
        <v>51.699969338291119</v>
      </c>
      <c r="Q615" s="71">
        <v>6.4145169094144086</v>
      </c>
      <c r="R615" s="71">
        <v>0</v>
      </c>
      <c r="S615" s="71">
        <v>16.456703503683269</v>
      </c>
      <c r="T615" s="72"/>
      <c r="U615" s="71">
        <v>13459493</v>
      </c>
      <c r="V615" s="71">
        <v>2018</v>
      </c>
      <c r="W615" s="71">
        <v>5</v>
      </c>
      <c r="X615" s="71">
        <v>28020</v>
      </c>
      <c r="Y615" s="71">
        <v>51388</v>
      </c>
      <c r="Z615" s="71">
        <v>46109</v>
      </c>
      <c r="AA615" s="71">
        <v>11296</v>
      </c>
      <c r="AB615" s="71">
        <v>108961</v>
      </c>
      <c r="AC615" s="71">
        <v>0</v>
      </c>
      <c r="AD615" s="71">
        <v>16.456703503683269</v>
      </c>
      <c r="AE615" s="72"/>
      <c r="AF615" s="71">
        <v>76313910.90894039</v>
      </c>
      <c r="AG615" s="71">
        <v>3028269.5278811143</v>
      </c>
      <c r="AH615" s="71">
        <v>76602.451448215244</v>
      </c>
      <c r="AI615" s="71">
        <v>167883485.84333217</v>
      </c>
      <c r="AJ615" s="71">
        <v>240730721.48764616</v>
      </c>
      <c r="AK615" s="71">
        <v>0</v>
      </c>
      <c r="AL615" s="71">
        <v>0</v>
      </c>
      <c r="AM615" s="71">
        <v>14069839.125893718</v>
      </c>
      <c r="AN615" s="71">
        <v>0</v>
      </c>
      <c r="AO615" s="71">
        <v>0</v>
      </c>
      <c r="AP615" s="71">
        <v>502102829.34514177</v>
      </c>
      <c r="AQ615" s="72"/>
      <c r="AR615" s="71">
        <v>2655</v>
      </c>
      <c r="AS615" s="71">
        <v>265</v>
      </c>
      <c r="AT615" s="71">
        <v>0</v>
      </c>
      <c r="AU615" s="71">
        <v>0</v>
      </c>
      <c r="AV615" s="71">
        <v>0</v>
      </c>
      <c r="AW615" s="71">
        <v>0</v>
      </c>
      <c r="AX615" s="71"/>
      <c r="AY615" s="72"/>
      <c r="AZ615" s="71">
        <v>11278.399999999987</v>
      </c>
      <c r="BA615" s="71">
        <v>7278.9999999999973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2293</v>
      </c>
      <c r="B616" s="70">
        <v>34</v>
      </c>
      <c r="C616" s="70">
        <v>20</v>
      </c>
      <c r="D616" s="70">
        <v>2</v>
      </c>
      <c r="E616" s="70">
        <v>2023</v>
      </c>
      <c r="F616" s="70" t="s">
        <v>1539</v>
      </c>
      <c r="G616" s="1064" t="s">
        <v>2273</v>
      </c>
      <c r="H616" s="70" t="s">
        <v>2274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2798</v>
      </c>
      <c r="AS616" s="71">
        <v>266</v>
      </c>
      <c r="AT616" s="71">
        <v>0</v>
      </c>
      <c r="AU616" s="71">
        <v>0</v>
      </c>
      <c r="AV616" s="71">
        <v>0</v>
      </c>
      <c r="AW616" s="71">
        <v>0</v>
      </c>
      <c r="AX616" s="71"/>
      <c r="AY616" s="72"/>
      <c r="AZ616" s="71">
        <v>12060.49999999998</v>
      </c>
      <c r="BA616" s="71">
        <v>7293.0999999999976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2294</v>
      </c>
      <c r="B617" s="70">
        <v>34</v>
      </c>
      <c r="C617" s="70">
        <v>21</v>
      </c>
      <c r="D617" s="70">
        <v>2</v>
      </c>
      <c r="E617" s="70">
        <v>2024</v>
      </c>
      <c r="F617" s="70" t="s">
        <v>1554</v>
      </c>
      <c r="G617" s="70" t="s">
        <v>2273</v>
      </c>
      <c r="H617" s="70" t="s">
        <v>2274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2359</v>
      </c>
      <c r="B618" s="70">
        <v>511</v>
      </c>
      <c r="C618" s="70">
        <v>1</v>
      </c>
      <c r="D618" s="70">
        <v>31</v>
      </c>
      <c r="E618" s="70">
        <v>1990</v>
      </c>
      <c r="F618" s="70" t="s">
        <v>787</v>
      </c>
      <c r="G618" s="70" t="s">
        <v>2360</v>
      </c>
      <c r="H618" s="70" t="s">
        <v>2361</v>
      </c>
      <c r="I618" s="148"/>
      <c r="J618" s="71">
        <v>4115.0612149216968</v>
      </c>
      <c r="K618" s="71">
        <v>167.47684783781989</v>
      </c>
      <c r="L618" s="71">
        <v>206.164158794005</v>
      </c>
      <c r="M618" s="71">
        <v>850.14518415782504</v>
      </c>
      <c r="N618" s="71">
        <v>893.44467415893291</v>
      </c>
      <c r="O618" s="71">
        <v>728.1436549380345</v>
      </c>
      <c r="P618" s="71">
        <v>1034.9115292250949</v>
      </c>
      <c r="Q618" s="71">
        <v>63.031145346351799</v>
      </c>
      <c r="R618" s="71">
        <v>712.09494400941912</v>
      </c>
      <c r="S618" s="71">
        <v>57.108870000000003</v>
      </c>
      <c r="T618" s="72"/>
      <c r="U618" s="71">
        <v>242597241</v>
      </c>
      <c r="V618" s="71">
        <v>48429</v>
      </c>
      <c r="W618" s="71">
        <v>2286</v>
      </c>
      <c r="X618" s="71">
        <v>328165</v>
      </c>
      <c r="Y618" s="71">
        <v>322797</v>
      </c>
      <c r="Z618" s="71">
        <v>299494</v>
      </c>
      <c r="AA618" s="71">
        <v>251288</v>
      </c>
      <c r="AB618" s="71">
        <v>1023412</v>
      </c>
      <c r="AC618" s="71">
        <v>123336126</v>
      </c>
      <c r="AD618" s="71">
        <v>57.108869999999982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2362</v>
      </c>
      <c r="B619" s="70">
        <v>512</v>
      </c>
      <c r="C619" s="70">
        <v>2</v>
      </c>
      <c r="D619" s="70">
        <v>31</v>
      </c>
      <c r="E619" s="70">
        <v>2005</v>
      </c>
      <c r="F619" s="70" t="s">
        <v>789</v>
      </c>
      <c r="G619" s="70" t="s">
        <v>2360</v>
      </c>
      <c r="H619" s="70" t="s">
        <v>2361</v>
      </c>
      <c r="I619" s="148"/>
      <c r="J619" s="71">
        <v>3963.0311197689311</v>
      </c>
      <c r="K619" s="71">
        <v>96.082225431133551</v>
      </c>
      <c r="L619" s="71">
        <v>185.68615919368571</v>
      </c>
      <c r="M619" s="71">
        <v>1307.103074338092</v>
      </c>
      <c r="N619" s="71">
        <v>1308.4887043833951</v>
      </c>
      <c r="O619" s="71">
        <v>1136.005382818355</v>
      </c>
      <c r="P619" s="71">
        <v>997.14877299862974</v>
      </c>
      <c r="Q619" s="71">
        <v>60.451273640819998</v>
      </c>
      <c r="R619" s="71">
        <v>618.43770031219537</v>
      </c>
      <c r="S619" s="71">
        <v>118.8023756867</v>
      </c>
      <c r="T619" s="72"/>
      <c r="U619" s="71">
        <v>215995255</v>
      </c>
      <c r="V619" s="71">
        <v>40508</v>
      </c>
      <c r="W619" s="71">
        <v>2020</v>
      </c>
      <c r="X619" s="71">
        <v>284435</v>
      </c>
      <c r="Y619" s="71">
        <v>397801</v>
      </c>
      <c r="Z619" s="71">
        <v>540700</v>
      </c>
      <c r="AA619" s="71">
        <v>198293</v>
      </c>
      <c r="AB619" s="71">
        <v>1026088</v>
      </c>
      <c r="AC619" s="71">
        <v>109357902</v>
      </c>
      <c r="AD619" s="71">
        <v>118.8023756867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2363</v>
      </c>
      <c r="B620" s="70">
        <v>513</v>
      </c>
      <c r="C620" s="70">
        <v>3</v>
      </c>
      <c r="D620" s="70">
        <v>31</v>
      </c>
      <c r="E620" s="70">
        <v>2006</v>
      </c>
      <c r="F620" s="70" t="s">
        <v>790</v>
      </c>
      <c r="G620" s="70" t="s">
        <v>2360</v>
      </c>
      <c r="H620" s="70" t="s">
        <v>2361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2364</v>
      </c>
      <c r="B621" s="70">
        <v>514</v>
      </c>
      <c r="C621" s="70">
        <v>4</v>
      </c>
      <c r="D621" s="70">
        <v>31</v>
      </c>
      <c r="E621" s="70">
        <v>2007</v>
      </c>
      <c r="F621" s="70" t="s">
        <v>791</v>
      </c>
      <c r="G621" s="70" t="s">
        <v>2360</v>
      </c>
      <c r="H621" s="70" t="s">
        <v>2361</v>
      </c>
      <c r="I621" s="148"/>
      <c r="J621" s="71">
        <v>4005.948086027553</v>
      </c>
      <c r="K621" s="71">
        <v>89.893003275513649</v>
      </c>
      <c r="L621" s="71">
        <v>182.14138154632701</v>
      </c>
      <c r="M621" s="71">
        <v>1438.9188111747801</v>
      </c>
      <c r="N621" s="71">
        <v>1291.806933788481</v>
      </c>
      <c r="O621" s="71">
        <v>1109.40920398613</v>
      </c>
      <c r="P621" s="71">
        <v>974.79026723174491</v>
      </c>
      <c r="Q621" s="71">
        <v>63.406208330999704</v>
      </c>
      <c r="R621" s="71">
        <v>597.31068253205399</v>
      </c>
      <c r="S621" s="71">
        <v>88.576292418319994</v>
      </c>
      <c r="T621" s="72"/>
      <c r="U621" s="71">
        <v>273177321</v>
      </c>
      <c r="V621" s="71">
        <v>38049</v>
      </c>
      <c r="W621" s="71">
        <v>2496</v>
      </c>
      <c r="X621" s="71">
        <v>343346</v>
      </c>
      <c r="Y621" s="71">
        <v>404585</v>
      </c>
      <c r="Z621" s="71">
        <v>548926</v>
      </c>
      <c r="AA621" s="71">
        <v>190892</v>
      </c>
      <c r="AB621" s="71">
        <v>1019333</v>
      </c>
      <c r="AC621" s="71">
        <v>108652594</v>
      </c>
      <c r="AD621" s="71">
        <v>88.57629241831998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2365</v>
      </c>
      <c r="B622" s="70">
        <v>515</v>
      </c>
      <c r="C622" s="70">
        <v>5</v>
      </c>
      <c r="D622" s="70">
        <v>31</v>
      </c>
      <c r="E622" s="70">
        <v>2008</v>
      </c>
      <c r="F622" s="70" t="s">
        <v>792</v>
      </c>
      <c r="G622" s="70" t="s">
        <v>2360</v>
      </c>
      <c r="H622" s="70" t="s">
        <v>2361</v>
      </c>
      <c r="I622" s="148"/>
      <c r="J622" s="71">
        <v>3824.266664755542</v>
      </c>
      <c r="K622" s="71">
        <v>66.627640774689539</v>
      </c>
      <c r="L622" s="71">
        <v>160.63935294291801</v>
      </c>
      <c r="M622" s="71">
        <v>1505.001401194291</v>
      </c>
      <c r="N622" s="71">
        <v>1289.069483484486</v>
      </c>
      <c r="O622" s="71">
        <v>1078.917923526348</v>
      </c>
      <c r="P622" s="71">
        <v>949.54802385523874</v>
      </c>
      <c r="Q622" s="71">
        <v>62.209263878089303</v>
      </c>
      <c r="R622" s="71">
        <v>530.95195022537609</v>
      </c>
      <c r="S622" s="71">
        <v>88.522807916619996</v>
      </c>
      <c r="T622" s="72"/>
      <c r="U622" s="71">
        <v>284738930</v>
      </c>
      <c r="V622" s="71">
        <v>38049</v>
      </c>
      <c r="W622" s="71">
        <v>2496</v>
      </c>
      <c r="X622" s="71">
        <v>343346</v>
      </c>
      <c r="Y622" s="71">
        <v>407972</v>
      </c>
      <c r="Z622" s="71">
        <v>552576</v>
      </c>
      <c r="AA622" s="71">
        <v>186161</v>
      </c>
      <c r="AB622" s="71">
        <v>1016540</v>
      </c>
      <c r="AC622" s="71">
        <v>100289518</v>
      </c>
      <c r="AD622" s="71">
        <v>88.522807916619996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2366</v>
      </c>
      <c r="B623" s="70">
        <v>516</v>
      </c>
      <c r="C623" s="70">
        <v>6</v>
      </c>
      <c r="D623" s="70">
        <v>31</v>
      </c>
      <c r="E623" s="70">
        <v>2009</v>
      </c>
      <c r="F623" s="70" t="s">
        <v>176</v>
      </c>
      <c r="G623" s="70" t="s">
        <v>2360</v>
      </c>
      <c r="H623" s="70" t="s">
        <v>2361</v>
      </c>
      <c r="I623" s="148"/>
      <c r="J623" s="71">
        <v>3375.1244769998661</v>
      </c>
      <c r="K623" s="71">
        <v>69.440155700115497</v>
      </c>
      <c r="L623" s="71">
        <v>183.61106369451289</v>
      </c>
      <c r="M623" s="71">
        <v>1733.04693994537</v>
      </c>
      <c r="N623" s="71">
        <v>1305.0320138441959</v>
      </c>
      <c r="O623" s="71">
        <v>1102.720211799402</v>
      </c>
      <c r="P623" s="71">
        <v>903.20583900675661</v>
      </c>
      <c r="Q623" s="71">
        <v>59.040941162432802</v>
      </c>
      <c r="R623" s="71">
        <v>501.30342495247589</v>
      </c>
      <c r="S623" s="71">
        <v>92.13682570700999</v>
      </c>
      <c r="T623" s="72"/>
      <c r="U623" s="71">
        <v>249388487</v>
      </c>
      <c r="V623" s="71">
        <v>37497</v>
      </c>
      <c r="W623" s="71">
        <v>5071</v>
      </c>
      <c r="X623" s="71">
        <v>371902</v>
      </c>
      <c r="Y623" s="71">
        <v>410801</v>
      </c>
      <c r="Z623" s="71">
        <v>557452</v>
      </c>
      <c r="AA623" s="71">
        <v>181788</v>
      </c>
      <c r="AB623" s="71">
        <v>1012755</v>
      </c>
      <c r="AC623" s="71">
        <v>92377021</v>
      </c>
      <c r="AD623" s="71">
        <v>92.13682570700999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11.7</v>
      </c>
      <c r="BI623" s="71">
        <v>0</v>
      </c>
      <c r="BJ623" s="71">
        <v>1275.4110000000001</v>
      </c>
      <c r="BK623" s="71">
        <v>1398.482</v>
      </c>
      <c r="BL623" s="71">
        <v>233.87299999999999</v>
      </c>
      <c r="BM623" s="71">
        <v>0</v>
      </c>
      <c r="BN623" s="72"/>
      <c r="BO623" s="71">
        <v>1</v>
      </c>
      <c r="BP623" s="71">
        <v>0</v>
      </c>
      <c r="BQ623" s="71">
        <v>79</v>
      </c>
      <c r="BR623" s="71">
        <v>4</v>
      </c>
      <c r="BS623" s="71">
        <v>40</v>
      </c>
      <c r="BT623" s="71">
        <v>0</v>
      </c>
      <c r="BU623"/>
      <c r="BV623" s="70">
        <v>2870.933</v>
      </c>
      <c r="BW623" s="70">
        <v>0</v>
      </c>
      <c r="BX623" s="70">
        <v>33.817999999999998</v>
      </c>
      <c r="BY623" s="70">
        <v>8.2850000000000001</v>
      </c>
      <c r="BZ623" s="70">
        <v>6.43</v>
      </c>
      <c r="CA623" s="70">
        <v>0</v>
      </c>
      <c r="CB623" s="70">
        <v>0</v>
      </c>
      <c r="CC623" s="70">
        <v>0</v>
      </c>
      <c r="CD623" s="70">
        <v>0</v>
      </c>
    </row>
    <row r="624" spans="1:82">
      <c r="A624" s="70" t="s">
        <v>2367</v>
      </c>
      <c r="B624" s="70">
        <v>517</v>
      </c>
      <c r="C624" s="70">
        <v>7</v>
      </c>
      <c r="D624" s="70">
        <v>31</v>
      </c>
      <c r="E624" s="70">
        <v>2010</v>
      </c>
      <c r="F624" s="70" t="s">
        <v>177</v>
      </c>
      <c r="G624" s="70" t="s">
        <v>2360</v>
      </c>
      <c r="H624" s="70" t="s">
        <v>2361</v>
      </c>
      <c r="I624" s="148"/>
      <c r="J624" s="71">
        <v>3558.7675345091661</v>
      </c>
      <c r="K624" s="71">
        <v>66.953794951893443</v>
      </c>
      <c r="L624" s="71">
        <v>174.08954171816231</v>
      </c>
      <c r="M624" s="71">
        <v>1657.112214771917</v>
      </c>
      <c r="N624" s="71">
        <v>1234.791204103951</v>
      </c>
      <c r="O624" s="71">
        <v>1107.754206156671</v>
      </c>
      <c r="P624" s="71">
        <v>909.9011868381599</v>
      </c>
      <c r="Q624" s="71">
        <v>61.4348230360118</v>
      </c>
      <c r="R624" s="71">
        <v>481.11204241240318</v>
      </c>
      <c r="S624" s="71">
        <v>90.111956065018006</v>
      </c>
      <c r="T624" s="72"/>
      <c r="U624" s="71">
        <v>261438049</v>
      </c>
      <c r="V624" s="71">
        <v>37497</v>
      </c>
      <c r="W624" s="71">
        <v>5071</v>
      </c>
      <c r="X624" s="71">
        <v>371902</v>
      </c>
      <c r="Y624" s="71">
        <v>413948</v>
      </c>
      <c r="Z624" s="71">
        <v>562599</v>
      </c>
      <c r="AA624" s="71">
        <v>178562</v>
      </c>
      <c r="AB624" s="71">
        <v>1009794</v>
      </c>
      <c r="AC624" s="71">
        <v>84015906</v>
      </c>
      <c r="AD624" s="71">
        <v>90.111956065017992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12.8</v>
      </c>
      <c r="BI624" s="71">
        <v>0</v>
      </c>
      <c r="BJ624" s="71">
        <v>1383.2360000000001</v>
      </c>
      <c r="BK624" s="71">
        <v>1527.183</v>
      </c>
      <c r="BL624" s="71">
        <v>202.32130000000001</v>
      </c>
      <c r="BM624" s="71">
        <v>0</v>
      </c>
      <c r="BN624" s="72"/>
      <c r="BO624" s="71">
        <v>1</v>
      </c>
      <c r="BP624" s="71">
        <v>0</v>
      </c>
      <c r="BQ624" s="71">
        <v>79</v>
      </c>
      <c r="BR624" s="71">
        <v>5</v>
      </c>
      <c r="BS624" s="71">
        <v>39</v>
      </c>
      <c r="BT624" s="71">
        <v>0</v>
      </c>
      <c r="BU624"/>
      <c r="BV624" s="70">
        <v>3001.7293</v>
      </c>
      <c r="BW624" s="70">
        <v>109</v>
      </c>
      <c r="BX624" s="70">
        <v>0</v>
      </c>
      <c r="BY624" s="70">
        <v>8.8539999999999992</v>
      </c>
      <c r="BZ624" s="70">
        <v>5.9569999999999999</v>
      </c>
      <c r="CA624" s="70">
        <v>0</v>
      </c>
      <c r="CB624" s="70">
        <v>0</v>
      </c>
      <c r="CC624" s="70">
        <v>0</v>
      </c>
      <c r="CD624" s="70">
        <v>0</v>
      </c>
    </row>
    <row r="625" spans="1:82">
      <c r="A625" s="70" t="s">
        <v>2368</v>
      </c>
      <c r="B625" s="70">
        <v>518</v>
      </c>
      <c r="C625" s="70">
        <v>8</v>
      </c>
      <c r="D625" s="70">
        <v>31</v>
      </c>
      <c r="E625" s="70">
        <v>2011</v>
      </c>
      <c r="F625" s="70" t="s">
        <v>178</v>
      </c>
      <c r="G625" s="70" t="s">
        <v>2360</v>
      </c>
      <c r="H625" s="70" t="s">
        <v>2361</v>
      </c>
      <c r="I625" s="148"/>
      <c r="J625" s="71">
        <v>4273.4433354485182</v>
      </c>
      <c r="K625" s="71">
        <v>106.7003770792529</v>
      </c>
      <c r="L625" s="71">
        <v>226.39331517414041</v>
      </c>
      <c r="M625" s="71">
        <v>2193.0113280979649</v>
      </c>
      <c r="N625" s="71">
        <v>1703.358569274111</v>
      </c>
      <c r="O625" s="71">
        <v>1097.4990699914915</v>
      </c>
      <c r="P625" s="71">
        <v>871.59660371665723</v>
      </c>
      <c r="Q625" s="71">
        <v>70.632350450867307</v>
      </c>
      <c r="R625" s="71">
        <v>491.33074384921201</v>
      </c>
      <c r="S625" s="71">
        <v>91.106316763920006</v>
      </c>
      <c r="T625" s="72"/>
      <c r="U625" s="71">
        <v>288467667</v>
      </c>
      <c r="V625" s="71">
        <v>37497</v>
      </c>
      <c r="W625" s="71">
        <v>5071</v>
      </c>
      <c r="X625" s="71">
        <v>371902</v>
      </c>
      <c r="Y625" s="71">
        <v>416706</v>
      </c>
      <c r="Z625" s="71">
        <v>569500</v>
      </c>
      <c r="AA625" s="71">
        <v>176135</v>
      </c>
      <c r="AB625" s="71">
        <v>1006488</v>
      </c>
      <c r="AC625" s="71">
        <v>85658480</v>
      </c>
      <c r="AD625" s="71">
        <v>91.106316763920006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10.837999999999999</v>
      </c>
      <c r="BI625" s="71">
        <v>0</v>
      </c>
      <c r="BJ625" s="71">
        <v>1414.9449999999999</v>
      </c>
      <c r="BK625" s="71">
        <v>1560.1579999999999</v>
      </c>
      <c r="BL625" s="71">
        <v>186.33580000000001</v>
      </c>
      <c r="BM625" s="71">
        <v>0</v>
      </c>
      <c r="BN625" s="72"/>
      <c r="BO625" s="71">
        <v>1</v>
      </c>
      <c r="BP625" s="71">
        <v>0</v>
      </c>
      <c r="BQ625" s="71">
        <v>82</v>
      </c>
      <c r="BR625" s="71">
        <v>5</v>
      </c>
      <c r="BS625" s="71">
        <v>41</v>
      </c>
      <c r="BT625" s="71">
        <v>0</v>
      </c>
      <c r="BU625"/>
      <c r="BV625" s="70">
        <v>3047.0437999999999</v>
      </c>
      <c r="BW625" s="70">
        <v>110</v>
      </c>
      <c r="BX625" s="70">
        <v>2.5000000000000001E-2</v>
      </c>
      <c r="BY625" s="70">
        <v>8.8040000000000003</v>
      </c>
      <c r="BZ625" s="70">
        <v>6.4039999999999999</v>
      </c>
      <c r="CA625" s="70">
        <v>0</v>
      </c>
      <c r="CB625" s="70">
        <v>0</v>
      </c>
      <c r="CC625" s="70">
        <v>0</v>
      </c>
      <c r="CD625" s="70">
        <v>0</v>
      </c>
    </row>
    <row r="626" spans="1:82">
      <c r="A626" s="70" t="s">
        <v>2369</v>
      </c>
      <c r="B626" s="70">
        <v>519</v>
      </c>
      <c r="C626" s="70">
        <v>9</v>
      </c>
      <c r="D626" s="70">
        <v>31</v>
      </c>
      <c r="E626" s="70">
        <v>2012</v>
      </c>
      <c r="F626" s="70" t="s">
        <v>179</v>
      </c>
      <c r="G626" s="70" t="s">
        <v>2360</v>
      </c>
      <c r="H626" s="70" t="s">
        <v>2361</v>
      </c>
      <c r="I626" s="148"/>
      <c r="J626" s="71">
        <v>4344.2343650266084</v>
      </c>
      <c r="K626" s="71">
        <v>107.0029447194359</v>
      </c>
      <c r="L626" s="71">
        <v>237.63865514988859</v>
      </c>
      <c r="M626" s="71">
        <v>2399.983068147983</v>
      </c>
      <c r="N626" s="71">
        <v>2232.616292285456</v>
      </c>
      <c r="O626" s="71">
        <v>1104.2119171644422</v>
      </c>
      <c r="P626" s="71">
        <v>863.56162237886554</v>
      </c>
      <c r="Q626" s="71">
        <v>77.062307152429597</v>
      </c>
      <c r="R626" s="71">
        <v>500.3298783820776</v>
      </c>
      <c r="S626" s="71">
        <v>96.950658974589984</v>
      </c>
      <c r="T626" s="72"/>
      <c r="U626" s="71">
        <v>298451629</v>
      </c>
      <c r="V626" s="71">
        <v>37497</v>
      </c>
      <c r="W626" s="71">
        <v>5071</v>
      </c>
      <c r="X626" s="71">
        <v>371902</v>
      </c>
      <c r="Y626" s="71">
        <v>424532</v>
      </c>
      <c r="Z626" s="71">
        <v>577528</v>
      </c>
      <c r="AA626" s="71">
        <v>173524</v>
      </c>
      <c r="AB626" s="71">
        <v>1010707</v>
      </c>
      <c r="AC626" s="71">
        <v>84968127</v>
      </c>
      <c r="AD626" s="71">
        <v>96.950658974589984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11.242000000000001</v>
      </c>
      <c r="BI626" s="71">
        <v>0</v>
      </c>
      <c r="BJ626" s="71">
        <v>1535.7090000000001</v>
      </c>
      <c r="BK626" s="71">
        <v>1667.0719999999999</v>
      </c>
      <c r="BL626" s="71">
        <v>339.71609999999998</v>
      </c>
      <c r="BM626" s="71">
        <v>0</v>
      </c>
      <c r="BN626" s="72"/>
      <c r="BO626" s="71">
        <v>1</v>
      </c>
      <c r="BP626" s="71">
        <v>0</v>
      </c>
      <c r="BQ626" s="71">
        <v>81</v>
      </c>
      <c r="BR626" s="71">
        <v>5</v>
      </c>
      <c r="BS626" s="71">
        <v>48</v>
      </c>
      <c r="BT626" s="71">
        <v>0</v>
      </c>
      <c r="BU626"/>
      <c r="BV626" s="70">
        <v>3339.8710999999998</v>
      </c>
      <c r="BW626" s="70">
        <v>120</v>
      </c>
      <c r="BX626" s="70">
        <v>80.397999999999996</v>
      </c>
      <c r="BY626" s="70">
        <v>8.98</v>
      </c>
      <c r="BZ626" s="70">
        <v>4.49</v>
      </c>
      <c r="CA626" s="70">
        <v>0</v>
      </c>
      <c r="CB626" s="70">
        <v>0</v>
      </c>
      <c r="CC626" s="70">
        <v>0</v>
      </c>
      <c r="CD626" s="70">
        <v>0</v>
      </c>
    </row>
    <row r="627" spans="1:82">
      <c r="A627" s="70" t="s">
        <v>2370</v>
      </c>
      <c r="B627" s="70">
        <v>520</v>
      </c>
      <c r="C627" s="70">
        <v>10</v>
      </c>
      <c r="D627" s="70">
        <v>31</v>
      </c>
      <c r="E627" s="70">
        <v>2013</v>
      </c>
      <c r="F627" s="70" t="s">
        <v>180</v>
      </c>
      <c r="G627" s="70" t="s">
        <v>2360</v>
      </c>
      <c r="H627" s="70" t="s">
        <v>2361</v>
      </c>
      <c r="I627" s="148"/>
      <c r="J627" s="71">
        <v>4320.2413169128486</v>
      </c>
      <c r="K627" s="71">
        <v>87.393624292899545</v>
      </c>
      <c r="L627" s="71">
        <v>212.04183762289369</v>
      </c>
      <c r="M627" s="71">
        <v>2400.9662110628501</v>
      </c>
      <c r="N627" s="71">
        <v>2429.9624148793582</v>
      </c>
      <c r="O627" s="71">
        <v>1072.4250175259008</v>
      </c>
      <c r="P627" s="71">
        <v>859.45735778053518</v>
      </c>
      <c r="Q627" s="71">
        <v>78.130608673007799</v>
      </c>
      <c r="R627" s="71">
        <v>482.22435486093349</v>
      </c>
      <c r="S627" s="71">
        <v>91.656050227219993</v>
      </c>
      <c r="T627" s="72"/>
      <c r="U627" s="71">
        <v>228357084</v>
      </c>
      <c r="V627" s="71">
        <v>37497</v>
      </c>
      <c r="W627" s="71">
        <v>5071</v>
      </c>
      <c r="X627" s="71">
        <v>371902</v>
      </c>
      <c r="Y627" s="71">
        <v>427135</v>
      </c>
      <c r="Z627" s="71">
        <v>585946</v>
      </c>
      <c r="AA627" s="71">
        <v>172051</v>
      </c>
      <c r="AB627" s="71">
        <v>1010028</v>
      </c>
      <c r="AC627" s="71">
        <v>79939204</v>
      </c>
      <c r="AD627" s="71">
        <v>91.656050227219978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21.385999999999999</v>
      </c>
      <c r="BI627" s="71">
        <v>0</v>
      </c>
      <c r="BJ627" s="71">
        <v>1797.413</v>
      </c>
      <c r="BK627" s="71">
        <v>1165.885</v>
      </c>
      <c r="BL627" s="71">
        <v>299.86599999999999</v>
      </c>
      <c r="BM627" s="71">
        <v>0</v>
      </c>
      <c r="BN627" s="72"/>
      <c r="BO627" s="71">
        <v>1</v>
      </c>
      <c r="BP627" s="71">
        <v>0</v>
      </c>
      <c r="BQ627" s="71">
        <v>82</v>
      </c>
      <c r="BR627" s="71">
        <v>5</v>
      </c>
      <c r="BS627" s="71">
        <v>33</v>
      </c>
      <c r="BT627" s="71">
        <v>0</v>
      </c>
      <c r="BU627"/>
      <c r="BV627" s="70">
        <v>3093.058</v>
      </c>
      <c r="BW627" s="70">
        <v>111.07899999999999</v>
      </c>
      <c r="BX627" s="70">
        <v>71.155000000000001</v>
      </c>
      <c r="BY627" s="70">
        <v>9.2579999999999991</v>
      </c>
      <c r="BZ627" s="70">
        <v>0</v>
      </c>
      <c r="CA627" s="70">
        <v>0</v>
      </c>
      <c r="CB627" s="70">
        <v>0</v>
      </c>
      <c r="CC627" s="70">
        <v>0</v>
      </c>
      <c r="CD627" s="70">
        <v>0</v>
      </c>
    </row>
    <row r="628" spans="1:82">
      <c r="A628" s="70" t="s">
        <v>2371</v>
      </c>
      <c r="B628" s="70">
        <v>521</v>
      </c>
      <c r="C628" s="70">
        <v>11</v>
      </c>
      <c r="D628" s="70">
        <v>31</v>
      </c>
      <c r="E628" s="70">
        <v>2014</v>
      </c>
      <c r="F628" s="70" t="s">
        <v>181</v>
      </c>
      <c r="G628" s="70" t="s">
        <v>2360</v>
      </c>
      <c r="H628" s="70" t="s">
        <v>2361</v>
      </c>
      <c r="I628" s="148"/>
      <c r="J628" s="71">
        <v>4057.9263630188279</v>
      </c>
      <c r="K628" s="71">
        <v>84.480035546718256</v>
      </c>
      <c r="L628" s="71">
        <v>227.82474290232619</v>
      </c>
      <c r="M628" s="71">
        <v>2153.2629585583281</v>
      </c>
      <c r="N628" s="71">
        <v>2072.9896653605219</v>
      </c>
      <c r="O628" s="71">
        <v>1029.4858287349459</v>
      </c>
      <c r="P628" s="71">
        <v>855.80519677440589</v>
      </c>
      <c r="Q628" s="71">
        <v>74.630804076977995</v>
      </c>
      <c r="R628" s="71">
        <v>453.5568514244402</v>
      </c>
      <c r="S628" s="71">
        <v>96.374205697610009</v>
      </c>
      <c r="T628" s="72"/>
      <c r="U628" s="71">
        <v>237138518</v>
      </c>
      <c r="V628" s="71">
        <v>31777</v>
      </c>
      <c r="W628" s="71">
        <v>4582</v>
      </c>
      <c r="X628" s="71">
        <v>365813</v>
      </c>
      <c r="Y628" s="71">
        <v>430089</v>
      </c>
      <c r="Z628" s="71">
        <v>592422</v>
      </c>
      <c r="AA628" s="71">
        <v>170434</v>
      </c>
      <c r="AB628" s="71">
        <v>1005570</v>
      </c>
      <c r="AC628" s="71">
        <v>75423356</v>
      </c>
      <c r="AD628" s="71">
        <v>96.374205697609995</v>
      </c>
      <c r="AE628" s="72"/>
      <c r="AF628" s="71"/>
      <c r="AG628" s="71"/>
      <c r="AH628" s="71"/>
      <c r="AI628" s="71"/>
      <c r="AJ628" s="71"/>
      <c r="AK628" s="71"/>
      <c r="AL628" s="71"/>
      <c r="AM628" s="71"/>
      <c r="AN628" s="71"/>
      <c r="AO628" s="71"/>
      <c r="AP628" s="71"/>
      <c r="AQ628" s="72"/>
      <c r="AR628" s="71">
        <v>20698</v>
      </c>
      <c r="AS628" s="71">
        <v>4845</v>
      </c>
      <c r="AT628" s="71">
        <v>0</v>
      </c>
      <c r="AU628" s="71">
        <v>1</v>
      </c>
      <c r="AV628" s="71">
        <v>0</v>
      </c>
      <c r="AW628" s="71">
        <v>2</v>
      </c>
      <c r="AX628" s="71"/>
      <c r="AY628" s="72"/>
      <c r="AZ628" s="71">
        <v>90979.977000000014</v>
      </c>
      <c r="BA628" s="71">
        <v>261627.91800000001</v>
      </c>
      <c r="BB628" s="71">
        <v>0</v>
      </c>
      <c r="BC628" s="71">
        <v>64.7</v>
      </c>
      <c r="BD628" s="71">
        <v>0</v>
      </c>
      <c r="BE628" s="71">
        <v>1509</v>
      </c>
      <c r="BF628" s="71"/>
      <c r="BG628" s="72"/>
      <c r="BH628" s="71">
        <v>20.364999999999998</v>
      </c>
      <c r="BI628" s="71">
        <v>0</v>
      </c>
      <c r="BJ628" s="71">
        <v>1940.701</v>
      </c>
      <c r="BK628" s="71">
        <v>841.56200000000001</v>
      </c>
      <c r="BL628" s="71">
        <v>378.48399999999998</v>
      </c>
      <c r="BM628" s="71">
        <v>0</v>
      </c>
      <c r="BN628" s="72"/>
      <c r="BO628" s="71">
        <v>1</v>
      </c>
      <c r="BP628" s="71">
        <v>0</v>
      </c>
      <c r="BQ628" s="71">
        <v>88</v>
      </c>
      <c r="BR628" s="71">
        <v>4</v>
      </c>
      <c r="BS628" s="71">
        <v>40</v>
      </c>
      <c r="BT628" s="71">
        <v>0</v>
      </c>
      <c r="BU628"/>
      <c r="BV628" s="70">
        <v>2966.9920000000002</v>
      </c>
      <c r="BW628" s="70">
        <v>98.034999999999997</v>
      </c>
      <c r="BX628" s="70">
        <v>105.75</v>
      </c>
      <c r="BY628" s="70">
        <v>9.3260000000000005</v>
      </c>
      <c r="BZ628" s="70">
        <v>1.0089999999999999</v>
      </c>
      <c r="CA628" s="70">
        <v>0</v>
      </c>
      <c r="CB628" s="70">
        <v>0</v>
      </c>
      <c r="CC628" s="70">
        <v>0</v>
      </c>
      <c r="CD628" s="70">
        <v>0</v>
      </c>
    </row>
    <row r="629" spans="1:82">
      <c r="A629" s="70" t="s">
        <v>2372</v>
      </c>
      <c r="B629" s="70">
        <v>522</v>
      </c>
      <c r="C629" s="70">
        <v>12</v>
      </c>
      <c r="D629" s="70">
        <v>31</v>
      </c>
      <c r="E629" s="70">
        <v>2015</v>
      </c>
      <c r="F629" s="70" t="s">
        <v>182</v>
      </c>
      <c r="G629" s="70" t="s">
        <v>2360</v>
      </c>
      <c r="H629" s="70" t="s">
        <v>2361</v>
      </c>
      <c r="I629" s="148"/>
      <c r="J629" s="71">
        <v>3946.7214177651122</v>
      </c>
      <c r="K629" s="71">
        <v>80.873583793968464</v>
      </c>
      <c r="L629" s="71">
        <v>268.8340128459788</v>
      </c>
      <c r="M629" s="71">
        <v>2247.848915748436</v>
      </c>
      <c r="N629" s="71">
        <v>1764.0137954316781</v>
      </c>
      <c r="O629" s="71">
        <v>1024.7621525986051</v>
      </c>
      <c r="P629" s="71">
        <v>849.37053876402831</v>
      </c>
      <c r="Q629" s="71">
        <v>72.811941467662507</v>
      </c>
      <c r="R629" s="71">
        <v>432.43006667747795</v>
      </c>
      <c r="S629" s="71">
        <v>120.02473227423</v>
      </c>
      <c r="T629" s="72"/>
      <c r="U629" s="71">
        <v>249170003</v>
      </c>
      <c r="V629" s="71">
        <v>31777</v>
      </c>
      <c r="W629" s="71">
        <v>4582</v>
      </c>
      <c r="X629" s="71">
        <v>365813</v>
      </c>
      <c r="Y629" s="71">
        <v>433549</v>
      </c>
      <c r="Z629" s="71">
        <v>595379</v>
      </c>
      <c r="AA629" s="71">
        <v>169019</v>
      </c>
      <c r="AB629" s="71">
        <v>1002173</v>
      </c>
      <c r="AC629" s="71">
        <v>73916864</v>
      </c>
      <c r="AD629" s="71">
        <v>120.02473227423</v>
      </c>
      <c r="AE629" s="72"/>
      <c r="AF629" s="71">
        <v>2457076879.9098859</v>
      </c>
      <c r="AG629" s="71">
        <v>56059358.192696579</v>
      </c>
      <c r="AH629" s="71">
        <v>53901757.681047499</v>
      </c>
      <c r="AI629" s="71">
        <v>2232963505.1675401</v>
      </c>
      <c r="AJ629" s="71">
        <v>2409087011.889461</v>
      </c>
      <c r="AK629" s="71"/>
      <c r="AL629" s="71"/>
      <c r="AM629" s="71">
        <v>137343605.69237879</v>
      </c>
      <c r="AN629" s="71"/>
      <c r="AO629" s="71"/>
      <c r="AP629" s="71">
        <v>7346432118.5330105</v>
      </c>
      <c r="AQ629" s="72"/>
      <c r="AR629" s="71">
        <v>22422</v>
      </c>
      <c r="AS629" s="71">
        <v>6629</v>
      </c>
      <c r="AT629" s="71">
        <v>0</v>
      </c>
      <c r="AU629" s="71">
        <v>1</v>
      </c>
      <c r="AV629" s="71">
        <v>0</v>
      </c>
      <c r="AW629" s="71">
        <v>3</v>
      </c>
      <c r="AX629" s="71"/>
      <c r="AY629" s="72"/>
      <c r="AZ629" s="71">
        <v>100680.80899999999</v>
      </c>
      <c r="BA629" s="71">
        <v>394717.11800000002</v>
      </c>
      <c r="BB629" s="71">
        <v>0</v>
      </c>
      <c r="BC629" s="71">
        <v>64.7</v>
      </c>
      <c r="BD629" s="71">
        <v>0</v>
      </c>
      <c r="BE629" s="71">
        <v>2009</v>
      </c>
      <c r="BF629" s="71"/>
      <c r="BG629" s="72"/>
      <c r="BH629" s="71">
        <v>19.446000000000002</v>
      </c>
      <c r="BI629" s="71">
        <v>0</v>
      </c>
      <c r="BJ629" s="71">
        <v>1730.2059999999999</v>
      </c>
      <c r="BK629" s="71">
        <v>908.04399999999998</v>
      </c>
      <c r="BL629" s="71">
        <v>391.27099999999996</v>
      </c>
      <c r="BM629" s="71">
        <v>0</v>
      </c>
      <c r="BN629" s="72"/>
      <c r="BO629" s="71">
        <v>1</v>
      </c>
      <c r="BP629" s="71">
        <v>0</v>
      </c>
      <c r="BQ629" s="71">
        <v>88</v>
      </c>
      <c r="BR629" s="71">
        <v>4</v>
      </c>
      <c r="BS629" s="71">
        <v>39</v>
      </c>
      <c r="BT629" s="71">
        <v>0</v>
      </c>
      <c r="BU629"/>
      <c r="BV629" s="70">
        <v>2813.2190000000001</v>
      </c>
      <c r="BW629" s="70">
        <v>97.593000000000004</v>
      </c>
      <c r="BX629" s="70">
        <v>126.003</v>
      </c>
      <c r="BY629" s="70">
        <v>11.14</v>
      </c>
      <c r="BZ629" s="70">
        <v>1.012</v>
      </c>
      <c r="CA629" s="70">
        <v>0</v>
      </c>
      <c r="CB629" s="70">
        <v>0</v>
      </c>
      <c r="CC629" s="70">
        <v>0</v>
      </c>
      <c r="CD629" s="70">
        <v>0</v>
      </c>
    </row>
    <row r="630" spans="1:82">
      <c r="A630" s="70" t="s">
        <v>2373</v>
      </c>
      <c r="B630" s="70">
        <v>523</v>
      </c>
      <c r="C630" s="70">
        <v>13</v>
      </c>
      <c r="D630" s="70">
        <v>31</v>
      </c>
      <c r="E630" s="70">
        <v>2016</v>
      </c>
      <c r="F630" s="70" t="s">
        <v>155</v>
      </c>
      <c r="G630" s="70" t="s">
        <v>2360</v>
      </c>
      <c r="H630" s="70" t="s">
        <v>2361</v>
      </c>
      <c r="I630" s="148"/>
      <c r="J630" s="71">
        <v>3630.5316846439091</v>
      </c>
      <c r="K630" s="71">
        <v>75.04632099495619</v>
      </c>
      <c r="L630" s="71">
        <v>291.99247407242837</v>
      </c>
      <c r="M630" s="71">
        <v>1684.8154848487345</v>
      </c>
      <c r="N630" s="71">
        <v>1536.0356895758625</v>
      </c>
      <c r="O630" s="71">
        <v>1019.8944725401677</v>
      </c>
      <c r="P630" s="71">
        <v>824.48138371269749</v>
      </c>
      <c r="Q630" s="71">
        <v>70.477414342339586</v>
      </c>
      <c r="R630" s="71">
        <v>438.14260482434474</v>
      </c>
      <c r="S630" s="71">
        <v>82.103520981020012</v>
      </c>
      <c r="T630" s="72"/>
      <c r="U630" s="71">
        <v>246249533</v>
      </c>
      <c r="V630" s="71">
        <v>31777</v>
      </c>
      <c r="W630" s="71">
        <v>4582</v>
      </c>
      <c r="X630" s="71">
        <v>365813</v>
      </c>
      <c r="Y630" s="71">
        <v>436123</v>
      </c>
      <c r="Z630" s="71">
        <v>599835</v>
      </c>
      <c r="AA630" s="71">
        <v>169691</v>
      </c>
      <c r="AB630" s="71">
        <v>997811</v>
      </c>
      <c r="AC630" s="71">
        <v>74830444.056009561</v>
      </c>
      <c r="AD630" s="71">
        <v>82.103520981020012</v>
      </c>
      <c r="AE630" s="72"/>
      <c r="AF630" s="71">
        <v>2412632513.4884291</v>
      </c>
      <c r="AG630" s="71">
        <v>54949163.234295137</v>
      </c>
      <c r="AH630" s="71">
        <v>48979574.474474169</v>
      </c>
      <c r="AI630" s="71">
        <v>2555732382.051403</v>
      </c>
      <c r="AJ630" s="71">
        <v>2455918857.9979849</v>
      </c>
      <c r="AK630" s="71"/>
      <c r="AL630" s="71"/>
      <c r="AM630" s="71">
        <v>136852049.96874061</v>
      </c>
      <c r="AN630" s="71"/>
      <c r="AO630" s="71"/>
      <c r="AP630" s="71">
        <v>7665064541.2153273</v>
      </c>
      <c r="AQ630" s="72"/>
      <c r="AR630" s="71">
        <v>24004</v>
      </c>
      <c r="AS630" s="71">
        <v>7588</v>
      </c>
      <c r="AT630" s="71">
        <v>0</v>
      </c>
      <c r="AU630" s="71">
        <v>1</v>
      </c>
      <c r="AV630" s="71">
        <v>0</v>
      </c>
      <c r="AW630" s="71">
        <v>3</v>
      </c>
      <c r="AX630" s="71"/>
      <c r="AY630" s="72"/>
      <c r="AZ630" s="71">
        <v>109387.91099999999</v>
      </c>
      <c r="BA630" s="71">
        <v>469642.35800000001</v>
      </c>
      <c r="BB630" s="71">
        <v>0</v>
      </c>
      <c r="BC630" s="71">
        <v>64.7</v>
      </c>
      <c r="BD630" s="71">
        <v>0</v>
      </c>
      <c r="BE630" s="71">
        <v>2009</v>
      </c>
      <c r="BF630" s="71"/>
      <c r="BG630" s="72"/>
      <c r="BH630" s="71">
        <v>18.466999999999999</v>
      </c>
      <c r="BI630" s="71">
        <v>0</v>
      </c>
      <c r="BJ630" s="71">
        <v>1715.915</v>
      </c>
      <c r="BK630" s="71">
        <v>96.004000000000005</v>
      </c>
      <c r="BL630" s="71">
        <v>413.61899999999997</v>
      </c>
      <c r="BM630" s="71">
        <v>0</v>
      </c>
      <c r="BN630" s="72"/>
      <c r="BO630" s="71">
        <v>1</v>
      </c>
      <c r="BP630" s="71">
        <v>0</v>
      </c>
      <c r="BQ630" s="71">
        <v>88</v>
      </c>
      <c r="BR630" s="71">
        <v>3</v>
      </c>
      <c r="BS630" s="71">
        <v>43</v>
      </c>
      <c r="BT630" s="71">
        <v>0</v>
      </c>
      <c r="BU630"/>
      <c r="BV630" s="70">
        <v>2017.146</v>
      </c>
      <c r="BW630" s="70">
        <v>101.896</v>
      </c>
      <c r="BX630" s="70">
        <v>124.96299999999999</v>
      </c>
      <c r="BY630" s="70">
        <v>0</v>
      </c>
      <c r="BZ630" s="70">
        <v>0</v>
      </c>
      <c r="CA630" s="70">
        <v>0</v>
      </c>
      <c r="CB630" s="70">
        <v>0</v>
      </c>
      <c r="CC630" s="70">
        <v>0</v>
      </c>
      <c r="CD630" s="70">
        <v>0</v>
      </c>
    </row>
    <row r="631" spans="1:82">
      <c r="A631" s="70" t="s">
        <v>2374</v>
      </c>
      <c r="B631" s="70">
        <v>524</v>
      </c>
      <c r="C631" s="70">
        <v>14</v>
      </c>
      <c r="D631" s="70">
        <v>31</v>
      </c>
      <c r="E631" s="70">
        <v>2017</v>
      </c>
      <c r="F631" s="70" t="s">
        <v>156</v>
      </c>
      <c r="G631" s="70" t="s">
        <v>2360</v>
      </c>
      <c r="H631" s="70" t="s">
        <v>2361</v>
      </c>
      <c r="I631" s="148"/>
      <c r="J631" s="71">
        <v>3650.6037032246027</v>
      </c>
      <c r="K631" s="71">
        <v>73.58187927973718</v>
      </c>
      <c r="L631" s="71">
        <v>275.82729992776092</v>
      </c>
      <c r="M631" s="71">
        <v>1429.448975926015</v>
      </c>
      <c r="N631" s="71">
        <v>1632.2136728625346</v>
      </c>
      <c r="O631" s="71">
        <v>1008.8535847714911</v>
      </c>
      <c r="P631" s="71">
        <v>814.22304331532405</v>
      </c>
      <c r="Q631" s="71">
        <v>67.838625990653895</v>
      </c>
      <c r="R631" s="71">
        <v>424.67648649086141</v>
      </c>
      <c r="S631" s="71">
        <v>83.890319865260011</v>
      </c>
      <c r="T631" s="72"/>
      <c r="U631" s="71">
        <v>257633328</v>
      </c>
      <c r="V631" s="71">
        <v>31777</v>
      </c>
      <c r="W631" s="71">
        <v>4582</v>
      </c>
      <c r="X631" s="71">
        <v>365813</v>
      </c>
      <c r="Y631" s="71">
        <v>438842</v>
      </c>
      <c r="Z631" s="71">
        <v>603184</v>
      </c>
      <c r="AA631" s="71">
        <v>168648</v>
      </c>
      <c r="AB631" s="71">
        <v>993205</v>
      </c>
      <c r="AC631" s="71">
        <v>73969720.999999985</v>
      </c>
      <c r="AD631" s="71">
        <v>83.890319865260011</v>
      </c>
      <c r="AE631" s="72"/>
      <c r="AF631" s="71">
        <v>2481574977.7958608</v>
      </c>
      <c r="AG631" s="71">
        <v>54502074.089155473</v>
      </c>
      <c r="AH631" s="71">
        <v>61848369.616847217</v>
      </c>
      <c r="AI631" s="71">
        <v>2125452577.3971231</v>
      </c>
      <c r="AJ631" s="71">
        <v>2520364289.6763811</v>
      </c>
      <c r="AK631" s="71"/>
      <c r="AL631" s="71"/>
      <c r="AM631" s="71">
        <v>136433474.21104711</v>
      </c>
      <c r="AN631" s="71"/>
      <c r="AO631" s="71"/>
      <c r="AP631" s="71">
        <v>7380175762.7864151</v>
      </c>
      <c r="AQ631" s="72"/>
      <c r="AR631" s="71">
        <v>25445</v>
      </c>
      <c r="AS631" s="71">
        <v>8384</v>
      </c>
      <c r="AT631" s="71">
        <v>0</v>
      </c>
      <c r="AU631" s="71">
        <v>1</v>
      </c>
      <c r="AV631" s="71">
        <v>0</v>
      </c>
      <c r="AW631" s="71">
        <v>3</v>
      </c>
      <c r="AX631" s="71"/>
      <c r="AY631" s="72"/>
      <c r="AZ631" s="71">
        <v>117284.90300000001</v>
      </c>
      <c r="BA631" s="71">
        <v>524909.65799999982</v>
      </c>
      <c r="BB631" s="71">
        <v>0</v>
      </c>
      <c r="BC631" s="71">
        <v>64.7</v>
      </c>
      <c r="BD631" s="71">
        <v>0</v>
      </c>
      <c r="BE631" s="71">
        <v>2009</v>
      </c>
      <c r="BF631" s="71"/>
      <c r="BG631" s="72"/>
      <c r="BH631" s="71">
        <v>14.236000000000001</v>
      </c>
      <c r="BI631" s="71">
        <v>0</v>
      </c>
      <c r="BJ631" s="71">
        <v>1571.7760000000001</v>
      </c>
      <c r="BK631" s="71">
        <v>861.21</v>
      </c>
      <c r="BL631" s="71">
        <v>315.35500000000002</v>
      </c>
      <c r="BM631" s="71">
        <v>0</v>
      </c>
      <c r="BN631" s="72"/>
      <c r="BO631" s="71">
        <v>1</v>
      </c>
      <c r="BP631" s="71">
        <v>0</v>
      </c>
      <c r="BQ631" s="71">
        <v>92</v>
      </c>
      <c r="BR631" s="71">
        <v>4</v>
      </c>
      <c r="BS631" s="71">
        <v>41</v>
      </c>
      <c r="BT631" s="71">
        <v>0</v>
      </c>
      <c r="BU631"/>
      <c r="BV631" s="70">
        <v>2513.7930000000001</v>
      </c>
      <c r="BW631" s="70">
        <v>102.473</v>
      </c>
      <c r="BX631" s="70">
        <v>134.178</v>
      </c>
      <c r="BY631" s="70">
        <v>10.965999999999999</v>
      </c>
      <c r="BZ631" s="70">
        <v>1.167</v>
      </c>
      <c r="CA631" s="70">
        <v>0</v>
      </c>
      <c r="CB631" s="70">
        <v>0</v>
      </c>
      <c r="CC631" s="70">
        <v>0</v>
      </c>
      <c r="CD631" s="70">
        <v>0</v>
      </c>
    </row>
    <row r="632" spans="1:82">
      <c r="A632" s="70" t="s">
        <v>2375</v>
      </c>
      <c r="B632" s="70">
        <v>525</v>
      </c>
      <c r="C632" s="70">
        <v>15</v>
      </c>
      <c r="D632" s="70">
        <v>31</v>
      </c>
      <c r="E632" s="70">
        <v>2018</v>
      </c>
      <c r="F632" s="70" t="s">
        <v>183</v>
      </c>
      <c r="G632" s="70" t="s">
        <v>2360</v>
      </c>
      <c r="H632" s="70" t="s">
        <v>2361</v>
      </c>
      <c r="I632" s="148"/>
      <c r="J632" s="71">
        <v>3554.2647337137273</v>
      </c>
      <c r="K632" s="71">
        <v>69.270497683450913</v>
      </c>
      <c r="L632" s="71">
        <v>257.35642156169325</v>
      </c>
      <c r="M632" s="71">
        <v>1478.4002994158566</v>
      </c>
      <c r="N632" s="71">
        <v>1472.2240251434614</v>
      </c>
      <c r="O632" s="71">
        <v>995.30200618945753</v>
      </c>
      <c r="P632" s="71">
        <v>803.69467210032781</v>
      </c>
      <c r="Q632" s="71">
        <v>62.578178506272302</v>
      </c>
      <c r="R632" s="71">
        <v>416.00697650487405</v>
      </c>
      <c r="S632" s="71">
        <v>88.838607828042512</v>
      </c>
      <c r="T632" s="72"/>
      <c r="U632" s="71">
        <v>276947891</v>
      </c>
      <c r="V632" s="71">
        <v>31777</v>
      </c>
      <c r="W632" s="71">
        <v>4582</v>
      </c>
      <c r="X632" s="71">
        <v>365813</v>
      </c>
      <c r="Y632" s="71">
        <v>441030</v>
      </c>
      <c r="Z632" s="71">
        <v>606476</v>
      </c>
      <c r="AA632" s="71">
        <v>168141</v>
      </c>
      <c r="AB632" s="71">
        <v>987336</v>
      </c>
      <c r="AC632" s="71">
        <v>72175695</v>
      </c>
      <c r="AD632" s="71">
        <v>88.838607828042512</v>
      </c>
      <c r="AE632" s="72"/>
      <c r="AF632" s="71">
        <v>2325665705.7748728</v>
      </c>
      <c r="AG632" s="71">
        <v>48553348.808866277</v>
      </c>
      <c r="AH632" s="71">
        <v>56976131.759559453</v>
      </c>
      <c r="AI632" s="71">
        <v>2223314814.8687119</v>
      </c>
      <c r="AJ632" s="71">
        <v>2323751975.0257988</v>
      </c>
      <c r="AK632" s="71"/>
      <c r="AL632" s="71"/>
      <c r="AM632" s="71">
        <v>135907897.04559651</v>
      </c>
      <c r="AN632" s="71"/>
      <c r="AO632" s="71"/>
      <c r="AP632" s="71">
        <v>7114169873.2834053</v>
      </c>
      <c r="AQ632" s="72"/>
      <c r="AR632" s="71">
        <v>27583</v>
      </c>
      <c r="AS632" s="71">
        <v>9002</v>
      </c>
      <c r="AT632" s="71">
        <v>3</v>
      </c>
      <c r="AU632" s="71">
        <v>1</v>
      </c>
      <c r="AV632" s="71">
        <v>0</v>
      </c>
      <c r="AW632" s="71">
        <v>3</v>
      </c>
      <c r="AX632" s="71"/>
      <c r="AY632" s="72"/>
      <c r="AZ632" s="71">
        <v>128356.09700000063</v>
      </c>
      <c r="BA632" s="71">
        <v>571770.38399999996</v>
      </c>
      <c r="BB632" s="71">
        <v>59</v>
      </c>
      <c r="BC632" s="71">
        <v>65</v>
      </c>
      <c r="BD632" s="71">
        <v>0</v>
      </c>
      <c r="BE632" s="71">
        <v>2009</v>
      </c>
      <c r="BF632" s="71"/>
      <c r="BG632" s="72"/>
      <c r="BH632" s="71">
        <v>17.611000000000001</v>
      </c>
      <c r="BI632" s="71">
        <v>0</v>
      </c>
      <c r="BJ632" s="71">
        <v>1529.0050000000001</v>
      </c>
      <c r="BK632" s="71">
        <v>873.01900000000001</v>
      </c>
      <c r="BL632" s="71">
        <v>295.16500000000002</v>
      </c>
      <c r="BM632" s="71">
        <v>0</v>
      </c>
      <c r="BN632" s="72"/>
      <c r="BO632" s="71">
        <v>1</v>
      </c>
      <c r="BP632" s="71">
        <v>0</v>
      </c>
      <c r="BQ632" s="71">
        <v>90</v>
      </c>
      <c r="BR632" s="71">
        <v>4</v>
      </c>
      <c r="BS632" s="71">
        <v>38</v>
      </c>
      <c r="BT632" s="71">
        <v>0</v>
      </c>
      <c r="BU632"/>
      <c r="BV632" s="70">
        <v>2481.8850000000002</v>
      </c>
      <c r="BW632" s="70">
        <v>95.677999999999997</v>
      </c>
      <c r="BX632" s="70">
        <v>124.706</v>
      </c>
      <c r="BY632" s="70">
        <v>11.391999999999999</v>
      </c>
      <c r="BZ632" s="70">
        <v>1.139</v>
      </c>
      <c r="CA632" s="70">
        <v>0</v>
      </c>
      <c r="CB632" s="70">
        <v>0</v>
      </c>
      <c r="CC632" s="70">
        <v>0</v>
      </c>
      <c r="CD632" s="70">
        <v>0</v>
      </c>
    </row>
    <row r="633" spans="1:82">
      <c r="A633" s="70" t="s">
        <v>2376</v>
      </c>
      <c r="B633" s="70">
        <v>526</v>
      </c>
      <c r="C633" s="70">
        <v>16</v>
      </c>
      <c r="D633" s="70">
        <v>31</v>
      </c>
      <c r="E633" s="70">
        <v>2019</v>
      </c>
      <c r="F633" s="70" t="s">
        <v>158</v>
      </c>
      <c r="G633" s="70" t="s">
        <v>2360</v>
      </c>
      <c r="H633" s="70" t="s">
        <v>2361</v>
      </c>
      <c r="I633" s="148"/>
      <c r="J633" s="71">
        <v>3089.1199368114799</v>
      </c>
      <c r="K633" s="71">
        <v>58.383046379104258</v>
      </c>
      <c r="L633" s="71">
        <v>253.02343880357901</v>
      </c>
      <c r="M633" s="71">
        <v>1151.9061763194554</v>
      </c>
      <c r="N633" s="71">
        <v>1113.4512179659548</v>
      </c>
      <c r="O633" s="71">
        <v>972.0013768189815</v>
      </c>
      <c r="P633" s="71">
        <v>799.30036061665987</v>
      </c>
      <c r="Q633" s="71">
        <v>60.555004234111202</v>
      </c>
      <c r="R633" s="71">
        <v>405.82390451375176</v>
      </c>
      <c r="S633" s="71">
        <v>96.615238537069928</v>
      </c>
      <c r="T633" s="72"/>
      <c r="U633" s="71">
        <v>271158324</v>
      </c>
      <c r="V633" s="71">
        <v>31777</v>
      </c>
      <c r="W633" s="71">
        <v>4582</v>
      </c>
      <c r="X633" s="71">
        <v>365813</v>
      </c>
      <c r="Y633" s="71">
        <v>443745</v>
      </c>
      <c r="Z633" s="71">
        <v>608538</v>
      </c>
      <c r="AA633" s="71">
        <v>165970</v>
      </c>
      <c r="AB633" s="71">
        <v>981280</v>
      </c>
      <c r="AC633" s="71">
        <v>71562184</v>
      </c>
      <c r="AD633" s="71">
        <v>96.615238537069928</v>
      </c>
      <c r="AE633" s="72"/>
      <c r="AF633" s="71">
        <v>2343757138.2540832</v>
      </c>
      <c r="AG633" s="71">
        <v>46923471.473607831</v>
      </c>
      <c r="AH633" s="71">
        <v>63161701.246402338</v>
      </c>
      <c r="AI633" s="71">
        <v>2106975115.5243998</v>
      </c>
      <c r="AJ633" s="71">
        <v>2155651109.0306468</v>
      </c>
      <c r="AK633" s="71">
        <v>0</v>
      </c>
      <c r="AL633" s="71">
        <v>0</v>
      </c>
      <c r="AM633" s="71">
        <v>133642948.928115</v>
      </c>
      <c r="AN633" s="71">
        <v>0</v>
      </c>
      <c r="AO633" s="71">
        <v>0</v>
      </c>
      <c r="AP633" s="71">
        <v>6850111484.4572554</v>
      </c>
      <c r="AQ633" s="72"/>
      <c r="AR633" s="71">
        <v>28939</v>
      </c>
      <c r="AS633" s="71">
        <v>9562</v>
      </c>
      <c r="AT633" s="71">
        <v>3</v>
      </c>
      <c r="AU633" s="71">
        <v>1</v>
      </c>
      <c r="AV633" s="71">
        <v>0</v>
      </c>
      <c r="AW633" s="71">
        <v>3</v>
      </c>
      <c r="AX633" s="71"/>
      <c r="AY633" s="72"/>
      <c r="AZ633" s="71">
        <v>136612.1690000002</v>
      </c>
      <c r="BA633" s="71">
        <v>615507.9580000001</v>
      </c>
      <c r="BB633" s="71">
        <v>58.5</v>
      </c>
      <c r="BC633" s="71">
        <v>64.7</v>
      </c>
      <c r="BD633" s="71">
        <v>0</v>
      </c>
      <c r="BE633" s="71">
        <v>2560.1799999999998</v>
      </c>
      <c r="BF633" s="71"/>
      <c r="BG633" s="72"/>
      <c r="BH633" s="71">
        <v>13.026</v>
      </c>
      <c r="BI633" s="71">
        <v>0</v>
      </c>
      <c r="BJ633" s="71">
        <v>1431.8920000000001</v>
      </c>
      <c r="BK633" s="71">
        <v>807.86699999999996</v>
      </c>
      <c r="BL633" s="71">
        <v>328.38300000000004</v>
      </c>
      <c r="BM633" s="71">
        <v>0</v>
      </c>
      <c r="BN633" s="72"/>
      <c r="BO633" s="71">
        <v>1</v>
      </c>
      <c r="BP633" s="71">
        <v>0</v>
      </c>
      <c r="BQ633" s="71">
        <v>88</v>
      </c>
      <c r="BR633" s="71">
        <v>4</v>
      </c>
      <c r="BS633" s="71">
        <v>43</v>
      </c>
      <c r="BT633" s="71">
        <v>0</v>
      </c>
      <c r="BU633"/>
      <c r="BV633" s="70">
        <v>2367.3029999999999</v>
      </c>
      <c r="BW633" s="70">
        <v>81.007999999999996</v>
      </c>
      <c r="BX633" s="70">
        <v>132.857</v>
      </c>
      <c r="BY633" s="70">
        <v>0</v>
      </c>
      <c r="BZ633" s="70">
        <v>0</v>
      </c>
      <c r="CA633" s="70">
        <v>0</v>
      </c>
      <c r="CB633" s="70">
        <v>0</v>
      </c>
      <c r="CC633" s="70">
        <v>0</v>
      </c>
      <c r="CD633" s="70">
        <v>0</v>
      </c>
    </row>
    <row r="634" spans="1:82">
      <c r="A634" s="70" t="s">
        <v>2377</v>
      </c>
      <c r="B634" s="70">
        <v>527</v>
      </c>
      <c r="C634" s="70">
        <v>17</v>
      </c>
      <c r="D634" s="70">
        <v>31</v>
      </c>
      <c r="E634" s="70">
        <v>2020</v>
      </c>
      <c r="F634" s="70" t="s">
        <v>159</v>
      </c>
      <c r="G634" s="1064" t="s">
        <v>2360</v>
      </c>
      <c r="H634" s="70" t="s">
        <v>2361</v>
      </c>
      <c r="I634" s="148"/>
      <c r="J634" s="71">
        <v>3156.2861943522144</v>
      </c>
      <c r="K634" s="71">
        <v>71.10247219220669</v>
      </c>
      <c r="L634" s="71">
        <v>308.65385309129329</v>
      </c>
      <c r="M634" s="71">
        <v>1456.8786516194268</v>
      </c>
      <c r="N634" s="71">
        <v>1584.491044407049</v>
      </c>
      <c r="O634" s="71">
        <v>853.71118558008141</v>
      </c>
      <c r="P634" s="71">
        <v>753.716060958914</v>
      </c>
      <c r="Q634" s="71">
        <v>57.423145654122798</v>
      </c>
      <c r="R634" s="71">
        <v>393.78974393559417</v>
      </c>
      <c r="S634" s="71">
        <v>94.617485117780006</v>
      </c>
      <c r="T634" s="72"/>
      <c r="U634" s="71">
        <v>252896630</v>
      </c>
      <c r="V634" s="71">
        <v>31649</v>
      </c>
      <c r="W634" s="71">
        <v>5564</v>
      </c>
      <c r="X634" s="71">
        <v>359151</v>
      </c>
      <c r="Y634" s="71">
        <v>445747</v>
      </c>
      <c r="Z634" s="71">
        <v>610039</v>
      </c>
      <c r="AA634" s="71">
        <v>166348</v>
      </c>
      <c r="AB634" s="71">
        <v>973922</v>
      </c>
      <c r="AC634" s="71">
        <v>69807016</v>
      </c>
      <c r="AD634" s="71">
        <v>94.617485117780006</v>
      </c>
      <c r="AE634" s="72"/>
      <c r="AF634" s="71">
        <v>2221877707.0781531</v>
      </c>
      <c r="AG634" s="71">
        <v>47513950.841861434</v>
      </c>
      <c r="AH634" s="71">
        <v>81854433.15871188</v>
      </c>
      <c r="AI634" s="71">
        <v>2054690350.212029</v>
      </c>
      <c r="AJ634" s="71">
        <v>2390785893.6712012</v>
      </c>
      <c r="AK634" s="71">
        <v>0</v>
      </c>
      <c r="AL634" s="71">
        <v>0</v>
      </c>
      <c r="AM634" s="71">
        <v>127107641.49910365</v>
      </c>
      <c r="AN634" s="71">
        <v>0</v>
      </c>
      <c r="AO634" s="71">
        <v>0</v>
      </c>
      <c r="AP634" s="71">
        <v>6923829976.4610596</v>
      </c>
      <c r="AQ634" s="72"/>
      <c r="AR634" s="71">
        <v>30425</v>
      </c>
      <c r="AS634" s="71">
        <v>9992</v>
      </c>
      <c r="AT634" s="71">
        <v>3</v>
      </c>
      <c r="AU634" s="71">
        <v>1</v>
      </c>
      <c r="AV634" s="71">
        <v>0</v>
      </c>
      <c r="AW634" s="71">
        <v>3</v>
      </c>
      <c r="AX634" s="71"/>
      <c r="AY634" s="72"/>
      <c r="AZ634" s="71">
        <v>145185.21100000039</v>
      </c>
      <c r="BA634" s="71">
        <v>674903.75799999968</v>
      </c>
      <c r="BB634" s="71">
        <v>58.8</v>
      </c>
      <c r="BC634" s="71">
        <v>64.7</v>
      </c>
      <c r="BD634" s="71">
        <v>0</v>
      </c>
      <c r="BE634" s="71">
        <v>2560.1799999999998</v>
      </c>
      <c r="BF634" s="71"/>
      <c r="BG634" s="72"/>
      <c r="BH634" s="71">
        <v>10.334</v>
      </c>
      <c r="BI634" s="71">
        <v>0</v>
      </c>
      <c r="BJ634" s="71">
        <v>1165.175</v>
      </c>
      <c r="BK634" s="71">
        <v>683.89300000000003</v>
      </c>
      <c r="BL634" s="71">
        <v>287.70599999999996</v>
      </c>
      <c r="BM634" s="71">
        <v>0</v>
      </c>
      <c r="BN634" s="72"/>
      <c r="BO634" s="71">
        <v>1</v>
      </c>
      <c r="BP634" s="71">
        <v>0</v>
      </c>
      <c r="BQ634" s="71">
        <v>84</v>
      </c>
      <c r="BR634" s="71">
        <v>4</v>
      </c>
      <c r="BS634" s="71">
        <v>39</v>
      </c>
      <c r="BT634" s="71">
        <v>0</v>
      </c>
      <c r="BU634"/>
      <c r="BV634" s="70">
        <v>1938.0160000000001</v>
      </c>
      <c r="BW634" s="70">
        <v>63.052</v>
      </c>
      <c r="BX634" s="70">
        <v>136.06800000000001</v>
      </c>
      <c r="BY634" s="70">
        <v>8.8870000000000005</v>
      </c>
      <c r="BZ634" s="70">
        <v>1.085</v>
      </c>
      <c r="CA634" s="70">
        <v>0</v>
      </c>
      <c r="CB634" s="70">
        <v>0</v>
      </c>
      <c r="CC634" s="70">
        <v>0</v>
      </c>
      <c r="CD634" s="70">
        <v>0</v>
      </c>
    </row>
    <row r="635" spans="1:82">
      <c r="A635" s="70" t="s">
        <v>2378</v>
      </c>
      <c r="B635" s="70">
        <v>527</v>
      </c>
      <c r="C635" s="70">
        <v>18</v>
      </c>
      <c r="D635" s="70">
        <v>31</v>
      </c>
      <c r="E635" s="70">
        <v>2021</v>
      </c>
      <c r="F635" s="70" t="s">
        <v>160</v>
      </c>
      <c r="G635" s="1064" t="s">
        <v>2360</v>
      </c>
      <c r="H635" s="70" t="s">
        <v>2361</v>
      </c>
      <c r="I635" s="148"/>
      <c r="J635" s="71">
        <v>2793.63802148471</v>
      </c>
      <c r="K635" s="71">
        <v>70.649577911270967</v>
      </c>
      <c r="L635" s="71">
        <v>245.6486316098453</v>
      </c>
      <c r="M635" s="71">
        <v>1456.3583970851869</v>
      </c>
      <c r="N635" s="71">
        <v>1516.104429154796</v>
      </c>
      <c r="O635" s="71">
        <v>828.99528628803193</v>
      </c>
      <c r="P635" s="71">
        <v>773.65590201115151</v>
      </c>
      <c r="Q635" s="71">
        <v>56.336844121175098</v>
      </c>
      <c r="R635" s="71">
        <v>391.8888529698566</v>
      </c>
      <c r="S635" s="71">
        <v>82.382733132340022</v>
      </c>
      <c r="T635" s="72"/>
      <c r="U635" s="71">
        <v>280139214</v>
      </c>
      <c r="V635" s="71">
        <v>31649</v>
      </c>
      <c r="W635" s="71">
        <v>5564</v>
      </c>
      <c r="X635" s="71">
        <v>359151</v>
      </c>
      <c r="Y635" s="71">
        <v>445500</v>
      </c>
      <c r="Z635" s="71">
        <v>609943</v>
      </c>
      <c r="AA635" s="71">
        <v>166499</v>
      </c>
      <c r="AB635" s="71">
        <v>964885</v>
      </c>
      <c r="AC635" s="71">
        <v>67394092</v>
      </c>
      <c r="AD635" s="71">
        <v>82.382733132340022</v>
      </c>
      <c r="AE635" s="72"/>
      <c r="AF635" s="71">
        <v>2143882280.6962161</v>
      </c>
      <c r="AG635" s="71">
        <v>49261347.310367852</v>
      </c>
      <c r="AH635" s="71">
        <v>66920373.010574237</v>
      </c>
      <c r="AI635" s="71">
        <v>2259235609.3597789</v>
      </c>
      <c r="AJ635" s="71">
        <v>2377886441.3294339</v>
      </c>
      <c r="AK635" s="71">
        <v>0</v>
      </c>
      <c r="AL635" s="71">
        <v>0</v>
      </c>
      <c r="AM635" s="71">
        <v>126654556.38743192</v>
      </c>
      <c r="AN635" s="71">
        <v>0</v>
      </c>
      <c r="AO635" s="71">
        <v>0</v>
      </c>
      <c r="AP635" s="71">
        <v>7023840608.0938034</v>
      </c>
      <c r="AQ635" s="72"/>
      <c r="AR635" s="71">
        <v>32313</v>
      </c>
      <c r="AS635" s="71">
        <v>10208</v>
      </c>
      <c r="AT635" s="71">
        <v>3</v>
      </c>
      <c r="AU635" s="71">
        <v>1</v>
      </c>
      <c r="AV635" s="71">
        <v>0</v>
      </c>
      <c r="AW635" s="71">
        <v>3</v>
      </c>
      <c r="AX635" s="71"/>
      <c r="AY635" s="72"/>
      <c r="AZ635" s="71">
        <v>155449.5629999988</v>
      </c>
      <c r="BA635" s="71">
        <v>705415.58399999852</v>
      </c>
      <c r="BB635" s="71">
        <v>58.8</v>
      </c>
      <c r="BC635" s="71">
        <v>64.7</v>
      </c>
      <c r="BD635" s="71">
        <v>0</v>
      </c>
      <c r="BE635" s="71">
        <v>2560.1799999999998</v>
      </c>
      <c r="BF635" s="71"/>
      <c r="BG635" s="72"/>
      <c r="BH635" s="71">
        <v>13.688000000000001</v>
      </c>
      <c r="BI635" s="71">
        <v>0</v>
      </c>
      <c r="BJ635" s="71">
        <v>1411.711</v>
      </c>
      <c r="BK635" s="71">
        <v>709.11599999999999</v>
      </c>
      <c r="BL635" s="71">
        <v>311</v>
      </c>
      <c r="BM635" s="71">
        <v>0</v>
      </c>
      <c r="BN635" s="72"/>
      <c r="BO635" s="71">
        <v>1</v>
      </c>
      <c r="BP635" s="71">
        <v>0</v>
      </c>
      <c r="BQ635" s="71">
        <v>85</v>
      </c>
      <c r="BR635" s="71">
        <v>4</v>
      </c>
      <c r="BS635" s="71">
        <v>39</v>
      </c>
      <c r="BT635" s="71">
        <v>0</v>
      </c>
      <c r="BU635"/>
      <c r="BV635" s="70">
        <v>2251.4690000000001</v>
      </c>
      <c r="BW635" s="70">
        <v>61.508000000000003</v>
      </c>
      <c r="BX635" s="70">
        <v>124.08799999999999</v>
      </c>
      <c r="BY635" s="70">
        <v>8.4499999999999993</v>
      </c>
      <c r="BZ635" s="70">
        <v>0</v>
      </c>
      <c r="CA635" s="70">
        <v>0</v>
      </c>
      <c r="CB635" s="70">
        <v>0</v>
      </c>
      <c r="CC635" s="70">
        <v>0</v>
      </c>
      <c r="CD635" s="70">
        <v>0</v>
      </c>
    </row>
    <row r="636" spans="1:82">
      <c r="A636" s="70" t="s">
        <v>2379</v>
      </c>
      <c r="B636" s="70">
        <v>527</v>
      </c>
      <c r="C636" s="70">
        <v>19</v>
      </c>
      <c r="D636" s="70">
        <v>31</v>
      </c>
      <c r="E636" s="70">
        <v>2022</v>
      </c>
      <c r="F636" s="70" t="s">
        <v>161</v>
      </c>
      <c r="G636" s="70" t="s">
        <v>2360</v>
      </c>
      <c r="H636" s="70" t="s">
        <v>2361</v>
      </c>
      <c r="I636" s="148"/>
      <c r="J636" s="71">
        <v>2420.0145627868192</v>
      </c>
      <c r="K636" s="71">
        <v>60.728914304492385</v>
      </c>
      <c r="L636" s="71">
        <v>166.2752009733569</v>
      </c>
      <c r="M636" s="71">
        <v>1144.2600042146021</v>
      </c>
      <c r="N636" s="71">
        <v>1118.710635262534</v>
      </c>
      <c r="O636" s="71">
        <v>874.05390227047667</v>
      </c>
      <c r="P636" s="71">
        <v>765.3389582816078</v>
      </c>
      <c r="Q636" s="71">
        <v>56.325900002825634</v>
      </c>
      <c r="R636" s="71">
        <v>398.34572710650917</v>
      </c>
      <c r="S636" s="71">
        <v>84.101263460510026</v>
      </c>
      <c r="T636" s="72"/>
      <c r="U636" s="71">
        <v>307295543</v>
      </c>
      <c r="V636" s="71">
        <v>31649</v>
      </c>
      <c r="W636" s="71">
        <v>5564</v>
      </c>
      <c r="X636" s="71">
        <v>359151</v>
      </c>
      <c r="Y636" s="71">
        <v>447775</v>
      </c>
      <c r="Z636" s="71">
        <v>611010</v>
      </c>
      <c r="AA636" s="71">
        <v>167220</v>
      </c>
      <c r="AB636" s="71">
        <v>956787</v>
      </c>
      <c r="AC636" s="71">
        <v>69364875</v>
      </c>
      <c r="AD636" s="71">
        <v>84.101263460510026</v>
      </c>
      <c r="AE636" s="72"/>
      <c r="AF636" s="71">
        <v>2203044600.5337214</v>
      </c>
      <c r="AG636" s="71">
        <v>49328930.652022824</v>
      </c>
      <c r="AH636" s="71">
        <v>54959785.524901494</v>
      </c>
      <c r="AI636" s="71">
        <v>1994380747.963665</v>
      </c>
      <c r="AJ636" s="71">
        <v>2322639256.9685121</v>
      </c>
      <c r="AK636" s="71">
        <v>0</v>
      </c>
      <c r="AL636" s="71">
        <v>0</v>
      </c>
      <c r="AM636" s="71">
        <v>123547316.63390088</v>
      </c>
      <c r="AN636" s="71">
        <v>0</v>
      </c>
      <c r="AO636" s="71">
        <v>0</v>
      </c>
      <c r="AP636" s="71">
        <v>6747900638.2767229</v>
      </c>
      <c r="AQ636" s="72"/>
      <c r="AR636" s="71">
        <v>34385</v>
      </c>
      <c r="AS636" s="71">
        <v>10342</v>
      </c>
      <c r="AT636" s="71">
        <v>3</v>
      </c>
      <c r="AU636" s="71">
        <v>1</v>
      </c>
      <c r="AV636" s="71">
        <v>0</v>
      </c>
      <c r="AW636" s="71">
        <v>3</v>
      </c>
      <c r="AX636" s="71"/>
      <c r="AY636" s="72"/>
      <c r="AZ636" s="71">
        <v>168137.34699999713</v>
      </c>
      <c r="BA636" s="71">
        <v>739880.38399999856</v>
      </c>
      <c r="BB636" s="71">
        <v>58.8</v>
      </c>
      <c r="BC636" s="71">
        <v>64.7</v>
      </c>
      <c r="BD636" s="71">
        <v>0</v>
      </c>
      <c r="BE636" s="71">
        <v>2560.1800000000003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2380</v>
      </c>
      <c r="B637" s="70">
        <v>527</v>
      </c>
      <c r="C637" s="70">
        <v>20</v>
      </c>
      <c r="D637" s="70">
        <v>31</v>
      </c>
      <c r="E637" s="70">
        <v>2023</v>
      </c>
      <c r="F637" s="70" t="s">
        <v>1539</v>
      </c>
      <c r="G637" s="70" t="s">
        <v>2360</v>
      </c>
      <c r="H637" s="70" t="s">
        <v>2361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36558</v>
      </c>
      <c r="AS637" s="71">
        <v>10416</v>
      </c>
      <c r="AT637" s="71">
        <v>3</v>
      </c>
      <c r="AU637" s="71">
        <v>1</v>
      </c>
      <c r="AV637" s="71">
        <v>0</v>
      </c>
      <c r="AW637" s="71">
        <v>3</v>
      </c>
      <c r="AX637" s="71"/>
      <c r="AY637" s="72"/>
      <c r="AZ637" s="71">
        <v>180291.16399999411</v>
      </c>
      <c r="BA637" s="71">
        <v>765278.58399999782</v>
      </c>
      <c r="BB637" s="71">
        <v>58.8</v>
      </c>
      <c r="BC637" s="71">
        <v>64.7</v>
      </c>
      <c r="BD637" s="71">
        <v>0</v>
      </c>
      <c r="BE637" s="71">
        <v>2560.1800000000003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2381</v>
      </c>
      <c r="B638" s="70">
        <v>527</v>
      </c>
      <c r="C638" s="70">
        <v>21</v>
      </c>
      <c r="D638" s="70">
        <v>31</v>
      </c>
      <c r="E638" s="70">
        <v>2024</v>
      </c>
      <c r="F638" s="70" t="s">
        <v>1554</v>
      </c>
      <c r="G638" s="70" t="s">
        <v>2360</v>
      </c>
      <c r="H638" s="70" t="s">
        <v>2361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2180</v>
      </c>
      <c r="B9" s="70">
        <v>1</v>
      </c>
      <c r="C9" s="70">
        <v>1</v>
      </c>
      <c r="D9" s="70">
        <v>1</v>
      </c>
      <c r="E9" s="70">
        <v>1990</v>
      </c>
      <c r="F9" s="70" t="s">
        <v>787</v>
      </c>
      <c r="G9" s="1073" t="s">
        <v>2181</v>
      </c>
      <c r="H9" s="70" t="s">
        <v>2182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2183</v>
      </c>
      <c r="B10" s="70">
        <v>2</v>
      </c>
      <c r="C10" s="70">
        <v>2</v>
      </c>
      <c r="D10" s="70">
        <v>1</v>
      </c>
      <c r="E10" s="70">
        <v>2005</v>
      </c>
      <c r="F10" s="70" t="s">
        <v>789</v>
      </c>
      <c r="G10" s="1073" t="s">
        <v>2181</v>
      </c>
      <c r="H10" s="70" t="s">
        <v>2182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2184</v>
      </c>
      <c r="B11" s="70">
        <v>3</v>
      </c>
      <c r="C11" s="70">
        <v>3</v>
      </c>
      <c r="D11" s="70">
        <v>1</v>
      </c>
      <c r="E11" s="70">
        <v>2006</v>
      </c>
      <c r="F11" s="70" t="s">
        <v>790</v>
      </c>
      <c r="G11" s="1073" t="s">
        <v>2181</v>
      </c>
      <c r="H11" s="70" t="s">
        <v>2182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2185</v>
      </c>
      <c r="B12" s="70">
        <v>4</v>
      </c>
      <c r="C12" s="70">
        <v>4</v>
      </c>
      <c r="D12" s="70">
        <v>1</v>
      </c>
      <c r="E12" s="70">
        <v>2007</v>
      </c>
      <c r="F12" s="70" t="s">
        <v>791</v>
      </c>
      <c r="G12" s="1073" t="s">
        <v>2181</v>
      </c>
      <c r="H12" s="70" t="s">
        <v>2182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2186</v>
      </c>
      <c r="B13" s="70">
        <v>5</v>
      </c>
      <c r="C13" s="70">
        <v>5</v>
      </c>
      <c r="D13" s="70">
        <v>1</v>
      </c>
      <c r="E13" s="70">
        <v>2008</v>
      </c>
      <c r="F13" s="70" t="s">
        <v>792</v>
      </c>
      <c r="G13" s="1073" t="s">
        <v>2181</v>
      </c>
      <c r="H13" s="70" t="s">
        <v>2182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2187</v>
      </c>
      <c r="B14" s="70">
        <v>6</v>
      </c>
      <c r="C14" s="70">
        <v>6</v>
      </c>
      <c r="D14" s="70">
        <v>1</v>
      </c>
      <c r="E14" s="70">
        <v>2009</v>
      </c>
      <c r="F14" s="70" t="s">
        <v>176</v>
      </c>
      <c r="G14" s="1073" t="s">
        <v>2181</v>
      </c>
      <c r="H14" s="70" t="s">
        <v>2182</v>
      </c>
      <c r="I14" s="1066"/>
      <c r="J14" s="73">
        <v>0</v>
      </c>
      <c r="K14" s="73">
        <v>0</v>
      </c>
      <c r="L14" s="73">
        <v>0</v>
      </c>
      <c r="M14" s="73">
        <v>0</v>
      </c>
      <c r="N14" s="73">
        <v>0</v>
      </c>
      <c r="O14" s="73">
        <v>0</v>
      </c>
      <c r="P14" s="73">
        <v>0</v>
      </c>
      <c r="Q14" s="73">
        <v>0</v>
      </c>
      <c r="R14" s="73">
        <v>0</v>
      </c>
      <c r="S14" s="73">
        <v>0</v>
      </c>
      <c r="T14" s="73">
        <v>3.3109999999999999</v>
      </c>
      <c r="U14" s="73">
        <v>6.73</v>
      </c>
      <c r="V14" s="73">
        <v>0</v>
      </c>
      <c r="W14" s="73">
        <v>0</v>
      </c>
      <c r="X14" s="73">
        <v>0</v>
      </c>
      <c r="Y14" s="73">
        <v>15.617000000000001</v>
      </c>
      <c r="Z14" s="73">
        <v>0</v>
      </c>
      <c r="AA14" s="73">
        <v>41.62</v>
      </c>
      <c r="AB14" s="73">
        <v>0</v>
      </c>
      <c r="AC14" s="73">
        <v>0</v>
      </c>
      <c r="AD14" s="73">
        <v>0</v>
      </c>
      <c r="AE14" s="73">
        <v>0</v>
      </c>
      <c r="AF14" s="73">
        <v>0</v>
      </c>
      <c r="AG14" s="73">
        <v>4.4429999999999996</v>
      </c>
      <c r="AH14" s="73">
        <v>0</v>
      </c>
      <c r="AI14" s="73">
        <v>0</v>
      </c>
      <c r="AJ14" s="73">
        <v>0</v>
      </c>
      <c r="AK14" s="73">
        <v>0</v>
      </c>
      <c r="AL14" s="73">
        <v>5.12</v>
      </c>
      <c r="AM14" s="73">
        <v>0</v>
      </c>
      <c r="AN14" s="73">
        <v>19.585999999999999</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5.5910000000000002</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3.92</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3.3109999999999999</v>
      </c>
      <c r="DV14" s="73">
        <v>6.73</v>
      </c>
      <c r="DW14" s="73">
        <v>0</v>
      </c>
      <c r="DX14" s="73">
        <v>0</v>
      </c>
      <c r="DY14" s="73">
        <v>0</v>
      </c>
      <c r="DZ14" s="73">
        <v>15.617000000000001</v>
      </c>
      <c r="EA14" s="73">
        <v>0</v>
      </c>
      <c r="EB14" s="73">
        <v>41.62</v>
      </c>
      <c r="EC14" s="73">
        <v>0</v>
      </c>
      <c r="ED14" s="73">
        <v>0</v>
      </c>
      <c r="EE14" s="73">
        <v>0</v>
      </c>
      <c r="EF14" s="73">
        <v>0</v>
      </c>
      <c r="EG14" s="73">
        <v>0</v>
      </c>
      <c r="EH14" s="73">
        <v>4.4429999999999996</v>
      </c>
      <c r="EI14" s="73">
        <v>0</v>
      </c>
      <c r="EJ14" s="73">
        <v>0</v>
      </c>
      <c r="EK14" s="73">
        <v>0</v>
      </c>
      <c r="EL14" s="73">
        <v>0</v>
      </c>
      <c r="EM14" s="73">
        <v>5.12</v>
      </c>
      <c r="EN14" s="73">
        <v>0</v>
      </c>
      <c r="EO14" s="73">
        <v>19.585999999999999</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5.5910000000000002</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3.92</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96.427000000000007</v>
      </c>
      <c r="HL14" s="73">
        <v>0</v>
      </c>
      <c r="HM14" s="73">
        <v>0</v>
      </c>
      <c r="HN14" s="73">
        <v>0</v>
      </c>
      <c r="HO14" s="73">
        <v>5.5910000000000002</v>
      </c>
      <c r="HP14" s="73">
        <v>0</v>
      </c>
      <c r="HQ14" s="73">
        <v>0</v>
      </c>
      <c r="HR14" s="73">
        <v>0</v>
      </c>
      <c r="HS14" s="73">
        <v>0</v>
      </c>
      <c r="HT14" s="73">
        <v>0</v>
      </c>
      <c r="HU14" s="73">
        <v>0</v>
      </c>
      <c r="HV14" s="73">
        <v>3.92</v>
      </c>
      <c r="HW14" s="73">
        <v>0</v>
      </c>
      <c r="HX14" s="73">
        <v>0</v>
      </c>
      <c r="HY14" s="73">
        <v>0</v>
      </c>
      <c r="HZ14" s="73">
        <v>0</v>
      </c>
      <c r="IA14" s="73">
        <v>0</v>
      </c>
      <c r="IB14" s="73">
        <v>0</v>
      </c>
      <c r="IC14" s="73">
        <v>0</v>
      </c>
      <c r="ID14" s="73">
        <v>0</v>
      </c>
      <c r="IE14" s="73">
        <v>0</v>
      </c>
      <c r="IF14" s="73">
        <v>96.427000000000007</v>
      </c>
      <c r="IG14" s="73">
        <v>0</v>
      </c>
      <c r="IH14" s="73">
        <v>0</v>
      </c>
      <c r="II14" s="73">
        <v>0</v>
      </c>
      <c r="IJ14" s="73">
        <v>5.5910000000000002</v>
      </c>
      <c r="IK14" s="73">
        <v>0</v>
      </c>
      <c r="IL14" s="73">
        <v>0</v>
      </c>
      <c r="IM14" s="73">
        <v>0</v>
      </c>
      <c r="IN14" s="73">
        <v>0</v>
      </c>
      <c r="IO14" s="73">
        <v>0</v>
      </c>
      <c r="IP14" s="73">
        <v>0</v>
      </c>
      <c r="IQ14" s="73">
        <v>3.92</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1</v>
      </c>
      <c r="JI14" s="71">
        <v>0</v>
      </c>
      <c r="JJ14" s="71">
        <v>0</v>
      </c>
      <c r="JK14" s="71">
        <v>0</v>
      </c>
      <c r="JL14" s="71">
        <v>2</v>
      </c>
      <c r="JM14" s="71">
        <v>0</v>
      </c>
      <c r="JN14" s="71">
        <v>5</v>
      </c>
      <c r="JO14" s="71">
        <v>0</v>
      </c>
      <c r="JP14" s="71">
        <v>0</v>
      </c>
      <c r="JQ14" s="71">
        <v>0</v>
      </c>
      <c r="JR14" s="71">
        <v>0</v>
      </c>
      <c r="JS14" s="71">
        <v>0</v>
      </c>
      <c r="JT14" s="71">
        <v>1</v>
      </c>
      <c r="JU14" s="71">
        <v>0</v>
      </c>
      <c r="JV14" s="71">
        <v>0</v>
      </c>
      <c r="JW14" s="71">
        <v>0</v>
      </c>
      <c r="JX14" s="71">
        <v>0</v>
      </c>
      <c r="JY14" s="71">
        <v>1</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1</v>
      </c>
      <c r="NJ14" s="71">
        <v>0</v>
      </c>
      <c r="NK14" s="71">
        <v>0</v>
      </c>
      <c r="NL14" s="71">
        <v>0</v>
      </c>
      <c r="NM14" s="71">
        <v>2</v>
      </c>
      <c r="NN14" s="71">
        <v>0</v>
      </c>
      <c r="NO14" s="71">
        <v>5</v>
      </c>
      <c r="NP14" s="71">
        <v>0</v>
      </c>
      <c r="NQ14" s="71">
        <v>0</v>
      </c>
      <c r="NR14" s="71">
        <v>0</v>
      </c>
      <c r="NS14" s="71">
        <v>0</v>
      </c>
      <c r="NT14" s="71">
        <v>0</v>
      </c>
      <c r="NU14" s="71">
        <v>1</v>
      </c>
      <c r="NV14" s="71">
        <v>0</v>
      </c>
      <c r="NW14" s="71">
        <v>0</v>
      </c>
      <c r="NX14" s="71">
        <v>0</v>
      </c>
      <c r="NY14" s="71">
        <v>0</v>
      </c>
      <c r="NZ14" s="71">
        <v>1</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12</v>
      </c>
      <c r="QY14" s="71">
        <v>0</v>
      </c>
      <c r="QZ14" s="71">
        <v>0</v>
      </c>
      <c r="RA14" s="71">
        <v>0</v>
      </c>
      <c r="RB14" s="71">
        <v>2</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12</v>
      </c>
      <c r="RT14" s="71">
        <v>0</v>
      </c>
      <c r="RU14" s="71">
        <v>0</v>
      </c>
      <c r="RV14" s="71">
        <v>0</v>
      </c>
      <c r="RW14" s="71">
        <v>2</v>
      </c>
      <c r="RX14" s="71">
        <v>0</v>
      </c>
      <c r="RY14" s="71">
        <v>0</v>
      </c>
      <c r="RZ14" s="71">
        <v>0</v>
      </c>
      <c r="SA14" s="71">
        <v>0</v>
      </c>
      <c r="SB14" s="71">
        <v>0</v>
      </c>
      <c r="SC14" s="71">
        <v>0</v>
      </c>
      <c r="SD14" s="71">
        <v>1</v>
      </c>
      <c r="SE14" s="71">
        <v>0</v>
      </c>
      <c r="SF14" s="71">
        <v>0</v>
      </c>
      <c r="SG14" s="71">
        <v>0</v>
      </c>
      <c r="SH14" s="71">
        <v>0</v>
      </c>
    </row>
    <row r="15" spans="1:503">
      <c r="A15" s="16" t="s">
        <v>2188</v>
      </c>
      <c r="B15" s="70">
        <v>7</v>
      </c>
      <c r="C15" s="70">
        <v>7</v>
      </c>
      <c r="D15" s="70">
        <v>1</v>
      </c>
      <c r="E15" s="70">
        <v>2010</v>
      </c>
      <c r="F15" s="70" t="s">
        <v>177</v>
      </c>
      <c r="G15" s="1073" t="s">
        <v>2181</v>
      </c>
      <c r="H15" s="70" t="s">
        <v>2182</v>
      </c>
      <c r="I15" s="1066"/>
      <c r="J15" s="73">
        <v>0</v>
      </c>
      <c r="K15" s="73">
        <v>0</v>
      </c>
      <c r="L15" s="73">
        <v>0</v>
      </c>
      <c r="M15" s="73">
        <v>0</v>
      </c>
      <c r="N15" s="73">
        <v>0</v>
      </c>
      <c r="O15" s="73">
        <v>0</v>
      </c>
      <c r="P15" s="73">
        <v>0</v>
      </c>
      <c r="Q15" s="73">
        <v>0</v>
      </c>
      <c r="R15" s="73">
        <v>0</v>
      </c>
      <c r="S15" s="73">
        <v>12.981999999999999</v>
      </c>
      <c r="T15" s="73">
        <v>3.8660000000000001</v>
      </c>
      <c r="U15" s="73">
        <v>7.44</v>
      </c>
      <c r="V15" s="73">
        <v>0</v>
      </c>
      <c r="W15" s="73">
        <v>0</v>
      </c>
      <c r="X15" s="73">
        <v>0</v>
      </c>
      <c r="Y15" s="73">
        <v>4.6980000000000004</v>
      </c>
      <c r="Z15" s="73">
        <v>0</v>
      </c>
      <c r="AA15" s="73">
        <v>43.142000000000003</v>
      </c>
      <c r="AB15" s="73">
        <v>0</v>
      </c>
      <c r="AC15" s="73">
        <v>0</v>
      </c>
      <c r="AD15" s="73">
        <v>0</v>
      </c>
      <c r="AE15" s="73">
        <v>0</v>
      </c>
      <c r="AF15" s="73">
        <v>0</v>
      </c>
      <c r="AG15" s="73">
        <v>4.3090000000000002</v>
      </c>
      <c r="AH15" s="73">
        <v>0</v>
      </c>
      <c r="AI15" s="73">
        <v>0</v>
      </c>
      <c r="AJ15" s="73">
        <v>0</v>
      </c>
      <c r="AK15" s="73">
        <v>0</v>
      </c>
      <c r="AL15" s="73">
        <v>5.52</v>
      </c>
      <c r="AM15" s="73">
        <v>0</v>
      </c>
      <c r="AN15" s="73">
        <v>23.4</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5.9089999999999998</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4.3</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12.981999999999999</v>
      </c>
      <c r="DU15" s="73">
        <v>3.8660000000000001</v>
      </c>
      <c r="DV15" s="73">
        <v>7.44</v>
      </c>
      <c r="DW15" s="73">
        <v>0</v>
      </c>
      <c r="DX15" s="73">
        <v>0</v>
      </c>
      <c r="DY15" s="73">
        <v>0</v>
      </c>
      <c r="DZ15" s="73">
        <v>4.6980000000000004</v>
      </c>
      <c r="EA15" s="73">
        <v>0</v>
      </c>
      <c r="EB15" s="73">
        <v>43.142000000000003</v>
      </c>
      <c r="EC15" s="73">
        <v>0</v>
      </c>
      <c r="ED15" s="73">
        <v>0</v>
      </c>
      <c r="EE15" s="73">
        <v>0</v>
      </c>
      <c r="EF15" s="73">
        <v>0</v>
      </c>
      <c r="EG15" s="73">
        <v>0</v>
      </c>
      <c r="EH15" s="73">
        <v>4.3090000000000002</v>
      </c>
      <c r="EI15" s="73">
        <v>0</v>
      </c>
      <c r="EJ15" s="73">
        <v>0</v>
      </c>
      <c r="EK15" s="73">
        <v>0</v>
      </c>
      <c r="EL15" s="73">
        <v>0</v>
      </c>
      <c r="EM15" s="73">
        <v>5.52</v>
      </c>
      <c r="EN15" s="73">
        <v>0</v>
      </c>
      <c r="EO15" s="73">
        <v>23.4</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5.9089999999999998</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4.3</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105.357</v>
      </c>
      <c r="HL15" s="73">
        <v>0</v>
      </c>
      <c r="HM15" s="73">
        <v>0</v>
      </c>
      <c r="HN15" s="73">
        <v>0</v>
      </c>
      <c r="HO15" s="73">
        <v>5.9089999999999998</v>
      </c>
      <c r="HP15" s="73">
        <v>0</v>
      </c>
      <c r="HQ15" s="73">
        <v>0</v>
      </c>
      <c r="HR15" s="73">
        <v>0</v>
      </c>
      <c r="HS15" s="73">
        <v>0</v>
      </c>
      <c r="HT15" s="73">
        <v>0</v>
      </c>
      <c r="HU15" s="73">
        <v>0</v>
      </c>
      <c r="HV15" s="73">
        <v>4.3</v>
      </c>
      <c r="HW15" s="73">
        <v>0</v>
      </c>
      <c r="HX15" s="73">
        <v>0</v>
      </c>
      <c r="HY15" s="73">
        <v>0</v>
      </c>
      <c r="HZ15" s="73">
        <v>0</v>
      </c>
      <c r="IA15" s="73">
        <v>0</v>
      </c>
      <c r="IB15" s="73">
        <v>0</v>
      </c>
      <c r="IC15" s="73">
        <v>0</v>
      </c>
      <c r="ID15" s="73">
        <v>0</v>
      </c>
      <c r="IE15" s="73">
        <v>0</v>
      </c>
      <c r="IF15" s="73">
        <v>105.357</v>
      </c>
      <c r="IG15" s="73">
        <v>0</v>
      </c>
      <c r="IH15" s="73">
        <v>0</v>
      </c>
      <c r="II15" s="73">
        <v>0</v>
      </c>
      <c r="IJ15" s="73">
        <v>5.9089999999999998</v>
      </c>
      <c r="IK15" s="73">
        <v>0</v>
      </c>
      <c r="IL15" s="73">
        <v>0</v>
      </c>
      <c r="IM15" s="73">
        <v>0</v>
      </c>
      <c r="IN15" s="73">
        <v>0</v>
      </c>
      <c r="IO15" s="73">
        <v>0</v>
      </c>
      <c r="IP15" s="73">
        <v>0</v>
      </c>
      <c r="IQ15" s="73">
        <v>4.3</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1</v>
      </c>
      <c r="JH15" s="71">
        <v>1</v>
      </c>
      <c r="JI15" s="71">
        <v>0</v>
      </c>
      <c r="JJ15" s="71">
        <v>0</v>
      </c>
      <c r="JK15" s="71">
        <v>0</v>
      </c>
      <c r="JL15" s="71">
        <v>1</v>
      </c>
      <c r="JM15" s="71">
        <v>0</v>
      </c>
      <c r="JN15" s="71">
        <v>4</v>
      </c>
      <c r="JO15" s="71">
        <v>0</v>
      </c>
      <c r="JP15" s="71">
        <v>0</v>
      </c>
      <c r="JQ15" s="71">
        <v>0</v>
      </c>
      <c r="JR15" s="71">
        <v>0</v>
      </c>
      <c r="JS15" s="71">
        <v>0</v>
      </c>
      <c r="JT15" s="71">
        <v>1</v>
      </c>
      <c r="JU15" s="71">
        <v>0</v>
      </c>
      <c r="JV15" s="71">
        <v>0</v>
      </c>
      <c r="JW15" s="71">
        <v>0</v>
      </c>
      <c r="JX15" s="71">
        <v>0</v>
      </c>
      <c r="JY15" s="71">
        <v>1</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1</v>
      </c>
      <c r="NI15" s="71">
        <v>1</v>
      </c>
      <c r="NJ15" s="71">
        <v>0</v>
      </c>
      <c r="NK15" s="71">
        <v>0</v>
      </c>
      <c r="NL15" s="71">
        <v>0</v>
      </c>
      <c r="NM15" s="71">
        <v>1</v>
      </c>
      <c r="NN15" s="71">
        <v>0</v>
      </c>
      <c r="NO15" s="71">
        <v>4</v>
      </c>
      <c r="NP15" s="71">
        <v>0</v>
      </c>
      <c r="NQ15" s="71">
        <v>0</v>
      </c>
      <c r="NR15" s="71">
        <v>0</v>
      </c>
      <c r="NS15" s="71">
        <v>0</v>
      </c>
      <c r="NT15" s="71">
        <v>0</v>
      </c>
      <c r="NU15" s="71">
        <v>1</v>
      </c>
      <c r="NV15" s="71">
        <v>0</v>
      </c>
      <c r="NW15" s="71">
        <v>0</v>
      </c>
      <c r="NX15" s="71">
        <v>0</v>
      </c>
      <c r="NY15" s="71">
        <v>0</v>
      </c>
      <c r="NZ15" s="71">
        <v>1</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11</v>
      </c>
      <c r="QY15" s="71">
        <v>0</v>
      </c>
      <c r="QZ15" s="71">
        <v>0</v>
      </c>
      <c r="RA15" s="71">
        <v>0</v>
      </c>
      <c r="RB15" s="71">
        <v>2</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11</v>
      </c>
      <c r="RT15" s="71">
        <v>0</v>
      </c>
      <c r="RU15" s="71">
        <v>0</v>
      </c>
      <c r="RV15" s="71">
        <v>0</v>
      </c>
      <c r="RW15" s="71">
        <v>2</v>
      </c>
      <c r="RX15" s="71">
        <v>0</v>
      </c>
      <c r="RY15" s="71">
        <v>0</v>
      </c>
      <c r="RZ15" s="71">
        <v>0</v>
      </c>
      <c r="SA15" s="71">
        <v>0</v>
      </c>
      <c r="SB15" s="71">
        <v>0</v>
      </c>
      <c r="SC15" s="71">
        <v>0</v>
      </c>
      <c r="SD15" s="71">
        <v>1</v>
      </c>
      <c r="SE15" s="71">
        <v>0</v>
      </c>
      <c r="SF15" s="71">
        <v>0</v>
      </c>
      <c r="SG15" s="71">
        <v>0</v>
      </c>
      <c r="SH15" s="71">
        <v>0</v>
      </c>
    </row>
    <row r="16" spans="1:503">
      <c r="A16" s="16" t="s">
        <v>2189</v>
      </c>
      <c r="B16" s="70">
        <v>8</v>
      </c>
      <c r="C16" s="70">
        <v>8</v>
      </c>
      <c r="D16" s="70">
        <v>1</v>
      </c>
      <c r="E16" s="70">
        <v>2011</v>
      </c>
      <c r="F16" s="70" t="s">
        <v>178</v>
      </c>
      <c r="G16" s="1073" t="s">
        <v>2181</v>
      </c>
      <c r="H16" s="70" t="s">
        <v>2182</v>
      </c>
      <c r="I16" s="1066"/>
      <c r="J16" s="73">
        <v>0</v>
      </c>
      <c r="K16" s="73">
        <v>0</v>
      </c>
      <c r="L16" s="73">
        <v>0</v>
      </c>
      <c r="M16" s="73">
        <v>0</v>
      </c>
      <c r="N16" s="73">
        <v>0</v>
      </c>
      <c r="O16" s="73">
        <v>0</v>
      </c>
      <c r="P16" s="73">
        <v>0</v>
      </c>
      <c r="Q16" s="73">
        <v>0</v>
      </c>
      <c r="R16" s="73">
        <v>0</v>
      </c>
      <c r="S16" s="73">
        <v>12.250999999999999</v>
      </c>
      <c r="T16" s="73">
        <v>2.9750000000000001</v>
      </c>
      <c r="U16" s="73">
        <v>6.14</v>
      </c>
      <c r="V16" s="73">
        <v>0</v>
      </c>
      <c r="W16" s="73">
        <v>0</v>
      </c>
      <c r="X16" s="73">
        <v>0</v>
      </c>
      <c r="Y16" s="73">
        <v>4.077</v>
      </c>
      <c r="Z16" s="73">
        <v>0</v>
      </c>
      <c r="AA16" s="73">
        <v>35.326999999999998</v>
      </c>
      <c r="AB16" s="73">
        <v>2.484</v>
      </c>
      <c r="AC16" s="73">
        <v>0</v>
      </c>
      <c r="AD16" s="73">
        <v>0</v>
      </c>
      <c r="AE16" s="73">
        <v>0</v>
      </c>
      <c r="AF16" s="73">
        <v>0</v>
      </c>
      <c r="AG16" s="73">
        <v>4.1260000000000003</v>
      </c>
      <c r="AH16" s="73">
        <v>0</v>
      </c>
      <c r="AI16" s="73">
        <v>0</v>
      </c>
      <c r="AJ16" s="73">
        <v>0</v>
      </c>
      <c r="AK16" s="73">
        <v>0</v>
      </c>
      <c r="AL16" s="73">
        <v>4.9240000000000004</v>
      </c>
      <c r="AM16" s="73">
        <v>0</v>
      </c>
      <c r="AN16" s="73">
        <v>22.658999999999999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3.9420000000000002</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3.6019999999999999</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12.250999999999999</v>
      </c>
      <c r="DU16" s="73">
        <v>2.9750000000000001</v>
      </c>
      <c r="DV16" s="73">
        <v>6.14</v>
      </c>
      <c r="DW16" s="73">
        <v>0</v>
      </c>
      <c r="DX16" s="73">
        <v>0</v>
      </c>
      <c r="DY16" s="73">
        <v>0</v>
      </c>
      <c r="DZ16" s="73">
        <v>4.077</v>
      </c>
      <c r="EA16" s="73">
        <v>0</v>
      </c>
      <c r="EB16" s="73">
        <v>35.326999999999998</v>
      </c>
      <c r="EC16" s="73">
        <v>2.484</v>
      </c>
      <c r="ED16" s="73">
        <v>0</v>
      </c>
      <c r="EE16" s="73">
        <v>0</v>
      </c>
      <c r="EF16" s="73">
        <v>0</v>
      </c>
      <c r="EG16" s="73">
        <v>0</v>
      </c>
      <c r="EH16" s="73">
        <v>4.1260000000000003</v>
      </c>
      <c r="EI16" s="73">
        <v>0</v>
      </c>
      <c r="EJ16" s="73">
        <v>0</v>
      </c>
      <c r="EK16" s="73">
        <v>0</v>
      </c>
      <c r="EL16" s="73">
        <v>0</v>
      </c>
      <c r="EM16" s="73">
        <v>4.9240000000000004</v>
      </c>
      <c r="EN16" s="73">
        <v>0</v>
      </c>
      <c r="EO16" s="73">
        <v>22.658999999999999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3.9420000000000002</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3.6019999999999999</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94.962999999999994</v>
      </c>
      <c r="HL16" s="73">
        <v>0</v>
      </c>
      <c r="HM16" s="73">
        <v>0</v>
      </c>
      <c r="HN16" s="73">
        <v>0</v>
      </c>
      <c r="HO16" s="73">
        <v>3.9420000000000002</v>
      </c>
      <c r="HP16" s="73">
        <v>0</v>
      </c>
      <c r="HQ16" s="73">
        <v>0</v>
      </c>
      <c r="HR16" s="73">
        <v>0</v>
      </c>
      <c r="HS16" s="73">
        <v>0</v>
      </c>
      <c r="HT16" s="73">
        <v>0</v>
      </c>
      <c r="HU16" s="73">
        <v>0</v>
      </c>
      <c r="HV16" s="73">
        <v>3.6019999999999999</v>
      </c>
      <c r="HW16" s="73">
        <v>0</v>
      </c>
      <c r="HX16" s="73">
        <v>0</v>
      </c>
      <c r="HY16" s="73">
        <v>0</v>
      </c>
      <c r="HZ16" s="73">
        <v>0</v>
      </c>
      <c r="IA16" s="73">
        <v>0</v>
      </c>
      <c r="IB16" s="73">
        <v>0</v>
      </c>
      <c r="IC16" s="73">
        <v>0</v>
      </c>
      <c r="ID16" s="73">
        <v>0</v>
      </c>
      <c r="IE16" s="73">
        <v>0</v>
      </c>
      <c r="IF16" s="73">
        <v>94.962999999999994</v>
      </c>
      <c r="IG16" s="73">
        <v>0</v>
      </c>
      <c r="IH16" s="73">
        <v>0</v>
      </c>
      <c r="II16" s="73">
        <v>0</v>
      </c>
      <c r="IJ16" s="73">
        <v>3.9420000000000002</v>
      </c>
      <c r="IK16" s="73">
        <v>0</v>
      </c>
      <c r="IL16" s="73">
        <v>0</v>
      </c>
      <c r="IM16" s="73">
        <v>0</v>
      </c>
      <c r="IN16" s="73">
        <v>0</v>
      </c>
      <c r="IO16" s="73">
        <v>0</v>
      </c>
      <c r="IP16" s="73">
        <v>0</v>
      </c>
      <c r="IQ16" s="73">
        <v>3.6019999999999999</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1</v>
      </c>
      <c r="JH16" s="71">
        <v>1</v>
      </c>
      <c r="JI16" s="71">
        <v>0</v>
      </c>
      <c r="JJ16" s="71">
        <v>0</v>
      </c>
      <c r="JK16" s="71">
        <v>0</v>
      </c>
      <c r="JL16" s="71">
        <v>1</v>
      </c>
      <c r="JM16" s="71">
        <v>0</v>
      </c>
      <c r="JN16" s="71">
        <v>4</v>
      </c>
      <c r="JO16" s="71">
        <v>1</v>
      </c>
      <c r="JP16" s="71">
        <v>0</v>
      </c>
      <c r="JQ16" s="71">
        <v>0</v>
      </c>
      <c r="JR16" s="71">
        <v>0</v>
      </c>
      <c r="JS16" s="71">
        <v>0</v>
      </c>
      <c r="JT16" s="71">
        <v>1</v>
      </c>
      <c r="JU16" s="71">
        <v>0</v>
      </c>
      <c r="JV16" s="71">
        <v>0</v>
      </c>
      <c r="JW16" s="71">
        <v>0</v>
      </c>
      <c r="JX16" s="71">
        <v>0</v>
      </c>
      <c r="JY16" s="71">
        <v>1</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1</v>
      </c>
      <c r="NI16" s="71">
        <v>1</v>
      </c>
      <c r="NJ16" s="71">
        <v>0</v>
      </c>
      <c r="NK16" s="71">
        <v>0</v>
      </c>
      <c r="NL16" s="71">
        <v>0</v>
      </c>
      <c r="NM16" s="71">
        <v>1</v>
      </c>
      <c r="NN16" s="71">
        <v>0</v>
      </c>
      <c r="NO16" s="71">
        <v>4</v>
      </c>
      <c r="NP16" s="71">
        <v>1</v>
      </c>
      <c r="NQ16" s="71">
        <v>0</v>
      </c>
      <c r="NR16" s="71">
        <v>0</v>
      </c>
      <c r="NS16" s="71">
        <v>0</v>
      </c>
      <c r="NT16" s="71">
        <v>0</v>
      </c>
      <c r="NU16" s="71">
        <v>1</v>
      </c>
      <c r="NV16" s="71">
        <v>0</v>
      </c>
      <c r="NW16" s="71">
        <v>0</v>
      </c>
      <c r="NX16" s="71">
        <v>0</v>
      </c>
      <c r="NY16" s="71">
        <v>0</v>
      </c>
      <c r="NZ16" s="71">
        <v>1</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12</v>
      </c>
      <c r="QY16" s="71">
        <v>0</v>
      </c>
      <c r="QZ16" s="71">
        <v>0</v>
      </c>
      <c r="RA16" s="71">
        <v>0</v>
      </c>
      <c r="RB16" s="71">
        <v>2</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12</v>
      </c>
      <c r="RT16" s="71">
        <v>0</v>
      </c>
      <c r="RU16" s="71">
        <v>0</v>
      </c>
      <c r="RV16" s="71">
        <v>0</v>
      </c>
      <c r="RW16" s="71">
        <v>2</v>
      </c>
      <c r="RX16" s="71">
        <v>0</v>
      </c>
      <c r="RY16" s="71">
        <v>0</v>
      </c>
      <c r="RZ16" s="71">
        <v>0</v>
      </c>
      <c r="SA16" s="71">
        <v>0</v>
      </c>
      <c r="SB16" s="71">
        <v>0</v>
      </c>
      <c r="SC16" s="71">
        <v>0</v>
      </c>
      <c r="SD16" s="71">
        <v>1</v>
      </c>
      <c r="SE16" s="71">
        <v>0</v>
      </c>
      <c r="SF16" s="71">
        <v>0</v>
      </c>
      <c r="SG16" s="71">
        <v>0</v>
      </c>
      <c r="SH16" s="71">
        <v>0</v>
      </c>
    </row>
    <row r="17" spans="1:502">
      <c r="A17" s="16" t="s">
        <v>2190</v>
      </c>
      <c r="B17" s="70">
        <v>9</v>
      </c>
      <c r="C17" s="70">
        <v>9</v>
      </c>
      <c r="D17" s="70">
        <v>1</v>
      </c>
      <c r="E17" s="70">
        <v>2012</v>
      </c>
      <c r="F17" s="70" t="s">
        <v>179</v>
      </c>
      <c r="G17" s="1073" t="s">
        <v>2181</v>
      </c>
      <c r="H17" s="70" t="s">
        <v>2182</v>
      </c>
      <c r="I17" s="1066"/>
      <c r="J17" s="73">
        <v>0</v>
      </c>
      <c r="K17" s="73">
        <v>0</v>
      </c>
      <c r="L17" s="73">
        <v>0</v>
      </c>
      <c r="M17" s="73">
        <v>0</v>
      </c>
      <c r="N17" s="73">
        <v>0</v>
      </c>
      <c r="O17" s="73">
        <v>0</v>
      </c>
      <c r="P17" s="73">
        <v>0</v>
      </c>
      <c r="Q17" s="73">
        <v>0</v>
      </c>
      <c r="R17" s="73">
        <v>0</v>
      </c>
      <c r="S17" s="73">
        <v>0</v>
      </c>
      <c r="T17" s="73">
        <v>3.923</v>
      </c>
      <c r="U17" s="73">
        <v>0</v>
      </c>
      <c r="V17" s="73">
        <v>0</v>
      </c>
      <c r="W17" s="73">
        <v>0</v>
      </c>
      <c r="X17" s="73">
        <v>0</v>
      </c>
      <c r="Y17" s="73">
        <v>23.611999999999998</v>
      </c>
      <c r="Z17" s="73">
        <v>0</v>
      </c>
      <c r="AA17" s="73">
        <v>54.704000000000001</v>
      </c>
      <c r="AB17" s="73">
        <v>3.0009999999999999</v>
      </c>
      <c r="AC17" s="73">
        <v>0</v>
      </c>
      <c r="AD17" s="73">
        <v>0</v>
      </c>
      <c r="AE17" s="73">
        <v>0</v>
      </c>
      <c r="AF17" s="73">
        <v>0</v>
      </c>
      <c r="AG17" s="73">
        <v>4.9470000000000001</v>
      </c>
      <c r="AH17" s="73">
        <v>0</v>
      </c>
      <c r="AI17" s="73">
        <v>0</v>
      </c>
      <c r="AJ17" s="73">
        <v>0</v>
      </c>
      <c r="AK17" s="73">
        <v>0</v>
      </c>
      <c r="AL17" s="73">
        <v>6.9560000000000004</v>
      </c>
      <c r="AM17" s="73">
        <v>0</v>
      </c>
      <c r="AN17" s="73">
        <v>37.389000000000003</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6.6660000000000004</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5.33</v>
      </c>
      <c r="CO17" s="73">
        <v>0</v>
      </c>
      <c r="CP17" s="73">
        <v>0</v>
      </c>
      <c r="CQ17" s="73">
        <v>0</v>
      </c>
      <c r="CR17" s="73">
        <v>0</v>
      </c>
      <c r="CS17" s="73">
        <v>0</v>
      </c>
      <c r="CT17" s="73">
        <v>0</v>
      </c>
      <c r="CU17" s="73">
        <v>0</v>
      </c>
      <c r="CV17" s="73">
        <v>0</v>
      </c>
      <c r="CW17" s="73">
        <v>0</v>
      </c>
      <c r="CX17" s="73">
        <v>0</v>
      </c>
      <c r="CY17" s="73">
        <v>0</v>
      </c>
      <c r="CZ17" s="73">
        <v>0</v>
      </c>
      <c r="DA17" s="73">
        <v>0</v>
      </c>
      <c r="DB17" s="73">
        <v>0</v>
      </c>
      <c r="DC17" s="73">
        <v>3.83</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3.923</v>
      </c>
      <c r="DV17" s="73">
        <v>0</v>
      </c>
      <c r="DW17" s="73">
        <v>0</v>
      </c>
      <c r="DX17" s="73">
        <v>0</v>
      </c>
      <c r="DY17" s="73">
        <v>0</v>
      </c>
      <c r="DZ17" s="73">
        <v>23.611999999999998</v>
      </c>
      <c r="EA17" s="73">
        <v>0</v>
      </c>
      <c r="EB17" s="73">
        <v>54.704000000000001</v>
      </c>
      <c r="EC17" s="73">
        <v>3.0009999999999999</v>
      </c>
      <c r="ED17" s="73">
        <v>0</v>
      </c>
      <c r="EE17" s="73">
        <v>0</v>
      </c>
      <c r="EF17" s="73">
        <v>0</v>
      </c>
      <c r="EG17" s="73">
        <v>0</v>
      </c>
      <c r="EH17" s="73">
        <v>4.9470000000000001</v>
      </c>
      <c r="EI17" s="73">
        <v>0</v>
      </c>
      <c r="EJ17" s="73">
        <v>0</v>
      </c>
      <c r="EK17" s="73">
        <v>0</v>
      </c>
      <c r="EL17" s="73">
        <v>0</v>
      </c>
      <c r="EM17" s="73">
        <v>6.9560000000000004</v>
      </c>
      <c r="EN17" s="73">
        <v>0</v>
      </c>
      <c r="EO17" s="73">
        <v>37.389000000000003</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6.6660000000000004</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5.33</v>
      </c>
      <c r="GP17" s="73">
        <v>0</v>
      </c>
      <c r="GQ17" s="73">
        <v>0</v>
      </c>
      <c r="GR17" s="73">
        <v>0</v>
      </c>
      <c r="GS17" s="73">
        <v>0</v>
      </c>
      <c r="GT17" s="73">
        <v>0</v>
      </c>
      <c r="GU17" s="73">
        <v>0</v>
      </c>
      <c r="GV17" s="73">
        <v>0</v>
      </c>
      <c r="GW17" s="73">
        <v>0</v>
      </c>
      <c r="GX17" s="73">
        <v>0</v>
      </c>
      <c r="GY17" s="73">
        <v>0</v>
      </c>
      <c r="GZ17" s="73">
        <v>0</v>
      </c>
      <c r="HA17" s="73">
        <v>0</v>
      </c>
      <c r="HB17" s="73">
        <v>0</v>
      </c>
      <c r="HC17" s="73">
        <v>0</v>
      </c>
      <c r="HD17" s="73">
        <v>3.83</v>
      </c>
      <c r="HE17" s="73">
        <v>0</v>
      </c>
      <c r="HF17" s="73">
        <v>0</v>
      </c>
      <c r="HG17" s="73">
        <v>0</v>
      </c>
      <c r="HH17" s="73">
        <v>0</v>
      </c>
      <c r="HI17" s="73">
        <v>0</v>
      </c>
      <c r="HJ17" s="73">
        <v>0</v>
      </c>
      <c r="HK17" s="73">
        <v>134.53200000000001</v>
      </c>
      <c r="HL17" s="73">
        <v>0</v>
      </c>
      <c r="HM17" s="73">
        <v>0</v>
      </c>
      <c r="HN17" s="73">
        <v>0</v>
      </c>
      <c r="HO17" s="73">
        <v>6.6660000000000004</v>
      </c>
      <c r="HP17" s="73">
        <v>0</v>
      </c>
      <c r="HQ17" s="73">
        <v>0</v>
      </c>
      <c r="HR17" s="73">
        <v>0</v>
      </c>
      <c r="HS17" s="73">
        <v>0</v>
      </c>
      <c r="HT17" s="73">
        <v>0</v>
      </c>
      <c r="HU17" s="73">
        <v>0</v>
      </c>
      <c r="HV17" s="73">
        <v>5.33</v>
      </c>
      <c r="HW17" s="73">
        <v>0</v>
      </c>
      <c r="HX17" s="73">
        <v>0</v>
      </c>
      <c r="HY17" s="73">
        <v>3.83</v>
      </c>
      <c r="HZ17" s="73">
        <v>0</v>
      </c>
      <c r="IA17" s="73">
        <v>0</v>
      </c>
      <c r="IB17" s="73">
        <v>0</v>
      </c>
      <c r="IC17" s="73">
        <v>0</v>
      </c>
      <c r="ID17" s="73">
        <v>0</v>
      </c>
      <c r="IE17" s="73">
        <v>0</v>
      </c>
      <c r="IF17" s="73">
        <v>134.53200000000001</v>
      </c>
      <c r="IG17" s="73">
        <v>0</v>
      </c>
      <c r="IH17" s="73">
        <v>0</v>
      </c>
      <c r="II17" s="73">
        <v>0</v>
      </c>
      <c r="IJ17" s="73">
        <v>6.6660000000000004</v>
      </c>
      <c r="IK17" s="73">
        <v>0</v>
      </c>
      <c r="IL17" s="73">
        <v>0</v>
      </c>
      <c r="IM17" s="73">
        <v>0</v>
      </c>
      <c r="IN17" s="73">
        <v>0</v>
      </c>
      <c r="IO17" s="73">
        <v>0</v>
      </c>
      <c r="IP17" s="73">
        <v>0</v>
      </c>
      <c r="IQ17" s="73">
        <v>5.33</v>
      </c>
      <c r="IR17" s="73">
        <v>0</v>
      </c>
      <c r="IS17" s="73">
        <v>0</v>
      </c>
      <c r="IT17" s="73">
        <v>3.83</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2</v>
      </c>
      <c r="JM17" s="71">
        <v>0</v>
      </c>
      <c r="JN17" s="71">
        <v>4</v>
      </c>
      <c r="JO17" s="71">
        <v>1</v>
      </c>
      <c r="JP17" s="71">
        <v>0</v>
      </c>
      <c r="JQ17" s="71">
        <v>0</v>
      </c>
      <c r="JR17" s="71">
        <v>0</v>
      </c>
      <c r="JS17" s="71">
        <v>0</v>
      </c>
      <c r="JT17" s="71">
        <v>1</v>
      </c>
      <c r="JU17" s="71">
        <v>0</v>
      </c>
      <c r="JV17" s="71">
        <v>0</v>
      </c>
      <c r="JW17" s="71">
        <v>0</v>
      </c>
      <c r="JX17" s="71">
        <v>0</v>
      </c>
      <c r="JY17" s="71">
        <v>1</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2</v>
      </c>
      <c r="NN17" s="71">
        <v>0</v>
      </c>
      <c r="NO17" s="71">
        <v>4</v>
      </c>
      <c r="NP17" s="71">
        <v>1</v>
      </c>
      <c r="NQ17" s="71">
        <v>0</v>
      </c>
      <c r="NR17" s="71">
        <v>0</v>
      </c>
      <c r="NS17" s="71">
        <v>0</v>
      </c>
      <c r="NT17" s="71">
        <v>0</v>
      </c>
      <c r="NU17" s="71">
        <v>1</v>
      </c>
      <c r="NV17" s="71">
        <v>0</v>
      </c>
      <c r="NW17" s="71">
        <v>0</v>
      </c>
      <c r="NX17" s="71">
        <v>0</v>
      </c>
      <c r="NY17" s="71">
        <v>0</v>
      </c>
      <c r="NZ17" s="71">
        <v>1</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1</v>
      </c>
      <c r="QR17" s="71">
        <v>0</v>
      </c>
      <c r="QS17" s="71">
        <v>0</v>
      </c>
      <c r="QT17" s="71">
        <v>0</v>
      </c>
      <c r="QU17" s="71">
        <v>0</v>
      </c>
      <c r="QV17" s="71">
        <v>0</v>
      </c>
      <c r="QW17" s="71">
        <v>0</v>
      </c>
      <c r="QX17" s="71">
        <v>11</v>
      </c>
      <c r="QY17" s="71">
        <v>0</v>
      </c>
      <c r="QZ17" s="71">
        <v>0</v>
      </c>
      <c r="RA17" s="71">
        <v>0</v>
      </c>
      <c r="RB17" s="71">
        <v>2</v>
      </c>
      <c r="RC17" s="71">
        <v>0</v>
      </c>
      <c r="RD17" s="71">
        <v>0</v>
      </c>
      <c r="RE17" s="71">
        <v>0</v>
      </c>
      <c r="RF17" s="71">
        <v>0</v>
      </c>
      <c r="RG17" s="71">
        <v>0</v>
      </c>
      <c r="RH17" s="71">
        <v>0</v>
      </c>
      <c r="RI17" s="71">
        <v>1</v>
      </c>
      <c r="RJ17" s="71">
        <v>0</v>
      </c>
      <c r="RK17" s="71">
        <v>0</v>
      </c>
      <c r="RL17" s="71">
        <v>1</v>
      </c>
      <c r="RM17" s="71">
        <v>0</v>
      </c>
      <c r="RN17" s="71">
        <v>0</v>
      </c>
      <c r="RO17" s="71">
        <v>0</v>
      </c>
      <c r="RP17" s="71">
        <v>0</v>
      </c>
      <c r="RQ17" s="71">
        <v>0</v>
      </c>
      <c r="RR17" s="71">
        <v>0</v>
      </c>
      <c r="RS17" s="71">
        <v>11</v>
      </c>
      <c r="RT17" s="71">
        <v>0</v>
      </c>
      <c r="RU17" s="71">
        <v>0</v>
      </c>
      <c r="RV17" s="71">
        <v>0</v>
      </c>
      <c r="RW17" s="71">
        <v>2</v>
      </c>
      <c r="RX17" s="71">
        <v>0</v>
      </c>
      <c r="RY17" s="71">
        <v>0</v>
      </c>
      <c r="RZ17" s="71">
        <v>0</v>
      </c>
      <c r="SA17" s="71">
        <v>0</v>
      </c>
      <c r="SB17" s="71">
        <v>0</v>
      </c>
      <c r="SC17" s="71">
        <v>0</v>
      </c>
      <c r="SD17" s="71">
        <v>1</v>
      </c>
      <c r="SE17" s="71">
        <v>0</v>
      </c>
      <c r="SF17" s="71">
        <v>0</v>
      </c>
      <c r="SG17" s="71">
        <v>1</v>
      </c>
      <c r="SH17" s="71">
        <v>0</v>
      </c>
    </row>
    <row r="18" spans="1:502">
      <c r="A18" s="16" t="s">
        <v>2191</v>
      </c>
      <c r="B18" s="70">
        <v>10</v>
      </c>
      <c r="C18" s="70">
        <v>10</v>
      </c>
      <c r="D18" s="70">
        <v>1</v>
      </c>
      <c r="E18" s="70">
        <v>2013</v>
      </c>
      <c r="F18" s="70" t="s">
        <v>180</v>
      </c>
      <c r="G18" s="1073" t="s">
        <v>2181</v>
      </c>
      <c r="H18" s="70" t="s">
        <v>2182</v>
      </c>
      <c r="I18" s="1066"/>
      <c r="J18" s="73">
        <v>0</v>
      </c>
      <c r="K18" s="73">
        <v>0</v>
      </c>
      <c r="L18" s="73">
        <v>0</v>
      </c>
      <c r="M18" s="73">
        <v>0</v>
      </c>
      <c r="N18" s="73">
        <v>0</v>
      </c>
      <c r="O18" s="73">
        <v>0</v>
      </c>
      <c r="P18" s="73">
        <v>0</v>
      </c>
      <c r="Q18" s="73">
        <v>0</v>
      </c>
      <c r="R18" s="73">
        <v>0</v>
      </c>
      <c r="S18" s="73">
        <v>0</v>
      </c>
      <c r="T18" s="73">
        <v>5.97</v>
      </c>
      <c r="U18" s="73">
        <v>0</v>
      </c>
      <c r="V18" s="73">
        <v>0</v>
      </c>
      <c r="W18" s="73">
        <v>0</v>
      </c>
      <c r="X18" s="73">
        <v>0</v>
      </c>
      <c r="Y18" s="73">
        <v>26.68</v>
      </c>
      <c r="Z18" s="73">
        <v>0</v>
      </c>
      <c r="AA18" s="73">
        <v>66.754000000000005</v>
      </c>
      <c r="AB18" s="73">
        <v>3.544</v>
      </c>
      <c r="AC18" s="73">
        <v>0</v>
      </c>
      <c r="AD18" s="73">
        <v>0</v>
      </c>
      <c r="AE18" s="73">
        <v>0</v>
      </c>
      <c r="AF18" s="73">
        <v>0</v>
      </c>
      <c r="AG18" s="73">
        <v>5.43</v>
      </c>
      <c r="AH18" s="73">
        <v>0</v>
      </c>
      <c r="AI18" s="73">
        <v>0</v>
      </c>
      <c r="AJ18" s="73">
        <v>0</v>
      </c>
      <c r="AK18" s="73">
        <v>0</v>
      </c>
      <c r="AL18" s="73">
        <v>8</v>
      </c>
      <c r="AM18" s="73">
        <v>0</v>
      </c>
      <c r="AN18" s="73">
        <v>38.673999999999999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4.5540000000000003</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5.1769999999999996</v>
      </c>
      <c r="CL18" s="73">
        <v>0</v>
      </c>
      <c r="CM18" s="73">
        <v>0</v>
      </c>
      <c r="CN18" s="73">
        <v>6.782</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5.97</v>
      </c>
      <c r="DV18" s="73">
        <v>0</v>
      </c>
      <c r="DW18" s="73">
        <v>0</v>
      </c>
      <c r="DX18" s="73">
        <v>0</v>
      </c>
      <c r="DY18" s="73">
        <v>0</v>
      </c>
      <c r="DZ18" s="73">
        <v>26.68</v>
      </c>
      <c r="EA18" s="73">
        <v>0</v>
      </c>
      <c r="EB18" s="73">
        <v>66.754000000000005</v>
      </c>
      <c r="EC18" s="73">
        <v>3.544</v>
      </c>
      <c r="ED18" s="73">
        <v>0</v>
      </c>
      <c r="EE18" s="73">
        <v>0</v>
      </c>
      <c r="EF18" s="73">
        <v>0</v>
      </c>
      <c r="EG18" s="73">
        <v>0</v>
      </c>
      <c r="EH18" s="73">
        <v>5.43</v>
      </c>
      <c r="EI18" s="73">
        <v>0</v>
      </c>
      <c r="EJ18" s="73">
        <v>0</v>
      </c>
      <c r="EK18" s="73">
        <v>0</v>
      </c>
      <c r="EL18" s="73">
        <v>0</v>
      </c>
      <c r="EM18" s="73">
        <v>8</v>
      </c>
      <c r="EN18" s="73">
        <v>0</v>
      </c>
      <c r="EO18" s="73">
        <v>38.673999999999999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4.5540000000000003</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5.1769999999999996</v>
      </c>
      <c r="GM18" s="73">
        <v>0</v>
      </c>
      <c r="GN18" s="73">
        <v>0</v>
      </c>
      <c r="GO18" s="73">
        <v>6.782</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155.05199999999999</v>
      </c>
      <c r="HL18" s="73">
        <v>0</v>
      </c>
      <c r="HM18" s="73">
        <v>0</v>
      </c>
      <c r="HN18" s="73">
        <v>0</v>
      </c>
      <c r="HO18" s="73">
        <v>4.5540000000000003</v>
      </c>
      <c r="HP18" s="73">
        <v>0</v>
      </c>
      <c r="HQ18" s="73">
        <v>0</v>
      </c>
      <c r="HR18" s="73">
        <v>0</v>
      </c>
      <c r="HS18" s="73">
        <v>0</v>
      </c>
      <c r="HT18" s="73">
        <v>5.1769999999999996</v>
      </c>
      <c r="HU18" s="73">
        <v>0</v>
      </c>
      <c r="HV18" s="73">
        <v>6.782</v>
      </c>
      <c r="HW18" s="73">
        <v>0</v>
      </c>
      <c r="HX18" s="73">
        <v>0</v>
      </c>
      <c r="HY18" s="73">
        <v>0</v>
      </c>
      <c r="HZ18" s="73">
        <v>0</v>
      </c>
      <c r="IA18" s="73">
        <v>0</v>
      </c>
      <c r="IB18" s="73">
        <v>0</v>
      </c>
      <c r="IC18" s="73">
        <v>0</v>
      </c>
      <c r="ID18" s="73">
        <v>0</v>
      </c>
      <c r="IE18" s="73">
        <v>0</v>
      </c>
      <c r="IF18" s="73">
        <v>155.05199999999999</v>
      </c>
      <c r="IG18" s="73">
        <v>0</v>
      </c>
      <c r="IH18" s="73">
        <v>0</v>
      </c>
      <c r="II18" s="73">
        <v>0</v>
      </c>
      <c r="IJ18" s="73">
        <v>4.5540000000000003</v>
      </c>
      <c r="IK18" s="73">
        <v>0</v>
      </c>
      <c r="IL18" s="73">
        <v>0</v>
      </c>
      <c r="IM18" s="73">
        <v>0</v>
      </c>
      <c r="IN18" s="73">
        <v>0</v>
      </c>
      <c r="IO18" s="73">
        <v>5.1769999999999996</v>
      </c>
      <c r="IP18" s="73">
        <v>0</v>
      </c>
      <c r="IQ18" s="73">
        <v>6.782</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2</v>
      </c>
      <c r="JM18" s="71">
        <v>0</v>
      </c>
      <c r="JN18" s="71">
        <v>4</v>
      </c>
      <c r="JO18" s="71">
        <v>1</v>
      </c>
      <c r="JP18" s="71">
        <v>0</v>
      </c>
      <c r="JQ18" s="71">
        <v>0</v>
      </c>
      <c r="JR18" s="71">
        <v>0</v>
      </c>
      <c r="JS18" s="71">
        <v>0</v>
      </c>
      <c r="JT18" s="71">
        <v>1</v>
      </c>
      <c r="JU18" s="71">
        <v>0</v>
      </c>
      <c r="JV18" s="71">
        <v>0</v>
      </c>
      <c r="JW18" s="71">
        <v>0</v>
      </c>
      <c r="JX18" s="71">
        <v>0</v>
      </c>
      <c r="JY18" s="71">
        <v>1</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1</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2</v>
      </c>
      <c r="NN18" s="71">
        <v>0</v>
      </c>
      <c r="NO18" s="71">
        <v>4</v>
      </c>
      <c r="NP18" s="71">
        <v>1</v>
      </c>
      <c r="NQ18" s="71">
        <v>0</v>
      </c>
      <c r="NR18" s="71">
        <v>0</v>
      </c>
      <c r="NS18" s="71">
        <v>0</v>
      </c>
      <c r="NT18" s="71">
        <v>0</v>
      </c>
      <c r="NU18" s="71">
        <v>1</v>
      </c>
      <c r="NV18" s="71">
        <v>0</v>
      </c>
      <c r="NW18" s="71">
        <v>0</v>
      </c>
      <c r="NX18" s="71">
        <v>0</v>
      </c>
      <c r="NY18" s="71">
        <v>0</v>
      </c>
      <c r="NZ18" s="71">
        <v>1</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1</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11</v>
      </c>
      <c r="QY18" s="71">
        <v>0</v>
      </c>
      <c r="QZ18" s="71">
        <v>0</v>
      </c>
      <c r="RA18" s="71">
        <v>0</v>
      </c>
      <c r="RB18" s="71">
        <v>1</v>
      </c>
      <c r="RC18" s="71">
        <v>0</v>
      </c>
      <c r="RD18" s="71">
        <v>0</v>
      </c>
      <c r="RE18" s="71">
        <v>0</v>
      </c>
      <c r="RF18" s="71">
        <v>0</v>
      </c>
      <c r="RG18" s="71">
        <v>1</v>
      </c>
      <c r="RH18" s="71">
        <v>0</v>
      </c>
      <c r="RI18" s="71">
        <v>1</v>
      </c>
      <c r="RJ18" s="71">
        <v>0</v>
      </c>
      <c r="RK18" s="71">
        <v>0</v>
      </c>
      <c r="RL18" s="71">
        <v>0</v>
      </c>
      <c r="RM18" s="71">
        <v>0</v>
      </c>
      <c r="RN18" s="71">
        <v>0</v>
      </c>
      <c r="RO18" s="71">
        <v>0</v>
      </c>
      <c r="RP18" s="71">
        <v>0</v>
      </c>
      <c r="RQ18" s="71">
        <v>0</v>
      </c>
      <c r="RR18" s="71">
        <v>0</v>
      </c>
      <c r="RS18" s="71">
        <v>11</v>
      </c>
      <c r="RT18" s="71">
        <v>0</v>
      </c>
      <c r="RU18" s="71">
        <v>0</v>
      </c>
      <c r="RV18" s="71">
        <v>0</v>
      </c>
      <c r="RW18" s="71">
        <v>1</v>
      </c>
      <c r="RX18" s="71">
        <v>0</v>
      </c>
      <c r="RY18" s="71">
        <v>0</v>
      </c>
      <c r="RZ18" s="71">
        <v>0</v>
      </c>
      <c r="SA18" s="71">
        <v>0</v>
      </c>
      <c r="SB18" s="71">
        <v>1</v>
      </c>
      <c r="SC18" s="71">
        <v>0</v>
      </c>
      <c r="SD18" s="71">
        <v>1</v>
      </c>
      <c r="SE18" s="71">
        <v>0</v>
      </c>
      <c r="SF18" s="71">
        <v>0</v>
      </c>
      <c r="SG18" s="71">
        <v>0</v>
      </c>
      <c r="SH18" s="71">
        <v>0</v>
      </c>
    </row>
    <row r="19" spans="1:502">
      <c r="A19" s="16" t="s">
        <v>2192</v>
      </c>
      <c r="B19" s="70">
        <v>11</v>
      </c>
      <c r="C19" s="70">
        <v>11</v>
      </c>
      <c r="D19" s="70">
        <v>1</v>
      </c>
      <c r="E19" s="70">
        <v>2014</v>
      </c>
      <c r="F19" s="70" t="s">
        <v>181</v>
      </c>
      <c r="G19" s="1073" t="s">
        <v>2181</v>
      </c>
      <c r="H19" s="70" t="s">
        <v>2182</v>
      </c>
      <c r="I19" s="1066"/>
      <c r="J19" s="73">
        <v>0</v>
      </c>
      <c r="K19" s="73">
        <v>0</v>
      </c>
      <c r="L19" s="73">
        <v>0</v>
      </c>
      <c r="M19" s="73">
        <v>0</v>
      </c>
      <c r="N19" s="73">
        <v>0</v>
      </c>
      <c r="O19" s="73">
        <v>0</v>
      </c>
      <c r="P19" s="73">
        <v>0</v>
      </c>
      <c r="Q19" s="73">
        <v>0</v>
      </c>
      <c r="R19" s="73">
        <v>0</v>
      </c>
      <c r="S19" s="73">
        <v>0</v>
      </c>
      <c r="T19" s="73">
        <v>5.907</v>
      </c>
      <c r="U19" s="73">
        <v>0</v>
      </c>
      <c r="V19" s="73">
        <v>0</v>
      </c>
      <c r="W19" s="73">
        <v>0</v>
      </c>
      <c r="X19" s="73">
        <v>0</v>
      </c>
      <c r="Y19" s="73">
        <v>29.312999999999999</v>
      </c>
      <c r="Z19" s="73">
        <v>0</v>
      </c>
      <c r="AA19" s="73">
        <v>67.444000000000003</v>
      </c>
      <c r="AB19" s="73">
        <v>3.891</v>
      </c>
      <c r="AC19" s="73">
        <v>0</v>
      </c>
      <c r="AD19" s="73">
        <v>0</v>
      </c>
      <c r="AE19" s="73">
        <v>0</v>
      </c>
      <c r="AF19" s="73">
        <v>0</v>
      </c>
      <c r="AG19" s="73">
        <v>5.375</v>
      </c>
      <c r="AH19" s="73">
        <v>0</v>
      </c>
      <c r="AI19" s="73">
        <v>0</v>
      </c>
      <c r="AJ19" s="73">
        <v>0</v>
      </c>
      <c r="AK19" s="73">
        <v>0</v>
      </c>
      <c r="AL19" s="73">
        <v>7.7460000000000004</v>
      </c>
      <c r="AM19" s="73">
        <v>0</v>
      </c>
      <c r="AN19" s="73">
        <v>42.628</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4.4000000000000004</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5.226</v>
      </c>
      <c r="CL19" s="73">
        <v>0</v>
      </c>
      <c r="CM19" s="73">
        <v>0</v>
      </c>
      <c r="CN19" s="73">
        <v>6.492</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5.907</v>
      </c>
      <c r="DV19" s="73">
        <v>0</v>
      </c>
      <c r="DW19" s="73">
        <v>0</v>
      </c>
      <c r="DX19" s="73">
        <v>0</v>
      </c>
      <c r="DY19" s="73">
        <v>0</v>
      </c>
      <c r="DZ19" s="73">
        <v>29.312999999999999</v>
      </c>
      <c r="EA19" s="73">
        <v>0</v>
      </c>
      <c r="EB19" s="73">
        <v>67.444000000000003</v>
      </c>
      <c r="EC19" s="73">
        <v>3.891</v>
      </c>
      <c r="ED19" s="73">
        <v>0</v>
      </c>
      <c r="EE19" s="73">
        <v>0</v>
      </c>
      <c r="EF19" s="73">
        <v>0</v>
      </c>
      <c r="EG19" s="73">
        <v>0</v>
      </c>
      <c r="EH19" s="73">
        <v>5.375</v>
      </c>
      <c r="EI19" s="73">
        <v>0</v>
      </c>
      <c r="EJ19" s="73">
        <v>0</v>
      </c>
      <c r="EK19" s="73">
        <v>0</v>
      </c>
      <c r="EL19" s="73">
        <v>0</v>
      </c>
      <c r="EM19" s="73">
        <v>7.7460000000000004</v>
      </c>
      <c r="EN19" s="73">
        <v>0</v>
      </c>
      <c r="EO19" s="73">
        <v>42.628</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4.4000000000000004</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5.226</v>
      </c>
      <c r="GM19" s="73">
        <v>0</v>
      </c>
      <c r="GN19" s="73">
        <v>0</v>
      </c>
      <c r="GO19" s="73">
        <v>6.492</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162.304</v>
      </c>
      <c r="HL19" s="73">
        <v>0</v>
      </c>
      <c r="HM19" s="73">
        <v>0</v>
      </c>
      <c r="HN19" s="73">
        <v>0</v>
      </c>
      <c r="HO19" s="73">
        <v>4.4000000000000004</v>
      </c>
      <c r="HP19" s="73">
        <v>0</v>
      </c>
      <c r="HQ19" s="73">
        <v>0</v>
      </c>
      <c r="HR19" s="73">
        <v>0</v>
      </c>
      <c r="HS19" s="73">
        <v>0</v>
      </c>
      <c r="HT19" s="73">
        <v>5.226</v>
      </c>
      <c r="HU19" s="73">
        <v>0</v>
      </c>
      <c r="HV19" s="73">
        <v>6.492</v>
      </c>
      <c r="HW19" s="73">
        <v>0</v>
      </c>
      <c r="HX19" s="73">
        <v>0</v>
      </c>
      <c r="HY19" s="73">
        <v>0</v>
      </c>
      <c r="HZ19" s="73">
        <v>0</v>
      </c>
      <c r="IA19" s="73">
        <v>0</v>
      </c>
      <c r="IB19" s="73">
        <v>0</v>
      </c>
      <c r="IC19" s="73">
        <v>0</v>
      </c>
      <c r="ID19" s="73">
        <v>0</v>
      </c>
      <c r="IE19" s="73">
        <v>0</v>
      </c>
      <c r="IF19" s="73">
        <v>162.304</v>
      </c>
      <c r="IG19" s="73">
        <v>0</v>
      </c>
      <c r="IH19" s="73">
        <v>0</v>
      </c>
      <c r="II19" s="73">
        <v>0</v>
      </c>
      <c r="IJ19" s="73">
        <v>4.4000000000000004</v>
      </c>
      <c r="IK19" s="73">
        <v>0</v>
      </c>
      <c r="IL19" s="73">
        <v>0</v>
      </c>
      <c r="IM19" s="73">
        <v>0</v>
      </c>
      <c r="IN19" s="73">
        <v>0</v>
      </c>
      <c r="IO19" s="73">
        <v>5.226</v>
      </c>
      <c r="IP19" s="73">
        <v>0</v>
      </c>
      <c r="IQ19" s="73">
        <v>6.492</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0</v>
      </c>
      <c r="JL19" s="71">
        <v>2</v>
      </c>
      <c r="JM19" s="71">
        <v>0</v>
      </c>
      <c r="JN19" s="71">
        <v>4</v>
      </c>
      <c r="JO19" s="71">
        <v>1</v>
      </c>
      <c r="JP19" s="71">
        <v>0</v>
      </c>
      <c r="JQ19" s="71">
        <v>0</v>
      </c>
      <c r="JR19" s="71">
        <v>0</v>
      </c>
      <c r="JS19" s="71">
        <v>0</v>
      </c>
      <c r="JT19" s="71">
        <v>1</v>
      </c>
      <c r="JU19" s="71">
        <v>0</v>
      </c>
      <c r="JV19" s="71">
        <v>0</v>
      </c>
      <c r="JW19" s="71">
        <v>0</v>
      </c>
      <c r="JX19" s="71">
        <v>0</v>
      </c>
      <c r="JY19" s="71">
        <v>1</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1</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0</v>
      </c>
      <c r="NM19" s="71">
        <v>2</v>
      </c>
      <c r="NN19" s="71">
        <v>0</v>
      </c>
      <c r="NO19" s="71">
        <v>4</v>
      </c>
      <c r="NP19" s="71">
        <v>1</v>
      </c>
      <c r="NQ19" s="71">
        <v>0</v>
      </c>
      <c r="NR19" s="71">
        <v>0</v>
      </c>
      <c r="NS19" s="71">
        <v>0</v>
      </c>
      <c r="NT19" s="71">
        <v>0</v>
      </c>
      <c r="NU19" s="71">
        <v>1</v>
      </c>
      <c r="NV19" s="71">
        <v>0</v>
      </c>
      <c r="NW19" s="71">
        <v>0</v>
      </c>
      <c r="NX19" s="71">
        <v>0</v>
      </c>
      <c r="NY19" s="71">
        <v>0</v>
      </c>
      <c r="NZ19" s="71">
        <v>1</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1</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11</v>
      </c>
      <c r="QY19" s="71">
        <v>0</v>
      </c>
      <c r="QZ19" s="71">
        <v>0</v>
      </c>
      <c r="RA19" s="71">
        <v>0</v>
      </c>
      <c r="RB19" s="71">
        <v>1</v>
      </c>
      <c r="RC19" s="71">
        <v>0</v>
      </c>
      <c r="RD19" s="71">
        <v>0</v>
      </c>
      <c r="RE19" s="71">
        <v>0</v>
      </c>
      <c r="RF19" s="71">
        <v>0</v>
      </c>
      <c r="RG19" s="71">
        <v>1</v>
      </c>
      <c r="RH19" s="71">
        <v>0</v>
      </c>
      <c r="RI19" s="71">
        <v>1</v>
      </c>
      <c r="RJ19" s="71">
        <v>0</v>
      </c>
      <c r="RK19" s="71">
        <v>0</v>
      </c>
      <c r="RL19" s="71">
        <v>0</v>
      </c>
      <c r="RM19" s="71">
        <v>0</v>
      </c>
      <c r="RN19" s="71">
        <v>0</v>
      </c>
      <c r="RO19" s="71">
        <v>0</v>
      </c>
      <c r="RP19" s="71">
        <v>0</v>
      </c>
      <c r="RQ19" s="71">
        <v>0</v>
      </c>
      <c r="RR19" s="71">
        <v>0</v>
      </c>
      <c r="RS19" s="71">
        <v>11</v>
      </c>
      <c r="RT19" s="71">
        <v>0</v>
      </c>
      <c r="RU19" s="71">
        <v>0</v>
      </c>
      <c r="RV19" s="71">
        <v>0</v>
      </c>
      <c r="RW19" s="71">
        <v>1</v>
      </c>
      <c r="RX19" s="71">
        <v>0</v>
      </c>
      <c r="RY19" s="71">
        <v>0</v>
      </c>
      <c r="RZ19" s="71">
        <v>0</v>
      </c>
      <c r="SA19" s="71">
        <v>0</v>
      </c>
      <c r="SB19" s="71">
        <v>1</v>
      </c>
      <c r="SC19" s="71">
        <v>0</v>
      </c>
      <c r="SD19" s="71">
        <v>1</v>
      </c>
      <c r="SE19" s="71">
        <v>0</v>
      </c>
      <c r="SF19" s="71">
        <v>0</v>
      </c>
      <c r="SG19" s="71">
        <v>0</v>
      </c>
      <c r="SH19" s="71">
        <v>0</v>
      </c>
    </row>
    <row r="20" spans="1:502">
      <c r="A20" s="16" t="s">
        <v>2193</v>
      </c>
      <c r="B20" s="70">
        <v>12</v>
      </c>
      <c r="C20" s="70">
        <v>12</v>
      </c>
      <c r="D20" s="70">
        <v>1</v>
      </c>
      <c r="E20" s="70">
        <v>2015</v>
      </c>
      <c r="F20" s="70" t="s">
        <v>182</v>
      </c>
      <c r="G20" s="1073" t="s">
        <v>2181</v>
      </c>
      <c r="H20" s="70" t="s">
        <v>2182</v>
      </c>
      <c r="I20" s="1066"/>
      <c r="J20" s="73">
        <v>0</v>
      </c>
      <c r="K20" s="73">
        <v>0</v>
      </c>
      <c r="L20" s="73">
        <v>0</v>
      </c>
      <c r="M20" s="73">
        <v>0</v>
      </c>
      <c r="N20" s="73">
        <v>0</v>
      </c>
      <c r="O20" s="73">
        <v>0</v>
      </c>
      <c r="P20" s="73">
        <v>0</v>
      </c>
      <c r="Q20" s="73">
        <v>0</v>
      </c>
      <c r="R20" s="73">
        <v>0</v>
      </c>
      <c r="S20" s="73">
        <v>0</v>
      </c>
      <c r="T20" s="73">
        <v>5.4770000000000003</v>
      </c>
      <c r="U20" s="73">
        <v>0</v>
      </c>
      <c r="V20" s="73">
        <v>0</v>
      </c>
      <c r="W20" s="73">
        <v>0</v>
      </c>
      <c r="X20" s="73">
        <v>0</v>
      </c>
      <c r="Y20" s="73">
        <v>30.817</v>
      </c>
      <c r="Z20" s="73">
        <v>0</v>
      </c>
      <c r="AA20" s="73">
        <v>68.08</v>
      </c>
      <c r="AB20" s="73">
        <v>3.7919999999999998</v>
      </c>
      <c r="AC20" s="73">
        <v>0</v>
      </c>
      <c r="AD20" s="73">
        <v>0</v>
      </c>
      <c r="AE20" s="73">
        <v>0</v>
      </c>
      <c r="AF20" s="73">
        <v>0</v>
      </c>
      <c r="AG20" s="73">
        <v>4.8550000000000004</v>
      </c>
      <c r="AH20" s="73">
        <v>0</v>
      </c>
      <c r="AI20" s="73">
        <v>0</v>
      </c>
      <c r="AJ20" s="73">
        <v>0</v>
      </c>
      <c r="AK20" s="73">
        <v>0</v>
      </c>
      <c r="AL20" s="73">
        <v>7.7460000000000004</v>
      </c>
      <c r="AM20" s="73">
        <v>0</v>
      </c>
      <c r="AN20" s="73">
        <v>43.871000000000002</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4.3959999999999999</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5.0190000000000001</v>
      </c>
      <c r="CL20" s="73">
        <v>0</v>
      </c>
      <c r="CM20" s="73">
        <v>0</v>
      </c>
      <c r="CN20" s="73">
        <v>4.6159999999999997</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5.4770000000000003</v>
      </c>
      <c r="DV20" s="73">
        <v>0</v>
      </c>
      <c r="DW20" s="73">
        <v>0</v>
      </c>
      <c r="DX20" s="73">
        <v>0</v>
      </c>
      <c r="DY20" s="73">
        <v>0</v>
      </c>
      <c r="DZ20" s="73">
        <v>30.817</v>
      </c>
      <c r="EA20" s="73">
        <v>0</v>
      </c>
      <c r="EB20" s="73">
        <v>68.08</v>
      </c>
      <c r="EC20" s="73">
        <v>3.7919999999999998</v>
      </c>
      <c r="ED20" s="73">
        <v>0</v>
      </c>
      <c r="EE20" s="73">
        <v>0</v>
      </c>
      <c r="EF20" s="73">
        <v>0</v>
      </c>
      <c r="EG20" s="73">
        <v>0</v>
      </c>
      <c r="EH20" s="73">
        <v>4.8550000000000004</v>
      </c>
      <c r="EI20" s="73">
        <v>0</v>
      </c>
      <c r="EJ20" s="73">
        <v>0</v>
      </c>
      <c r="EK20" s="73">
        <v>0</v>
      </c>
      <c r="EL20" s="73">
        <v>0</v>
      </c>
      <c r="EM20" s="73">
        <v>7.7460000000000004</v>
      </c>
      <c r="EN20" s="73">
        <v>0</v>
      </c>
      <c r="EO20" s="73">
        <v>43.871000000000002</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4.3959999999999999</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5.0190000000000001</v>
      </c>
      <c r="GM20" s="73">
        <v>0</v>
      </c>
      <c r="GN20" s="73">
        <v>0</v>
      </c>
      <c r="GO20" s="73">
        <v>4.6159999999999997</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164.63800000000001</v>
      </c>
      <c r="HL20" s="73">
        <v>0</v>
      </c>
      <c r="HM20" s="73">
        <v>0</v>
      </c>
      <c r="HN20" s="73">
        <v>0</v>
      </c>
      <c r="HO20" s="73">
        <v>4.3959999999999999</v>
      </c>
      <c r="HP20" s="73">
        <v>0</v>
      </c>
      <c r="HQ20" s="73">
        <v>0</v>
      </c>
      <c r="HR20" s="73">
        <v>0</v>
      </c>
      <c r="HS20" s="73">
        <v>0</v>
      </c>
      <c r="HT20" s="73">
        <v>5.0190000000000001</v>
      </c>
      <c r="HU20" s="73">
        <v>0</v>
      </c>
      <c r="HV20" s="73">
        <v>4.6159999999999997</v>
      </c>
      <c r="HW20" s="73">
        <v>0</v>
      </c>
      <c r="HX20" s="73">
        <v>0</v>
      </c>
      <c r="HY20" s="73">
        <v>0</v>
      </c>
      <c r="HZ20" s="73">
        <v>0</v>
      </c>
      <c r="IA20" s="73">
        <v>0</v>
      </c>
      <c r="IB20" s="73">
        <v>0</v>
      </c>
      <c r="IC20" s="73">
        <v>0</v>
      </c>
      <c r="ID20" s="73">
        <v>0</v>
      </c>
      <c r="IE20" s="73">
        <v>0</v>
      </c>
      <c r="IF20" s="73">
        <v>164.63800000000001</v>
      </c>
      <c r="IG20" s="73">
        <v>0</v>
      </c>
      <c r="IH20" s="73">
        <v>0</v>
      </c>
      <c r="II20" s="73">
        <v>0</v>
      </c>
      <c r="IJ20" s="73">
        <v>4.3959999999999999</v>
      </c>
      <c r="IK20" s="73">
        <v>0</v>
      </c>
      <c r="IL20" s="73">
        <v>0</v>
      </c>
      <c r="IM20" s="73">
        <v>0</v>
      </c>
      <c r="IN20" s="73">
        <v>0</v>
      </c>
      <c r="IO20" s="73">
        <v>5.0190000000000001</v>
      </c>
      <c r="IP20" s="73">
        <v>0</v>
      </c>
      <c r="IQ20" s="73">
        <v>4.6159999999999997</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0</v>
      </c>
      <c r="JL20" s="71">
        <v>2</v>
      </c>
      <c r="JM20" s="71">
        <v>0</v>
      </c>
      <c r="JN20" s="71">
        <v>4</v>
      </c>
      <c r="JO20" s="71">
        <v>1</v>
      </c>
      <c r="JP20" s="71">
        <v>0</v>
      </c>
      <c r="JQ20" s="71">
        <v>0</v>
      </c>
      <c r="JR20" s="71">
        <v>0</v>
      </c>
      <c r="JS20" s="71">
        <v>0</v>
      </c>
      <c r="JT20" s="71">
        <v>1</v>
      </c>
      <c r="JU20" s="71">
        <v>0</v>
      </c>
      <c r="JV20" s="71">
        <v>0</v>
      </c>
      <c r="JW20" s="71">
        <v>0</v>
      </c>
      <c r="JX20" s="71">
        <v>0</v>
      </c>
      <c r="JY20" s="71">
        <v>1</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1</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0</v>
      </c>
      <c r="NM20" s="71">
        <v>2</v>
      </c>
      <c r="NN20" s="71">
        <v>0</v>
      </c>
      <c r="NO20" s="71">
        <v>4</v>
      </c>
      <c r="NP20" s="71">
        <v>1</v>
      </c>
      <c r="NQ20" s="71">
        <v>0</v>
      </c>
      <c r="NR20" s="71">
        <v>0</v>
      </c>
      <c r="NS20" s="71">
        <v>0</v>
      </c>
      <c r="NT20" s="71">
        <v>0</v>
      </c>
      <c r="NU20" s="71">
        <v>1</v>
      </c>
      <c r="NV20" s="71">
        <v>0</v>
      </c>
      <c r="NW20" s="71">
        <v>0</v>
      </c>
      <c r="NX20" s="71">
        <v>0</v>
      </c>
      <c r="NY20" s="71">
        <v>0</v>
      </c>
      <c r="NZ20" s="71">
        <v>1</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1</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11</v>
      </c>
      <c r="QY20" s="71">
        <v>0</v>
      </c>
      <c r="QZ20" s="71">
        <v>0</v>
      </c>
      <c r="RA20" s="71">
        <v>0</v>
      </c>
      <c r="RB20" s="71">
        <v>1</v>
      </c>
      <c r="RC20" s="71">
        <v>0</v>
      </c>
      <c r="RD20" s="71">
        <v>0</v>
      </c>
      <c r="RE20" s="71">
        <v>0</v>
      </c>
      <c r="RF20" s="71">
        <v>0</v>
      </c>
      <c r="RG20" s="71">
        <v>1</v>
      </c>
      <c r="RH20" s="71">
        <v>0</v>
      </c>
      <c r="RI20" s="71">
        <v>1</v>
      </c>
      <c r="RJ20" s="71">
        <v>0</v>
      </c>
      <c r="RK20" s="71">
        <v>0</v>
      </c>
      <c r="RL20" s="71">
        <v>0</v>
      </c>
      <c r="RM20" s="71">
        <v>0</v>
      </c>
      <c r="RN20" s="71">
        <v>0</v>
      </c>
      <c r="RO20" s="71">
        <v>0</v>
      </c>
      <c r="RP20" s="71">
        <v>0</v>
      </c>
      <c r="RQ20" s="71">
        <v>0</v>
      </c>
      <c r="RR20" s="71">
        <v>0</v>
      </c>
      <c r="RS20" s="71">
        <v>11</v>
      </c>
      <c r="RT20" s="71">
        <v>0</v>
      </c>
      <c r="RU20" s="71">
        <v>0</v>
      </c>
      <c r="RV20" s="71">
        <v>0</v>
      </c>
      <c r="RW20" s="71">
        <v>1</v>
      </c>
      <c r="RX20" s="71">
        <v>0</v>
      </c>
      <c r="RY20" s="71">
        <v>0</v>
      </c>
      <c r="RZ20" s="71">
        <v>0</v>
      </c>
      <c r="SA20" s="71">
        <v>0</v>
      </c>
      <c r="SB20" s="71">
        <v>1</v>
      </c>
      <c r="SC20" s="71">
        <v>0</v>
      </c>
      <c r="SD20" s="71">
        <v>1</v>
      </c>
      <c r="SE20" s="71">
        <v>0</v>
      </c>
      <c r="SF20" s="71">
        <v>0</v>
      </c>
      <c r="SG20" s="71">
        <v>0</v>
      </c>
      <c r="SH20" s="71">
        <v>0</v>
      </c>
    </row>
    <row r="21" spans="1:502">
      <c r="A21" s="16" t="s">
        <v>2194</v>
      </c>
      <c r="B21" s="70">
        <v>13</v>
      </c>
      <c r="C21" s="70">
        <v>13</v>
      </c>
      <c r="D21" s="70">
        <v>1</v>
      </c>
      <c r="E21" s="70">
        <v>2016</v>
      </c>
      <c r="F21" s="70" t="s">
        <v>155</v>
      </c>
      <c r="G21" s="1073" t="s">
        <v>2181</v>
      </c>
      <c r="H21" s="70" t="s">
        <v>2182</v>
      </c>
      <c r="I21" s="1066"/>
      <c r="J21" s="73">
        <v>0</v>
      </c>
      <c r="K21" s="73">
        <v>0</v>
      </c>
      <c r="L21" s="73">
        <v>0</v>
      </c>
      <c r="M21" s="73">
        <v>0</v>
      </c>
      <c r="N21" s="73">
        <v>0</v>
      </c>
      <c r="O21" s="73">
        <v>0</v>
      </c>
      <c r="P21" s="73">
        <v>0</v>
      </c>
      <c r="Q21" s="73">
        <v>0</v>
      </c>
      <c r="R21" s="73">
        <v>0</v>
      </c>
      <c r="S21" s="73">
        <v>0</v>
      </c>
      <c r="T21" s="73">
        <v>5.4340000000000002</v>
      </c>
      <c r="U21" s="73">
        <v>0</v>
      </c>
      <c r="V21" s="73">
        <v>0</v>
      </c>
      <c r="W21" s="73">
        <v>0</v>
      </c>
      <c r="X21" s="73">
        <v>0</v>
      </c>
      <c r="Y21" s="73">
        <v>30.257000000000001</v>
      </c>
      <c r="Z21" s="73">
        <v>0</v>
      </c>
      <c r="AA21" s="73">
        <v>70.067999999999998</v>
      </c>
      <c r="AB21" s="73">
        <v>3.69</v>
      </c>
      <c r="AC21" s="73">
        <v>0</v>
      </c>
      <c r="AD21" s="73">
        <v>0</v>
      </c>
      <c r="AE21" s="73">
        <v>0</v>
      </c>
      <c r="AF21" s="73">
        <v>0</v>
      </c>
      <c r="AG21" s="73">
        <v>5.1559999999999997</v>
      </c>
      <c r="AH21" s="73">
        <v>0</v>
      </c>
      <c r="AI21" s="73">
        <v>0</v>
      </c>
      <c r="AJ21" s="73">
        <v>0</v>
      </c>
      <c r="AK21" s="73">
        <v>0</v>
      </c>
      <c r="AL21" s="73">
        <v>7.8390000000000004</v>
      </c>
      <c r="AM21" s="73">
        <v>0</v>
      </c>
      <c r="AN21" s="73">
        <v>42.921999999999997</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4.1529999999999996</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7.5910000000000002</v>
      </c>
      <c r="CG21" s="73">
        <v>0</v>
      </c>
      <c r="CH21" s="73">
        <v>0</v>
      </c>
      <c r="CI21" s="73">
        <v>0</v>
      </c>
      <c r="CJ21" s="73">
        <v>0</v>
      </c>
      <c r="CK21" s="73">
        <v>4.9189999999999996</v>
      </c>
      <c r="CL21" s="73">
        <v>0</v>
      </c>
      <c r="CM21" s="73">
        <v>0</v>
      </c>
      <c r="CN21" s="73">
        <v>4.9790000000000001</v>
      </c>
      <c r="CO21" s="73">
        <v>0</v>
      </c>
      <c r="CP21" s="73">
        <v>0</v>
      </c>
      <c r="CQ21" s="73">
        <v>0</v>
      </c>
      <c r="CR21" s="73">
        <v>0</v>
      </c>
      <c r="CS21" s="73">
        <v>39.704000000000001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5.4340000000000002</v>
      </c>
      <c r="DV21" s="73">
        <v>0</v>
      </c>
      <c r="DW21" s="73">
        <v>0</v>
      </c>
      <c r="DX21" s="73">
        <v>0</v>
      </c>
      <c r="DY21" s="73">
        <v>0</v>
      </c>
      <c r="DZ21" s="73">
        <v>30.257000000000001</v>
      </c>
      <c r="EA21" s="73">
        <v>0</v>
      </c>
      <c r="EB21" s="73">
        <v>70.067999999999998</v>
      </c>
      <c r="EC21" s="73">
        <v>3.69</v>
      </c>
      <c r="ED21" s="73">
        <v>0</v>
      </c>
      <c r="EE21" s="73">
        <v>0</v>
      </c>
      <c r="EF21" s="73">
        <v>0</v>
      </c>
      <c r="EG21" s="73">
        <v>0</v>
      </c>
      <c r="EH21" s="73">
        <v>5.1559999999999997</v>
      </c>
      <c r="EI21" s="73">
        <v>0</v>
      </c>
      <c r="EJ21" s="73">
        <v>0</v>
      </c>
      <c r="EK21" s="73">
        <v>0</v>
      </c>
      <c r="EL21" s="73">
        <v>0</v>
      </c>
      <c r="EM21" s="73">
        <v>7.8390000000000004</v>
      </c>
      <c r="EN21" s="73">
        <v>0</v>
      </c>
      <c r="EO21" s="73">
        <v>42.921999999999997</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4.1529999999999996</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7.5910000000000002</v>
      </c>
      <c r="GH21" s="73">
        <v>0</v>
      </c>
      <c r="GI21" s="73">
        <v>0</v>
      </c>
      <c r="GJ21" s="73">
        <v>0</v>
      </c>
      <c r="GK21" s="73">
        <v>0</v>
      </c>
      <c r="GL21" s="73">
        <v>4.9189999999999996</v>
      </c>
      <c r="GM21" s="73">
        <v>0</v>
      </c>
      <c r="GN21" s="73">
        <v>0</v>
      </c>
      <c r="GO21" s="73">
        <v>4.9790000000000001</v>
      </c>
      <c r="GP21" s="73">
        <v>0</v>
      </c>
      <c r="GQ21" s="73">
        <v>0</v>
      </c>
      <c r="GR21" s="73">
        <v>0</v>
      </c>
      <c r="GS21" s="73">
        <v>0</v>
      </c>
      <c r="GT21" s="73">
        <v>39.704000000000001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165.36600000000001</v>
      </c>
      <c r="HL21" s="73">
        <v>0</v>
      </c>
      <c r="HM21" s="73">
        <v>0</v>
      </c>
      <c r="HN21" s="73">
        <v>0</v>
      </c>
      <c r="HO21" s="73">
        <v>4.1529999999999996</v>
      </c>
      <c r="HP21" s="73">
        <v>0</v>
      </c>
      <c r="HQ21" s="73">
        <v>0</v>
      </c>
      <c r="HR21" s="73">
        <v>0</v>
      </c>
      <c r="HS21" s="73">
        <v>7.5910000000000002</v>
      </c>
      <c r="HT21" s="73">
        <v>4.9189999999999996</v>
      </c>
      <c r="HU21" s="73">
        <v>0</v>
      </c>
      <c r="HV21" s="73">
        <v>4.9790000000000001</v>
      </c>
      <c r="HW21" s="73">
        <v>0</v>
      </c>
      <c r="HX21" s="73">
        <v>39.704000000000001</v>
      </c>
      <c r="HY21" s="73">
        <v>0</v>
      </c>
      <c r="HZ21" s="73">
        <v>0</v>
      </c>
      <c r="IA21" s="73">
        <v>0</v>
      </c>
      <c r="IB21" s="73">
        <v>0</v>
      </c>
      <c r="IC21" s="73">
        <v>0</v>
      </c>
      <c r="ID21" s="73">
        <v>0</v>
      </c>
      <c r="IE21" s="73">
        <v>0</v>
      </c>
      <c r="IF21" s="73">
        <v>165.36600000000001</v>
      </c>
      <c r="IG21" s="73">
        <v>0</v>
      </c>
      <c r="IH21" s="73">
        <v>0</v>
      </c>
      <c r="II21" s="73">
        <v>0</v>
      </c>
      <c r="IJ21" s="73">
        <v>4.1529999999999996</v>
      </c>
      <c r="IK21" s="73">
        <v>0</v>
      </c>
      <c r="IL21" s="73">
        <v>0</v>
      </c>
      <c r="IM21" s="73">
        <v>0</v>
      </c>
      <c r="IN21" s="73">
        <v>7.5910000000000002</v>
      </c>
      <c r="IO21" s="73">
        <v>4.9189999999999996</v>
      </c>
      <c r="IP21" s="73">
        <v>0</v>
      </c>
      <c r="IQ21" s="73">
        <v>4.9790000000000001</v>
      </c>
      <c r="IR21" s="73">
        <v>0</v>
      </c>
      <c r="IS21" s="73">
        <v>39.704000000000001</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0</v>
      </c>
      <c r="JL21" s="71">
        <v>2</v>
      </c>
      <c r="JM21" s="71">
        <v>0</v>
      </c>
      <c r="JN21" s="71">
        <v>4</v>
      </c>
      <c r="JO21" s="71">
        <v>1</v>
      </c>
      <c r="JP21" s="71">
        <v>0</v>
      </c>
      <c r="JQ21" s="71">
        <v>0</v>
      </c>
      <c r="JR21" s="71">
        <v>0</v>
      </c>
      <c r="JS21" s="71">
        <v>0</v>
      </c>
      <c r="JT21" s="71">
        <v>1</v>
      </c>
      <c r="JU21" s="71">
        <v>0</v>
      </c>
      <c r="JV21" s="71">
        <v>0</v>
      </c>
      <c r="JW21" s="71">
        <v>0</v>
      </c>
      <c r="JX21" s="71">
        <v>0</v>
      </c>
      <c r="JY21" s="71">
        <v>1</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1</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0</v>
      </c>
      <c r="NM21" s="71">
        <v>2</v>
      </c>
      <c r="NN21" s="71">
        <v>0</v>
      </c>
      <c r="NO21" s="71">
        <v>4</v>
      </c>
      <c r="NP21" s="71">
        <v>1</v>
      </c>
      <c r="NQ21" s="71">
        <v>0</v>
      </c>
      <c r="NR21" s="71">
        <v>0</v>
      </c>
      <c r="NS21" s="71">
        <v>0</v>
      </c>
      <c r="NT21" s="71">
        <v>0</v>
      </c>
      <c r="NU21" s="71">
        <v>1</v>
      </c>
      <c r="NV21" s="71">
        <v>0</v>
      </c>
      <c r="NW21" s="71">
        <v>0</v>
      </c>
      <c r="NX21" s="71">
        <v>0</v>
      </c>
      <c r="NY21" s="71">
        <v>0</v>
      </c>
      <c r="NZ21" s="71">
        <v>1</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1</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11</v>
      </c>
      <c r="QY21" s="71">
        <v>0</v>
      </c>
      <c r="QZ21" s="71">
        <v>0</v>
      </c>
      <c r="RA21" s="71">
        <v>0</v>
      </c>
      <c r="RB21" s="71">
        <v>1</v>
      </c>
      <c r="RC21" s="71">
        <v>0</v>
      </c>
      <c r="RD21" s="71">
        <v>0</v>
      </c>
      <c r="RE21" s="71">
        <v>0</v>
      </c>
      <c r="RF21" s="71">
        <v>1</v>
      </c>
      <c r="RG21" s="71">
        <v>1</v>
      </c>
      <c r="RH21" s="71">
        <v>0</v>
      </c>
      <c r="RI21" s="71">
        <v>1</v>
      </c>
      <c r="RJ21" s="71">
        <v>0</v>
      </c>
      <c r="RK21" s="71">
        <v>1</v>
      </c>
      <c r="RL21" s="71">
        <v>0</v>
      </c>
      <c r="RM21" s="71">
        <v>0</v>
      </c>
      <c r="RN21" s="71">
        <v>0</v>
      </c>
      <c r="RO21" s="71">
        <v>0</v>
      </c>
      <c r="RP21" s="71">
        <v>0</v>
      </c>
      <c r="RQ21" s="71">
        <v>0</v>
      </c>
      <c r="RR21" s="71">
        <v>0</v>
      </c>
      <c r="RS21" s="71">
        <v>11</v>
      </c>
      <c r="RT21" s="71">
        <v>0</v>
      </c>
      <c r="RU21" s="71">
        <v>0</v>
      </c>
      <c r="RV21" s="71">
        <v>0</v>
      </c>
      <c r="RW21" s="71">
        <v>1</v>
      </c>
      <c r="RX21" s="71">
        <v>0</v>
      </c>
      <c r="RY21" s="71">
        <v>0</v>
      </c>
      <c r="RZ21" s="71">
        <v>0</v>
      </c>
      <c r="SA21" s="71">
        <v>1</v>
      </c>
      <c r="SB21" s="71">
        <v>1</v>
      </c>
      <c r="SC21" s="71">
        <v>0</v>
      </c>
      <c r="SD21" s="71">
        <v>1</v>
      </c>
      <c r="SE21" s="71">
        <v>0</v>
      </c>
      <c r="SF21" s="71">
        <v>1</v>
      </c>
      <c r="SG21" s="71">
        <v>0</v>
      </c>
      <c r="SH21" s="71">
        <v>0</v>
      </c>
    </row>
    <row r="22" spans="1:502">
      <c r="A22" s="16" t="s">
        <v>2195</v>
      </c>
      <c r="B22" s="70">
        <v>14</v>
      </c>
      <c r="C22" s="70">
        <v>14</v>
      </c>
      <c r="D22" s="70">
        <v>1</v>
      </c>
      <c r="E22" s="70">
        <v>2017</v>
      </c>
      <c r="F22" s="70" t="s">
        <v>156</v>
      </c>
      <c r="G22" s="1073" t="s">
        <v>2181</v>
      </c>
      <c r="H22" s="70" t="s">
        <v>2182</v>
      </c>
      <c r="I22" s="1066"/>
      <c r="J22" s="73">
        <v>0</v>
      </c>
      <c r="K22" s="73">
        <v>0</v>
      </c>
      <c r="L22" s="73">
        <v>0</v>
      </c>
      <c r="M22" s="73">
        <v>0</v>
      </c>
      <c r="N22" s="73">
        <v>0</v>
      </c>
      <c r="O22" s="73">
        <v>0</v>
      </c>
      <c r="P22" s="73">
        <v>0</v>
      </c>
      <c r="Q22" s="73">
        <v>0</v>
      </c>
      <c r="R22" s="73">
        <v>0</v>
      </c>
      <c r="S22" s="73">
        <v>0</v>
      </c>
      <c r="T22" s="73">
        <v>4.2080000000000002</v>
      </c>
      <c r="U22" s="73">
        <v>0</v>
      </c>
      <c r="V22" s="73">
        <v>0</v>
      </c>
      <c r="W22" s="73">
        <v>0</v>
      </c>
      <c r="X22" s="73">
        <v>0</v>
      </c>
      <c r="Y22" s="73">
        <v>28.091999999999999</v>
      </c>
      <c r="Z22" s="73">
        <v>0</v>
      </c>
      <c r="AA22" s="73">
        <v>56.750999999999998</v>
      </c>
      <c r="AB22" s="73">
        <v>3.2290000000000001</v>
      </c>
      <c r="AC22" s="73">
        <v>0</v>
      </c>
      <c r="AD22" s="73">
        <v>0</v>
      </c>
      <c r="AE22" s="73">
        <v>0</v>
      </c>
      <c r="AF22" s="73">
        <v>0</v>
      </c>
      <c r="AG22" s="73">
        <v>5.048</v>
      </c>
      <c r="AH22" s="73">
        <v>0</v>
      </c>
      <c r="AI22" s="73">
        <v>0</v>
      </c>
      <c r="AJ22" s="73">
        <v>0</v>
      </c>
      <c r="AK22" s="73">
        <v>0</v>
      </c>
      <c r="AL22" s="73">
        <v>6.2640000000000002</v>
      </c>
      <c r="AM22" s="73">
        <v>0</v>
      </c>
      <c r="AN22" s="73">
        <v>34.04</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3.2440000000000002</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7.5810000000000004</v>
      </c>
      <c r="CG22" s="73">
        <v>0</v>
      </c>
      <c r="CH22" s="73">
        <v>0</v>
      </c>
      <c r="CI22" s="73">
        <v>0</v>
      </c>
      <c r="CJ22" s="73">
        <v>0</v>
      </c>
      <c r="CK22" s="73">
        <v>4.2300000000000004</v>
      </c>
      <c r="CL22" s="73">
        <v>0</v>
      </c>
      <c r="CM22" s="73">
        <v>0</v>
      </c>
      <c r="CN22" s="73">
        <v>4.3579999999999997</v>
      </c>
      <c r="CO22" s="73">
        <v>0</v>
      </c>
      <c r="CP22" s="73">
        <v>0</v>
      </c>
      <c r="CQ22" s="73">
        <v>0</v>
      </c>
      <c r="CR22" s="73">
        <v>0</v>
      </c>
      <c r="CS22" s="73">
        <v>34.502000000000002</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4.2080000000000002</v>
      </c>
      <c r="DV22" s="73">
        <v>0</v>
      </c>
      <c r="DW22" s="73">
        <v>0</v>
      </c>
      <c r="DX22" s="73">
        <v>0</v>
      </c>
      <c r="DY22" s="73">
        <v>0</v>
      </c>
      <c r="DZ22" s="73">
        <v>28.091999999999999</v>
      </c>
      <c r="EA22" s="73">
        <v>0</v>
      </c>
      <c r="EB22" s="73">
        <v>56.750999999999998</v>
      </c>
      <c r="EC22" s="73">
        <v>3.2290000000000001</v>
      </c>
      <c r="ED22" s="73">
        <v>0</v>
      </c>
      <c r="EE22" s="73">
        <v>0</v>
      </c>
      <c r="EF22" s="73">
        <v>0</v>
      </c>
      <c r="EG22" s="73">
        <v>0</v>
      </c>
      <c r="EH22" s="73">
        <v>5.048</v>
      </c>
      <c r="EI22" s="73">
        <v>0</v>
      </c>
      <c r="EJ22" s="73">
        <v>0</v>
      </c>
      <c r="EK22" s="73">
        <v>0</v>
      </c>
      <c r="EL22" s="73">
        <v>0</v>
      </c>
      <c r="EM22" s="73">
        <v>6.2640000000000002</v>
      </c>
      <c r="EN22" s="73">
        <v>0</v>
      </c>
      <c r="EO22" s="73">
        <v>34.04</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3.2440000000000002</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7.5810000000000004</v>
      </c>
      <c r="GH22" s="73">
        <v>0</v>
      </c>
      <c r="GI22" s="73">
        <v>0</v>
      </c>
      <c r="GJ22" s="73">
        <v>0</v>
      </c>
      <c r="GK22" s="73">
        <v>0</v>
      </c>
      <c r="GL22" s="73">
        <v>4.2300000000000004</v>
      </c>
      <c r="GM22" s="73">
        <v>0</v>
      </c>
      <c r="GN22" s="73">
        <v>0</v>
      </c>
      <c r="GO22" s="73">
        <v>4.3579999999999997</v>
      </c>
      <c r="GP22" s="73">
        <v>0</v>
      </c>
      <c r="GQ22" s="73">
        <v>0</v>
      </c>
      <c r="GR22" s="73">
        <v>0</v>
      </c>
      <c r="GS22" s="73">
        <v>0</v>
      </c>
      <c r="GT22" s="73">
        <v>34.502000000000002</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137.63200000000001</v>
      </c>
      <c r="HL22" s="73">
        <v>0</v>
      </c>
      <c r="HM22" s="73">
        <v>0</v>
      </c>
      <c r="HN22" s="73">
        <v>0</v>
      </c>
      <c r="HO22" s="73">
        <v>3.2440000000000002</v>
      </c>
      <c r="HP22" s="73">
        <v>0</v>
      </c>
      <c r="HQ22" s="73">
        <v>0</v>
      </c>
      <c r="HR22" s="73">
        <v>0</v>
      </c>
      <c r="HS22" s="73">
        <v>7.5810000000000004</v>
      </c>
      <c r="HT22" s="73">
        <v>4.2300000000000004</v>
      </c>
      <c r="HU22" s="73">
        <v>0</v>
      </c>
      <c r="HV22" s="73">
        <v>4.3579999999999997</v>
      </c>
      <c r="HW22" s="73">
        <v>0</v>
      </c>
      <c r="HX22" s="73">
        <v>34.502000000000002</v>
      </c>
      <c r="HY22" s="73">
        <v>0</v>
      </c>
      <c r="HZ22" s="73">
        <v>0</v>
      </c>
      <c r="IA22" s="73">
        <v>0</v>
      </c>
      <c r="IB22" s="73">
        <v>0</v>
      </c>
      <c r="IC22" s="73">
        <v>0</v>
      </c>
      <c r="ID22" s="73">
        <v>0</v>
      </c>
      <c r="IE22" s="73">
        <v>0</v>
      </c>
      <c r="IF22" s="73">
        <v>137.63200000000001</v>
      </c>
      <c r="IG22" s="73">
        <v>0</v>
      </c>
      <c r="IH22" s="73">
        <v>0</v>
      </c>
      <c r="II22" s="73">
        <v>0</v>
      </c>
      <c r="IJ22" s="73">
        <v>3.2440000000000002</v>
      </c>
      <c r="IK22" s="73">
        <v>0</v>
      </c>
      <c r="IL22" s="73">
        <v>0</v>
      </c>
      <c r="IM22" s="73">
        <v>0</v>
      </c>
      <c r="IN22" s="73">
        <v>7.5810000000000004</v>
      </c>
      <c r="IO22" s="73">
        <v>4.2300000000000004</v>
      </c>
      <c r="IP22" s="73">
        <v>0</v>
      </c>
      <c r="IQ22" s="73">
        <v>4.3579999999999997</v>
      </c>
      <c r="IR22" s="73">
        <v>0</v>
      </c>
      <c r="IS22" s="73">
        <v>34.502000000000002</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0</v>
      </c>
      <c r="JL22" s="71">
        <v>2</v>
      </c>
      <c r="JM22" s="71">
        <v>0</v>
      </c>
      <c r="JN22" s="71">
        <v>4</v>
      </c>
      <c r="JO22" s="71">
        <v>1</v>
      </c>
      <c r="JP22" s="71">
        <v>0</v>
      </c>
      <c r="JQ22" s="71">
        <v>0</v>
      </c>
      <c r="JR22" s="71">
        <v>0</v>
      </c>
      <c r="JS22" s="71">
        <v>0</v>
      </c>
      <c r="JT22" s="71">
        <v>1</v>
      </c>
      <c r="JU22" s="71">
        <v>0</v>
      </c>
      <c r="JV22" s="71">
        <v>0</v>
      </c>
      <c r="JW22" s="71">
        <v>0</v>
      </c>
      <c r="JX22" s="71">
        <v>0</v>
      </c>
      <c r="JY22" s="71">
        <v>1</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1</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0</v>
      </c>
      <c r="NM22" s="71">
        <v>2</v>
      </c>
      <c r="NN22" s="71">
        <v>0</v>
      </c>
      <c r="NO22" s="71">
        <v>4</v>
      </c>
      <c r="NP22" s="71">
        <v>1</v>
      </c>
      <c r="NQ22" s="71">
        <v>0</v>
      </c>
      <c r="NR22" s="71">
        <v>0</v>
      </c>
      <c r="NS22" s="71">
        <v>0</v>
      </c>
      <c r="NT22" s="71">
        <v>0</v>
      </c>
      <c r="NU22" s="71">
        <v>1</v>
      </c>
      <c r="NV22" s="71">
        <v>0</v>
      </c>
      <c r="NW22" s="71">
        <v>0</v>
      </c>
      <c r="NX22" s="71">
        <v>0</v>
      </c>
      <c r="NY22" s="71">
        <v>0</v>
      </c>
      <c r="NZ22" s="71">
        <v>1</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1</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11</v>
      </c>
      <c r="QY22" s="71">
        <v>0</v>
      </c>
      <c r="QZ22" s="71">
        <v>0</v>
      </c>
      <c r="RA22" s="71">
        <v>0</v>
      </c>
      <c r="RB22" s="71">
        <v>1</v>
      </c>
      <c r="RC22" s="71">
        <v>0</v>
      </c>
      <c r="RD22" s="71">
        <v>0</v>
      </c>
      <c r="RE22" s="71">
        <v>0</v>
      </c>
      <c r="RF22" s="71">
        <v>1</v>
      </c>
      <c r="RG22" s="71">
        <v>1</v>
      </c>
      <c r="RH22" s="71">
        <v>0</v>
      </c>
      <c r="RI22" s="71">
        <v>1</v>
      </c>
      <c r="RJ22" s="71">
        <v>0</v>
      </c>
      <c r="RK22" s="71">
        <v>1</v>
      </c>
      <c r="RL22" s="71">
        <v>0</v>
      </c>
      <c r="RM22" s="71">
        <v>0</v>
      </c>
      <c r="RN22" s="71">
        <v>0</v>
      </c>
      <c r="RO22" s="71">
        <v>0</v>
      </c>
      <c r="RP22" s="71">
        <v>0</v>
      </c>
      <c r="RQ22" s="71">
        <v>0</v>
      </c>
      <c r="RR22" s="71">
        <v>0</v>
      </c>
      <c r="RS22" s="71">
        <v>11</v>
      </c>
      <c r="RT22" s="71">
        <v>0</v>
      </c>
      <c r="RU22" s="71">
        <v>0</v>
      </c>
      <c r="RV22" s="71">
        <v>0</v>
      </c>
      <c r="RW22" s="71">
        <v>1</v>
      </c>
      <c r="RX22" s="71">
        <v>0</v>
      </c>
      <c r="RY22" s="71">
        <v>0</v>
      </c>
      <c r="RZ22" s="71">
        <v>0</v>
      </c>
      <c r="SA22" s="71">
        <v>1</v>
      </c>
      <c r="SB22" s="71">
        <v>1</v>
      </c>
      <c r="SC22" s="71">
        <v>0</v>
      </c>
      <c r="SD22" s="71">
        <v>1</v>
      </c>
      <c r="SE22" s="71">
        <v>0</v>
      </c>
      <c r="SF22" s="71">
        <v>1</v>
      </c>
      <c r="SG22" s="71">
        <v>0</v>
      </c>
      <c r="SH22" s="71">
        <v>0</v>
      </c>
    </row>
    <row r="23" spans="1:502">
      <c r="A23" s="16" t="s">
        <v>2196</v>
      </c>
      <c r="B23" s="70">
        <v>15</v>
      </c>
      <c r="C23" s="70">
        <v>15</v>
      </c>
      <c r="D23" s="70">
        <v>1</v>
      </c>
      <c r="E23" s="70">
        <v>2018</v>
      </c>
      <c r="F23" s="70" t="s">
        <v>183</v>
      </c>
      <c r="G23" s="1073" t="s">
        <v>2181</v>
      </c>
      <c r="H23" s="70" t="s">
        <v>2182</v>
      </c>
      <c r="I23" s="1066"/>
      <c r="J23" s="73">
        <v>0</v>
      </c>
      <c r="K23" s="73">
        <v>0</v>
      </c>
      <c r="L23" s="73">
        <v>0</v>
      </c>
      <c r="M23" s="73">
        <v>0</v>
      </c>
      <c r="N23" s="73">
        <v>0</v>
      </c>
      <c r="O23" s="73">
        <v>0</v>
      </c>
      <c r="P23" s="73">
        <v>0</v>
      </c>
      <c r="Q23" s="73">
        <v>0</v>
      </c>
      <c r="R23" s="73">
        <v>0</v>
      </c>
      <c r="S23" s="73">
        <v>0</v>
      </c>
      <c r="T23" s="73">
        <v>4.3680000000000003</v>
      </c>
      <c r="U23" s="73">
        <v>0</v>
      </c>
      <c r="V23" s="73">
        <v>0</v>
      </c>
      <c r="W23" s="73">
        <v>0</v>
      </c>
      <c r="X23" s="73">
        <v>0</v>
      </c>
      <c r="Y23" s="73">
        <v>28.472000000000001</v>
      </c>
      <c r="Z23" s="73">
        <v>0</v>
      </c>
      <c r="AA23" s="73">
        <v>54.316000000000003</v>
      </c>
      <c r="AB23" s="73">
        <v>3.347</v>
      </c>
      <c r="AC23" s="73">
        <v>0</v>
      </c>
      <c r="AD23" s="73">
        <v>0</v>
      </c>
      <c r="AE23" s="73">
        <v>0</v>
      </c>
      <c r="AF23" s="73">
        <v>0</v>
      </c>
      <c r="AG23" s="73">
        <v>4.6180000000000003</v>
      </c>
      <c r="AH23" s="73">
        <v>0</v>
      </c>
      <c r="AI23" s="73">
        <v>0</v>
      </c>
      <c r="AJ23" s="73">
        <v>0</v>
      </c>
      <c r="AK23" s="73">
        <v>0</v>
      </c>
      <c r="AL23" s="73">
        <v>6.3280000000000003</v>
      </c>
      <c r="AM23" s="73">
        <v>0</v>
      </c>
      <c r="AN23" s="73">
        <v>35.612000000000002</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3.5529999999999999</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7.4459999999999997</v>
      </c>
      <c r="CG23" s="73">
        <v>0</v>
      </c>
      <c r="CH23" s="73">
        <v>0</v>
      </c>
      <c r="CI23" s="73">
        <v>0</v>
      </c>
      <c r="CJ23" s="73">
        <v>0</v>
      </c>
      <c r="CK23" s="73">
        <v>3.996</v>
      </c>
      <c r="CL23" s="73">
        <v>0</v>
      </c>
      <c r="CM23" s="73">
        <v>0</v>
      </c>
      <c r="CN23" s="73">
        <v>3.5449999999999999</v>
      </c>
      <c r="CO23" s="73">
        <v>0</v>
      </c>
      <c r="CP23" s="73">
        <v>0</v>
      </c>
      <c r="CQ23" s="73">
        <v>0</v>
      </c>
      <c r="CR23" s="73">
        <v>0</v>
      </c>
      <c r="CS23" s="73">
        <v>34.753</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4.3680000000000003</v>
      </c>
      <c r="DV23" s="73">
        <v>0</v>
      </c>
      <c r="DW23" s="73">
        <v>0</v>
      </c>
      <c r="DX23" s="73">
        <v>0</v>
      </c>
      <c r="DY23" s="73">
        <v>0</v>
      </c>
      <c r="DZ23" s="73">
        <v>28.472000000000001</v>
      </c>
      <c r="EA23" s="73">
        <v>0</v>
      </c>
      <c r="EB23" s="73">
        <v>54.316000000000003</v>
      </c>
      <c r="EC23" s="73">
        <v>3.347</v>
      </c>
      <c r="ED23" s="73">
        <v>0</v>
      </c>
      <c r="EE23" s="73">
        <v>0</v>
      </c>
      <c r="EF23" s="73">
        <v>0</v>
      </c>
      <c r="EG23" s="73">
        <v>0</v>
      </c>
      <c r="EH23" s="73">
        <v>4.6180000000000003</v>
      </c>
      <c r="EI23" s="73">
        <v>0</v>
      </c>
      <c r="EJ23" s="73">
        <v>0</v>
      </c>
      <c r="EK23" s="73">
        <v>0</v>
      </c>
      <c r="EL23" s="73">
        <v>0</v>
      </c>
      <c r="EM23" s="73">
        <v>6.3280000000000003</v>
      </c>
      <c r="EN23" s="73">
        <v>0</v>
      </c>
      <c r="EO23" s="73">
        <v>35.612000000000002</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3.5529999999999999</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7.4459999999999997</v>
      </c>
      <c r="GH23" s="73">
        <v>0</v>
      </c>
      <c r="GI23" s="73">
        <v>0</v>
      </c>
      <c r="GJ23" s="73">
        <v>0</v>
      </c>
      <c r="GK23" s="73">
        <v>0</v>
      </c>
      <c r="GL23" s="73">
        <v>3.996</v>
      </c>
      <c r="GM23" s="73">
        <v>0</v>
      </c>
      <c r="GN23" s="73">
        <v>0</v>
      </c>
      <c r="GO23" s="73">
        <v>3.5449999999999999</v>
      </c>
      <c r="GP23" s="73">
        <v>0</v>
      </c>
      <c r="GQ23" s="73">
        <v>0</v>
      </c>
      <c r="GR23" s="73">
        <v>0</v>
      </c>
      <c r="GS23" s="73">
        <v>0</v>
      </c>
      <c r="GT23" s="73">
        <v>34.753</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137.06100000000001</v>
      </c>
      <c r="HL23" s="73">
        <v>0</v>
      </c>
      <c r="HM23" s="73">
        <v>0</v>
      </c>
      <c r="HN23" s="73">
        <v>0</v>
      </c>
      <c r="HO23" s="73">
        <v>3.5529999999999999</v>
      </c>
      <c r="HP23" s="73">
        <v>0</v>
      </c>
      <c r="HQ23" s="73">
        <v>0</v>
      </c>
      <c r="HR23" s="73">
        <v>0</v>
      </c>
      <c r="HS23" s="73">
        <v>7.4459999999999997</v>
      </c>
      <c r="HT23" s="73">
        <v>3.996</v>
      </c>
      <c r="HU23" s="73">
        <v>0</v>
      </c>
      <c r="HV23" s="73">
        <v>3.5449999999999999</v>
      </c>
      <c r="HW23" s="73">
        <v>0</v>
      </c>
      <c r="HX23" s="73">
        <v>34.753</v>
      </c>
      <c r="HY23" s="73">
        <v>0</v>
      </c>
      <c r="HZ23" s="73">
        <v>0</v>
      </c>
      <c r="IA23" s="73">
        <v>0</v>
      </c>
      <c r="IB23" s="73">
        <v>0</v>
      </c>
      <c r="IC23" s="73">
        <v>0</v>
      </c>
      <c r="ID23" s="73">
        <v>0</v>
      </c>
      <c r="IE23" s="73">
        <v>0</v>
      </c>
      <c r="IF23" s="73">
        <v>137.06100000000001</v>
      </c>
      <c r="IG23" s="73">
        <v>0</v>
      </c>
      <c r="IH23" s="73">
        <v>0</v>
      </c>
      <c r="II23" s="73">
        <v>0</v>
      </c>
      <c r="IJ23" s="73">
        <v>3.5529999999999999</v>
      </c>
      <c r="IK23" s="73">
        <v>0</v>
      </c>
      <c r="IL23" s="73">
        <v>0</v>
      </c>
      <c r="IM23" s="73">
        <v>0</v>
      </c>
      <c r="IN23" s="73">
        <v>7.4459999999999997</v>
      </c>
      <c r="IO23" s="73">
        <v>3.996</v>
      </c>
      <c r="IP23" s="73">
        <v>0</v>
      </c>
      <c r="IQ23" s="73">
        <v>3.5449999999999999</v>
      </c>
      <c r="IR23" s="73">
        <v>0</v>
      </c>
      <c r="IS23" s="73">
        <v>34.753</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0</v>
      </c>
      <c r="JL23" s="71">
        <v>2</v>
      </c>
      <c r="JM23" s="71">
        <v>0</v>
      </c>
      <c r="JN23" s="71">
        <v>4</v>
      </c>
      <c r="JO23" s="71">
        <v>1</v>
      </c>
      <c r="JP23" s="71">
        <v>0</v>
      </c>
      <c r="JQ23" s="71">
        <v>0</v>
      </c>
      <c r="JR23" s="71">
        <v>0</v>
      </c>
      <c r="JS23" s="71">
        <v>0</v>
      </c>
      <c r="JT23" s="71">
        <v>1</v>
      </c>
      <c r="JU23" s="71">
        <v>0</v>
      </c>
      <c r="JV23" s="71">
        <v>0</v>
      </c>
      <c r="JW23" s="71">
        <v>0</v>
      </c>
      <c r="JX23" s="71">
        <v>0</v>
      </c>
      <c r="JY23" s="71">
        <v>1</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1</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0</v>
      </c>
      <c r="NM23" s="71">
        <v>2</v>
      </c>
      <c r="NN23" s="71">
        <v>0</v>
      </c>
      <c r="NO23" s="71">
        <v>4</v>
      </c>
      <c r="NP23" s="71">
        <v>1</v>
      </c>
      <c r="NQ23" s="71">
        <v>0</v>
      </c>
      <c r="NR23" s="71">
        <v>0</v>
      </c>
      <c r="NS23" s="71">
        <v>0</v>
      </c>
      <c r="NT23" s="71">
        <v>0</v>
      </c>
      <c r="NU23" s="71">
        <v>1</v>
      </c>
      <c r="NV23" s="71">
        <v>0</v>
      </c>
      <c r="NW23" s="71">
        <v>0</v>
      </c>
      <c r="NX23" s="71">
        <v>0</v>
      </c>
      <c r="NY23" s="71">
        <v>0</v>
      </c>
      <c r="NZ23" s="71">
        <v>1</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1</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11</v>
      </c>
      <c r="QY23" s="71">
        <v>0</v>
      </c>
      <c r="QZ23" s="71">
        <v>0</v>
      </c>
      <c r="RA23" s="71">
        <v>0</v>
      </c>
      <c r="RB23" s="71">
        <v>1</v>
      </c>
      <c r="RC23" s="71">
        <v>0</v>
      </c>
      <c r="RD23" s="71">
        <v>0</v>
      </c>
      <c r="RE23" s="71">
        <v>0</v>
      </c>
      <c r="RF23" s="71">
        <v>1</v>
      </c>
      <c r="RG23" s="71">
        <v>1</v>
      </c>
      <c r="RH23" s="71">
        <v>0</v>
      </c>
      <c r="RI23" s="71">
        <v>1</v>
      </c>
      <c r="RJ23" s="71">
        <v>0</v>
      </c>
      <c r="RK23" s="71">
        <v>1</v>
      </c>
      <c r="RL23" s="71">
        <v>0</v>
      </c>
      <c r="RM23" s="71">
        <v>0</v>
      </c>
      <c r="RN23" s="71">
        <v>0</v>
      </c>
      <c r="RO23" s="71">
        <v>0</v>
      </c>
      <c r="RP23" s="71">
        <v>0</v>
      </c>
      <c r="RQ23" s="71">
        <v>0</v>
      </c>
      <c r="RR23" s="71">
        <v>0</v>
      </c>
      <c r="RS23" s="71">
        <v>11</v>
      </c>
      <c r="RT23" s="71">
        <v>0</v>
      </c>
      <c r="RU23" s="71">
        <v>0</v>
      </c>
      <c r="RV23" s="71">
        <v>0</v>
      </c>
      <c r="RW23" s="71">
        <v>1</v>
      </c>
      <c r="RX23" s="71">
        <v>0</v>
      </c>
      <c r="RY23" s="71">
        <v>0</v>
      </c>
      <c r="RZ23" s="71">
        <v>0</v>
      </c>
      <c r="SA23" s="71">
        <v>1</v>
      </c>
      <c r="SB23" s="71">
        <v>1</v>
      </c>
      <c r="SC23" s="71">
        <v>0</v>
      </c>
      <c r="SD23" s="71">
        <v>1</v>
      </c>
      <c r="SE23" s="71">
        <v>0</v>
      </c>
      <c r="SF23" s="71">
        <v>1</v>
      </c>
      <c r="SG23" s="71">
        <v>0</v>
      </c>
      <c r="SH23" s="71">
        <v>0</v>
      </c>
    </row>
    <row r="24" spans="1:502">
      <c r="A24" s="16" t="s">
        <v>2197</v>
      </c>
      <c r="B24" s="70">
        <v>16</v>
      </c>
      <c r="C24" s="70">
        <v>16</v>
      </c>
      <c r="D24" s="70">
        <v>1</v>
      </c>
      <c r="E24" s="70">
        <v>2019</v>
      </c>
      <c r="F24" s="70" t="s">
        <v>158</v>
      </c>
      <c r="G24" s="1073" t="s">
        <v>2181</v>
      </c>
      <c r="H24" s="70" t="s">
        <v>2182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26.597000000000001</v>
      </c>
      <c r="Z24" s="73">
        <v>0</v>
      </c>
      <c r="AA24" s="73">
        <v>52.521000000000001</v>
      </c>
      <c r="AB24" s="73">
        <v>3.18</v>
      </c>
      <c r="AC24" s="73">
        <v>0</v>
      </c>
      <c r="AD24" s="73">
        <v>0</v>
      </c>
      <c r="AE24" s="73">
        <v>0</v>
      </c>
      <c r="AF24" s="73">
        <v>0</v>
      </c>
      <c r="AG24" s="73">
        <v>4.9809999999999999</v>
      </c>
      <c r="AH24" s="73">
        <v>0</v>
      </c>
      <c r="AI24" s="73">
        <v>0</v>
      </c>
      <c r="AJ24" s="73">
        <v>0</v>
      </c>
      <c r="AK24" s="73">
        <v>0</v>
      </c>
      <c r="AL24" s="73">
        <v>6.2889999999999997</v>
      </c>
      <c r="AM24" s="73">
        <v>0</v>
      </c>
      <c r="AN24" s="73">
        <v>28.751999999999999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3.2970000000000002</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6.1440000000000001</v>
      </c>
      <c r="CG24" s="73">
        <v>0</v>
      </c>
      <c r="CH24" s="73">
        <v>0</v>
      </c>
      <c r="CI24" s="73">
        <v>0</v>
      </c>
      <c r="CJ24" s="73">
        <v>0</v>
      </c>
      <c r="CK24" s="73">
        <v>3.681</v>
      </c>
      <c r="CL24" s="73">
        <v>0</v>
      </c>
      <c r="CM24" s="73">
        <v>0</v>
      </c>
      <c r="CN24" s="73">
        <v>3.2949999999999999</v>
      </c>
      <c r="CO24" s="73">
        <v>0</v>
      </c>
      <c r="CP24" s="73">
        <v>0</v>
      </c>
      <c r="CQ24" s="73">
        <v>0</v>
      </c>
      <c r="CR24" s="73">
        <v>0</v>
      </c>
      <c r="CS24" s="73">
        <v>32.854999999999997</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26.597000000000001</v>
      </c>
      <c r="EA24" s="73">
        <v>0</v>
      </c>
      <c r="EB24" s="73">
        <v>52.521000000000001</v>
      </c>
      <c r="EC24" s="73">
        <v>3.18</v>
      </c>
      <c r="ED24" s="73">
        <v>0</v>
      </c>
      <c r="EE24" s="73">
        <v>0</v>
      </c>
      <c r="EF24" s="73">
        <v>0</v>
      </c>
      <c r="EG24" s="73">
        <v>0</v>
      </c>
      <c r="EH24" s="73">
        <v>4.9809999999999999</v>
      </c>
      <c r="EI24" s="73">
        <v>0</v>
      </c>
      <c r="EJ24" s="73">
        <v>0</v>
      </c>
      <c r="EK24" s="73">
        <v>0</v>
      </c>
      <c r="EL24" s="73">
        <v>0</v>
      </c>
      <c r="EM24" s="73">
        <v>6.2889999999999997</v>
      </c>
      <c r="EN24" s="73">
        <v>0</v>
      </c>
      <c r="EO24" s="73">
        <v>28.751999999999999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3.2970000000000002</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6.1440000000000001</v>
      </c>
      <c r="GH24" s="73">
        <v>0</v>
      </c>
      <c r="GI24" s="73">
        <v>0</v>
      </c>
      <c r="GJ24" s="73">
        <v>0</v>
      </c>
      <c r="GK24" s="73">
        <v>0</v>
      </c>
      <c r="GL24" s="73">
        <v>3.681</v>
      </c>
      <c r="GM24" s="73">
        <v>0</v>
      </c>
      <c r="GN24" s="73">
        <v>0</v>
      </c>
      <c r="GO24" s="73">
        <v>3.2949999999999999</v>
      </c>
      <c r="GP24" s="73">
        <v>0</v>
      </c>
      <c r="GQ24" s="73">
        <v>0</v>
      </c>
      <c r="GR24" s="73">
        <v>0</v>
      </c>
      <c r="GS24" s="73">
        <v>0</v>
      </c>
      <c r="GT24" s="73">
        <v>32.854999999999997</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122.32</v>
      </c>
      <c r="HL24" s="73">
        <v>0</v>
      </c>
      <c r="HM24" s="73">
        <v>0</v>
      </c>
      <c r="HN24" s="73">
        <v>0</v>
      </c>
      <c r="HO24" s="73">
        <v>3.2970000000000002</v>
      </c>
      <c r="HP24" s="73">
        <v>0</v>
      </c>
      <c r="HQ24" s="73">
        <v>0</v>
      </c>
      <c r="HR24" s="73">
        <v>0</v>
      </c>
      <c r="HS24" s="73">
        <v>6.1440000000000001</v>
      </c>
      <c r="HT24" s="73">
        <v>3.681</v>
      </c>
      <c r="HU24" s="73">
        <v>0</v>
      </c>
      <c r="HV24" s="73">
        <v>3.2949999999999999</v>
      </c>
      <c r="HW24" s="73">
        <v>0</v>
      </c>
      <c r="HX24" s="73">
        <v>32.854999999999997</v>
      </c>
      <c r="HY24" s="73">
        <v>0</v>
      </c>
      <c r="HZ24" s="73">
        <v>0</v>
      </c>
      <c r="IA24" s="73">
        <v>0</v>
      </c>
      <c r="IB24" s="73">
        <v>0</v>
      </c>
      <c r="IC24" s="73">
        <v>0</v>
      </c>
      <c r="ID24" s="73">
        <v>0</v>
      </c>
      <c r="IE24" s="73">
        <v>0</v>
      </c>
      <c r="IF24" s="73">
        <v>122.32</v>
      </c>
      <c r="IG24" s="73">
        <v>0</v>
      </c>
      <c r="IH24" s="73">
        <v>0</v>
      </c>
      <c r="II24" s="73">
        <v>0</v>
      </c>
      <c r="IJ24" s="73">
        <v>3.2970000000000002</v>
      </c>
      <c r="IK24" s="73">
        <v>0</v>
      </c>
      <c r="IL24" s="73">
        <v>0</v>
      </c>
      <c r="IM24" s="73">
        <v>0</v>
      </c>
      <c r="IN24" s="73">
        <v>6.1440000000000001</v>
      </c>
      <c r="IO24" s="73">
        <v>3.681</v>
      </c>
      <c r="IP24" s="73">
        <v>0</v>
      </c>
      <c r="IQ24" s="73">
        <v>3.2949999999999999</v>
      </c>
      <c r="IR24" s="73">
        <v>0</v>
      </c>
      <c r="IS24" s="73">
        <v>32.854999999999997</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2</v>
      </c>
      <c r="JM24" s="71">
        <v>0</v>
      </c>
      <c r="JN24" s="71">
        <v>4</v>
      </c>
      <c r="JO24" s="71">
        <v>1</v>
      </c>
      <c r="JP24" s="71">
        <v>0</v>
      </c>
      <c r="JQ24" s="71">
        <v>0</v>
      </c>
      <c r="JR24" s="71">
        <v>0</v>
      </c>
      <c r="JS24" s="71">
        <v>0</v>
      </c>
      <c r="JT24" s="71">
        <v>1</v>
      </c>
      <c r="JU24" s="71">
        <v>0</v>
      </c>
      <c r="JV24" s="71">
        <v>0</v>
      </c>
      <c r="JW24" s="71">
        <v>0</v>
      </c>
      <c r="JX24" s="71">
        <v>0</v>
      </c>
      <c r="JY24" s="71">
        <v>1</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1</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2</v>
      </c>
      <c r="NN24" s="71">
        <v>0</v>
      </c>
      <c r="NO24" s="71">
        <v>4</v>
      </c>
      <c r="NP24" s="71">
        <v>1</v>
      </c>
      <c r="NQ24" s="71">
        <v>0</v>
      </c>
      <c r="NR24" s="71">
        <v>0</v>
      </c>
      <c r="NS24" s="71">
        <v>0</v>
      </c>
      <c r="NT24" s="71">
        <v>0</v>
      </c>
      <c r="NU24" s="71">
        <v>1</v>
      </c>
      <c r="NV24" s="71">
        <v>0</v>
      </c>
      <c r="NW24" s="71">
        <v>0</v>
      </c>
      <c r="NX24" s="71">
        <v>0</v>
      </c>
      <c r="NY24" s="71">
        <v>0</v>
      </c>
      <c r="NZ24" s="71">
        <v>1</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1</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10</v>
      </c>
      <c r="QY24" s="71">
        <v>0</v>
      </c>
      <c r="QZ24" s="71">
        <v>0</v>
      </c>
      <c r="RA24" s="71">
        <v>0</v>
      </c>
      <c r="RB24" s="71">
        <v>1</v>
      </c>
      <c r="RC24" s="71">
        <v>0</v>
      </c>
      <c r="RD24" s="71">
        <v>0</v>
      </c>
      <c r="RE24" s="71">
        <v>0</v>
      </c>
      <c r="RF24" s="71">
        <v>1</v>
      </c>
      <c r="RG24" s="71">
        <v>1</v>
      </c>
      <c r="RH24" s="71">
        <v>0</v>
      </c>
      <c r="RI24" s="71">
        <v>1</v>
      </c>
      <c r="RJ24" s="71">
        <v>0</v>
      </c>
      <c r="RK24" s="71">
        <v>1</v>
      </c>
      <c r="RL24" s="71">
        <v>0</v>
      </c>
      <c r="RM24" s="71">
        <v>0</v>
      </c>
      <c r="RN24" s="71">
        <v>0</v>
      </c>
      <c r="RO24" s="71">
        <v>0</v>
      </c>
      <c r="RP24" s="71">
        <v>0</v>
      </c>
      <c r="RQ24" s="71">
        <v>0</v>
      </c>
      <c r="RR24" s="71">
        <v>0</v>
      </c>
      <c r="RS24" s="71">
        <v>10</v>
      </c>
      <c r="RT24" s="71">
        <v>0</v>
      </c>
      <c r="RU24" s="71">
        <v>0</v>
      </c>
      <c r="RV24" s="71">
        <v>0</v>
      </c>
      <c r="RW24" s="71">
        <v>1</v>
      </c>
      <c r="RX24" s="71">
        <v>0</v>
      </c>
      <c r="RY24" s="71">
        <v>0</v>
      </c>
      <c r="RZ24" s="71">
        <v>0</v>
      </c>
      <c r="SA24" s="71">
        <v>1</v>
      </c>
      <c r="SB24" s="71">
        <v>1</v>
      </c>
      <c r="SC24" s="71">
        <v>0</v>
      </c>
      <c r="SD24" s="71">
        <v>1</v>
      </c>
      <c r="SE24" s="71">
        <v>0</v>
      </c>
      <c r="SF24" s="71">
        <v>1</v>
      </c>
      <c r="SG24" s="71">
        <v>0</v>
      </c>
      <c r="SH24" s="71">
        <v>0</v>
      </c>
    </row>
    <row r="25" spans="1:502">
      <c r="A25" s="16" t="s">
        <v>2198</v>
      </c>
      <c r="B25" s="70">
        <v>17</v>
      </c>
      <c r="C25" s="70">
        <v>17</v>
      </c>
      <c r="D25" s="70">
        <v>1</v>
      </c>
      <c r="E25" s="70">
        <v>2020</v>
      </c>
      <c r="F25" s="70" t="s">
        <v>159</v>
      </c>
      <c r="G25" s="1073" t="s">
        <v>2181</v>
      </c>
      <c r="H25" s="70" t="s">
        <v>2182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19.376999999999999</v>
      </c>
      <c r="Z25" s="73">
        <v>0</v>
      </c>
      <c r="AA25" s="73">
        <v>42.078000000000003</v>
      </c>
      <c r="AB25" s="73">
        <v>2.448</v>
      </c>
      <c r="AC25" s="73">
        <v>0</v>
      </c>
      <c r="AD25" s="73">
        <v>0</v>
      </c>
      <c r="AE25" s="73">
        <v>0</v>
      </c>
      <c r="AF25" s="73">
        <v>0</v>
      </c>
      <c r="AG25" s="73">
        <v>4.4450000000000003</v>
      </c>
      <c r="AH25" s="73">
        <v>0</v>
      </c>
      <c r="AI25" s="73">
        <v>0</v>
      </c>
      <c r="AJ25" s="73">
        <v>0</v>
      </c>
      <c r="AK25" s="73">
        <v>0</v>
      </c>
      <c r="AL25" s="73">
        <v>5.0439999999999996</v>
      </c>
      <c r="AM25" s="73">
        <v>0</v>
      </c>
      <c r="AN25" s="73">
        <v>17.887</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2.5219999999999998</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5.181</v>
      </c>
      <c r="CG25" s="73">
        <v>0</v>
      </c>
      <c r="CH25" s="73">
        <v>0</v>
      </c>
      <c r="CI25" s="73">
        <v>0</v>
      </c>
      <c r="CJ25" s="73">
        <v>0</v>
      </c>
      <c r="CK25" s="73">
        <v>2.714</v>
      </c>
      <c r="CL25" s="73">
        <v>0</v>
      </c>
      <c r="CM25" s="73">
        <v>0</v>
      </c>
      <c r="CN25" s="73">
        <v>3.49</v>
      </c>
      <c r="CO25" s="73">
        <v>0</v>
      </c>
      <c r="CP25" s="73">
        <v>0</v>
      </c>
      <c r="CQ25" s="73">
        <v>0</v>
      </c>
      <c r="CR25" s="73">
        <v>0</v>
      </c>
      <c r="CS25" s="73">
        <v>39.292999999999999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19.376999999999999</v>
      </c>
      <c r="EA25" s="73">
        <v>0</v>
      </c>
      <c r="EB25" s="73">
        <v>42.078000000000003</v>
      </c>
      <c r="EC25" s="73">
        <v>2.448</v>
      </c>
      <c r="ED25" s="73">
        <v>0</v>
      </c>
      <c r="EE25" s="73">
        <v>0</v>
      </c>
      <c r="EF25" s="73">
        <v>0</v>
      </c>
      <c r="EG25" s="73">
        <v>0</v>
      </c>
      <c r="EH25" s="73">
        <v>4.4450000000000003</v>
      </c>
      <c r="EI25" s="73">
        <v>0</v>
      </c>
      <c r="EJ25" s="73">
        <v>0</v>
      </c>
      <c r="EK25" s="73">
        <v>0</v>
      </c>
      <c r="EL25" s="73">
        <v>0</v>
      </c>
      <c r="EM25" s="73">
        <v>5.0439999999999996</v>
      </c>
      <c r="EN25" s="73">
        <v>0</v>
      </c>
      <c r="EO25" s="73">
        <v>17.887</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2.5219999999999998</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5.181</v>
      </c>
      <c r="GH25" s="73">
        <v>0</v>
      </c>
      <c r="GI25" s="73">
        <v>0</v>
      </c>
      <c r="GJ25" s="73">
        <v>0</v>
      </c>
      <c r="GK25" s="73">
        <v>0</v>
      </c>
      <c r="GL25" s="73">
        <v>2.714</v>
      </c>
      <c r="GM25" s="73">
        <v>0</v>
      </c>
      <c r="GN25" s="73">
        <v>0</v>
      </c>
      <c r="GO25" s="73">
        <v>3.49</v>
      </c>
      <c r="GP25" s="73">
        <v>0</v>
      </c>
      <c r="GQ25" s="73">
        <v>0</v>
      </c>
      <c r="GR25" s="73">
        <v>0</v>
      </c>
      <c r="GS25" s="73">
        <v>0</v>
      </c>
      <c r="GT25" s="73">
        <v>39.292999999999999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91.278999999999996</v>
      </c>
      <c r="HL25" s="73">
        <v>0</v>
      </c>
      <c r="HM25" s="73">
        <v>0</v>
      </c>
      <c r="HN25" s="73">
        <v>0</v>
      </c>
      <c r="HO25" s="73">
        <v>2.5219999999999998</v>
      </c>
      <c r="HP25" s="73">
        <v>0</v>
      </c>
      <c r="HQ25" s="73">
        <v>0</v>
      </c>
      <c r="HR25" s="73">
        <v>0</v>
      </c>
      <c r="HS25" s="73">
        <v>5.181</v>
      </c>
      <c r="HT25" s="73">
        <v>2.714</v>
      </c>
      <c r="HU25" s="73">
        <v>0</v>
      </c>
      <c r="HV25" s="73">
        <v>3.49</v>
      </c>
      <c r="HW25" s="73">
        <v>0</v>
      </c>
      <c r="HX25" s="73">
        <v>39.292999999999999</v>
      </c>
      <c r="HY25" s="73">
        <v>0</v>
      </c>
      <c r="HZ25" s="73">
        <v>0</v>
      </c>
      <c r="IA25" s="73">
        <v>0</v>
      </c>
      <c r="IB25" s="73">
        <v>0</v>
      </c>
      <c r="IC25" s="73">
        <v>0</v>
      </c>
      <c r="ID25" s="73">
        <v>0</v>
      </c>
      <c r="IE25" s="73">
        <v>0</v>
      </c>
      <c r="IF25" s="73">
        <v>91.278999999999996</v>
      </c>
      <c r="IG25" s="73">
        <v>0</v>
      </c>
      <c r="IH25" s="73">
        <v>0</v>
      </c>
      <c r="II25" s="73">
        <v>0</v>
      </c>
      <c r="IJ25" s="73">
        <v>2.5219999999999998</v>
      </c>
      <c r="IK25" s="73">
        <v>0</v>
      </c>
      <c r="IL25" s="73">
        <v>0</v>
      </c>
      <c r="IM25" s="73">
        <v>0</v>
      </c>
      <c r="IN25" s="73">
        <v>5.181</v>
      </c>
      <c r="IO25" s="73">
        <v>2.714</v>
      </c>
      <c r="IP25" s="73">
        <v>0</v>
      </c>
      <c r="IQ25" s="73">
        <v>3.49</v>
      </c>
      <c r="IR25" s="73">
        <v>0</v>
      </c>
      <c r="IS25" s="73">
        <v>39.292999999999999</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2</v>
      </c>
      <c r="JM25" s="71">
        <v>0</v>
      </c>
      <c r="JN25" s="71">
        <v>4</v>
      </c>
      <c r="JO25" s="71">
        <v>1</v>
      </c>
      <c r="JP25" s="71">
        <v>0</v>
      </c>
      <c r="JQ25" s="71">
        <v>0</v>
      </c>
      <c r="JR25" s="71">
        <v>0</v>
      </c>
      <c r="JS25" s="71">
        <v>0</v>
      </c>
      <c r="JT25" s="71">
        <v>1</v>
      </c>
      <c r="JU25" s="71">
        <v>0</v>
      </c>
      <c r="JV25" s="71">
        <v>0</v>
      </c>
      <c r="JW25" s="71">
        <v>0</v>
      </c>
      <c r="JX25" s="71">
        <v>0</v>
      </c>
      <c r="JY25" s="71">
        <v>1</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1</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2</v>
      </c>
      <c r="NN25" s="71">
        <v>0</v>
      </c>
      <c r="NO25" s="71">
        <v>4</v>
      </c>
      <c r="NP25" s="71">
        <v>1</v>
      </c>
      <c r="NQ25" s="71">
        <v>0</v>
      </c>
      <c r="NR25" s="71">
        <v>0</v>
      </c>
      <c r="NS25" s="71">
        <v>0</v>
      </c>
      <c r="NT25" s="71">
        <v>0</v>
      </c>
      <c r="NU25" s="71">
        <v>1</v>
      </c>
      <c r="NV25" s="71">
        <v>0</v>
      </c>
      <c r="NW25" s="71">
        <v>0</v>
      </c>
      <c r="NX25" s="71">
        <v>0</v>
      </c>
      <c r="NY25" s="71">
        <v>0</v>
      </c>
      <c r="NZ25" s="71">
        <v>1</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1</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10</v>
      </c>
      <c r="QY25" s="71">
        <v>0</v>
      </c>
      <c r="QZ25" s="71">
        <v>0</v>
      </c>
      <c r="RA25" s="71">
        <v>0</v>
      </c>
      <c r="RB25" s="71">
        <v>1</v>
      </c>
      <c r="RC25" s="71">
        <v>0</v>
      </c>
      <c r="RD25" s="71">
        <v>0</v>
      </c>
      <c r="RE25" s="71">
        <v>0</v>
      </c>
      <c r="RF25" s="71">
        <v>1</v>
      </c>
      <c r="RG25" s="71">
        <v>1</v>
      </c>
      <c r="RH25" s="71">
        <v>0</v>
      </c>
      <c r="RI25" s="71">
        <v>1</v>
      </c>
      <c r="RJ25" s="71">
        <v>0</v>
      </c>
      <c r="RK25" s="71">
        <v>1</v>
      </c>
      <c r="RL25" s="71">
        <v>0</v>
      </c>
      <c r="RM25" s="71">
        <v>0</v>
      </c>
      <c r="RN25" s="71">
        <v>0</v>
      </c>
      <c r="RO25" s="71">
        <v>0</v>
      </c>
      <c r="RP25" s="71">
        <v>0</v>
      </c>
      <c r="RQ25" s="71">
        <v>0</v>
      </c>
      <c r="RR25" s="71">
        <v>0</v>
      </c>
      <c r="RS25" s="71">
        <v>10</v>
      </c>
      <c r="RT25" s="71">
        <v>0</v>
      </c>
      <c r="RU25" s="71">
        <v>0</v>
      </c>
      <c r="RV25" s="71">
        <v>0</v>
      </c>
      <c r="RW25" s="71">
        <v>1</v>
      </c>
      <c r="RX25" s="71">
        <v>0</v>
      </c>
      <c r="RY25" s="71">
        <v>0</v>
      </c>
      <c r="RZ25" s="71">
        <v>0</v>
      </c>
      <c r="SA25" s="71">
        <v>1</v>
      </c>
      <c r="SB25" s="71">
        <v>1</v>
      </c>
      <c r="SC25" s="71">
        <v>0</v>
      </c>
      <c r="SD25" s="71">
        <v>1</v>
      </c>
      <c r="SE25" s="71">
        <v>0</v>
      </c>
      <c r="SF25" s="71">
        <v>1</v>
      </c>
      <c r="SG25" s="71">
        <v>0</v>
      </c>
      <c r="SH25" s="71">
        <v>0</v>
      </c>
    </row>
    <row r="26" spans="1:502">
      <c r="A26" s="16" t="s">
        <v>2199</v>
      </c>
      <c r="B26" s="70">
        <v>18</v>
      </c>
      <c r="C26" s="70">
        <v>18</v>
      </c>
      <c r="D26" s="70">
        <v>1</v>
      </c>
      <c r="E26" s="70">
        <v>2021</v>
      </c>
      <c r="F26" s="70" t="s">
        <v>160</v>
      </c>
      <c r="G26" s="1073" t="s">
        <v>2181</v>
      </c>
      <c r="H26" s="70" t="s">
        <v>2182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3.8330000000000002</v>
      </c>
      <c r="Z26" s="73">
        <v>0</v>
      </c>
      <c r="AA26" s="73">
        <v>54.972000000000001</v>
      </c>
      <c r="AB26" s="73">
        <v>2.9710000000000001</v>
      </c>
      <c r="AC26" s="73">
        <v>0</v>
      </c>
      <c r="AD26" s="73">
        <v>0</v>
      </c>
      <c r="AE26" s="73">
        <v>0</v>
      </c>
      <c r="AF26" s="73">
        <v>0</v>
      </c>
      <c r="AG26" s="73">
        <v>4.2409999999999997</v>
      </c>
      <c r="AH26" s="73">
        <v>0</v>
      </c>
      <c r="AI26" s="73">
        <v>0</v>
      </c>
      <c r="AJ26" s="73">
        <v>0</v>
      </c>
      <c r="AK26" s="73">
        <v>0</v>
      </c>
      <c r="AL26" s="73">
        <v>6.9530000000000003</v>
      </c>
      <c r="AM26" s="73">
        <v>0</v>
      </c>
      <c r="AN26" s="73">
        <v>23.103000000000002</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3.8220000000000001</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6.0720000000000001</v>
      </c>
      <c r="CG26" s="73">
        <v>0</v>
      </c>
      <c r="CH26" s="73">
        <v>0</v>
      </c>
      <c r="CI26" s="73">
        <v>0</v>
      </c>
      <c r="CJ26" s="73">
        <v>0</v>
      </c>
      <c r="CK26" s="73">
        <v>4.1310000000000002</v>
      </c>
      <c r="CL26" s="73">
        <v>0</v>
      </c>
      <c r="CM26" s="73">
        <v>0</v>
      </c>
      <c r="CN26" s="73">
        <v>4.8330000000000002</v>
      </c>
      <c r="CO26" s="73">
        <v>0</v>
      </c>
      <c r="CP26" s="73">
        <v>0</v>
      </c>
      <c r="CQ26" s="73">
        <v>0</v>
      </c>
      <c r="CR26" s="73">
        <v>0</v>
      </c>
      <c r="CS26" s="73">
        <v>40.951000000000001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3.8330000000000002</v>
      </c>
      <c r="EA26" s="73">
        <v>0</v>
      </c>
      <c r="EB26" s="73">
        <v>54.972000000000001</v>
      </c>
      <c r="EC26" s="73">
        <v>2.9710000000000001</v>
      </c>
      <c r="ED26" s="73">
        <v>0</v>
      </c>
      <c r="EE26" s="73">
        <v>0</v>
      </c>
      <c r="EF26" s="73">
        <v>0</v>
      </c>
      <c r="EG26" s="73">
        <v>0</v>
      </c>
      <c r="EH26" s="73">
        <v>4.2409999999999997</v>
      </c>
      <c r="EI26" s="73">
        <v>0</v>
      </c>
      <c r="EJ26" s="73">
        <v>0</v>
      </c>
      <c r="EK26" s="73">
        <v>0</v>
      </c>
      <c r="EL26" s="73">
        <v>0</v>
      </c>
      <c r="EM26" s="73">
        <v>6.9530000000000003</v>
      </c>
      <c r="EN26" s="73">
        <v>0</v>
      </c>
      <c r="EO26" s="73">
        <v>23.103000000000002</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3.8220000000000001</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6.0720000000000001</v>
      </c>
      <c r="GH26" s="73">
        <v>0</v>
      </c>
      <c r="GI26" s="73">
        <v>0</v>
      </c>
      <c r="GJ26" s="73">
        <v>0</v>
      </c>
      <c r="GK26" s="73">
        <v>0</v>
      </c>
      <c r="GL26" s="73">
        <v>4.1310000000000002</v>
      </c>
      <c r="GM26" s="73">
        <v>0</v>
      </c>
      <c r="GN26" s="73">
        <v>0</v>
      </c>
      <c r="GO26" s="73">
        <v>4.8330000000000002</v>
      </c>
      <c r="GP26" s="73">
        <v>0</v>
      </c>
      <c r="GQ26" s="73">
        <v>0</v>
      </c>
      <c r="GR26" s="73">
        <v>0</v>
      </c>
      <c r="GS26" s="73">
        <v>0</v>
      </c>
      <c r="GT26" s="73">
        <v>40.951000000000001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96.072999999999993</v>
      </c>
      <c r="HL26" s="73">
        <v>0</v>
      </c>
      <c r="HM26" s="73">
        <v>0</v>
      </c>
      <c r="HN26" s="73">
        <v>0</v>
      </c>
      <c r="HO26" s="73">
        <v>3.8220000000000001</v>
      </c>
      <c r="HP26" s="73">
        <v>0</v>
      </c>
      <c r="HQ26" s="73">
        <v>0</v>
      </c>
      <c r="HR26" s="73">
        <v>0</v>
      </c>
      <c r="HS26" s="73">
        <v>6.0720000000000001</v>
      </c>
      <c r="HT26" s="73">
        <v>4.1310000000000002</v>
      </c>
      <c r="HU26" s="73">
        <v>0</v>
      </c>
      <c r="HV26" s="73">
        <v>4.8330000000000002</v>
      </c>
      <c r="HW26" s="73">
        <v>0</v>
      </c>
      <c r="HX26" s="73">
        <v>40.951000000000001</v>
      </c>
      <c r="HY26" s="73">
        <v>0</v>
      </c>
      <c r="HZ26" s="73">
        <v>0</v>
      </c>
      <c r="IA26" s="73">
        <v>0</v>
      </c>
      <c r="IB26" s="73">
        <v>0</v>
      </c>
      <c r="IC26" s="73">
        <v>0</v>
      </c>
      <c r="ID26" s="73">
        <v>0</v>
      </c>
      <c r="IE26" s="73">
        <v>0</v>
      </c>
      <c r="IF26" s="73">
        <v>96.072999999999993</v>
      </c>
      <c r="IG26" s="73">
        <v>0</v>
      </c>
      <c r="IH26" s="73">
        <v>0</v>
      </c>
      <c r="II26" s="73">
        <v>0</v>
      </c>
      <c r="IJ26" s="73">
        <v>3.8220000000000001</v>
      </c>
      <c r="IK26" s="73">
        <v>0</v>
      </c>
      <c r="IL26" s="73">
        <v>0</v>
      </c>
      <c r="IM26" s="73">
        <v>0</v>
      </c>
      <c r="IN26" s="73">
        <v>6.0720000000000001</v>
      </c>
      <c r="IO26" s="73">
        <v>4.1310000000000002</v>
      </c>
      <c r="IP26" s="73">
        <v>0</v>
      </c>
      <c r="IQ26" s="73">
        <v>4.8330000000000002</v>
      </c>
      <c r="IR26" s="73">
        <v>0</v>
      </c>
      <c r="IS26" s="73">
        <v>40.951000000000001</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4</v>
      </c>
      <c r="JO26" s="71">
        <v>1</v>
      </c>
      <c r="JP26" s="71">
        <v>0</v>
      </c>
      <c r="JQ26" s="71">
        <v>0</v>
      </c>
      <c r="JR26" s="71">
        <v>0</v>
      </c>
      <c r="JS26" s="71">
        <v>0</v>
      </c>
      <c r="JT26" s="71">
        <v>1</v>
      </c>
      <c r="JU26" s="71">
        <v>0</v>
      </c>
      <c r="JV26" s="71">
        <v>0</v>
      </c>
      <c r="JW26" s="71">
        <v>0</v>
      </c>
      <c r="JX26" s="71">
        <v>0</v>
      </c>
      <c r="JY26" s="71">
        <v>1</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1</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4</v>
      </c>
      <c r="NP26" s="71">
        <v>1</v>
      </c>
      <c r="NQ26" s="71">
        <v>0</v>
      </c>
      <c r="NR26" s="71">
        <v>0</v>
      </c>
      <c r="NS26" s="71">
        <v>0</v>
      </c>
      <c r="NT26" s="71">
        <v>0</v>
      </c>
      <c r="NU26" s="71">
        <v>1</v>
      </c>
      <c r="NV26" s="71">
        <v>0</v>
      </c>
      <c r="NW26" s="71">
        <v>0</v>
      </c>
      <c r="NX26" s="71">
        <v>0</v>
      </c>
      <c r="NY26" s="71">
        <v>0</v>
      </c>
      <c r="NZ26" s="71">
        <v>1</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1</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9</v>
      </c>
      <c r="QY26" s="71">
        <v>0</v>
      </c>
      <c r="QZ26" s="71">
        <v>0</v>
      </c>
      <c r="RA26" s="71">
        <v>0</v>
      </c>
      <c r="RB26" s="71">
        <v>1</v>
      </c>
      <c r="RC26" s="71">
        <v>0</v>
      </c>
      <c r="RD26" s="71">
        <v>0</v>
      </c>
      <c r="RE26" s="71">
        <v>0</v>
      </c>
      <c r="RF26" s="71">
        <v>1</v>
      </c>
      <c r="RG26" s="71">
        <v>1</v>
      </c>
      <c r="RH26" s="71">
        <v>0</v>
      </c>
      <c r="RI26" s="71">
        <v>1</v>
      </c>
      <c r="RJ26" s="71">
        <v>0</v>
      </c>
      <c r="RK26" s="71">
        <v>1</v>
      </c>
      <c r="RL26" s="71">
        <v>0</v>
      </c>
      <c r="RM26" s="71">
        <v>0</v>
      </c>
      <c r="RN26" s="71">
        <v>0</v>
      </c>
      <c r="RO26" s="71">
        <v>0</v>
      </c>
      <c r="RP26" s="71">
        <v>0</v>
      </c>
      <c r="RQ26" s="71">
        <v>0</v>
      </c>
      <c r="RR26" s="71">
        <v>0</v>
      </c>
      <c r="RS26" s="71">
        <v>9</v>
      </c>
      <c r="RT26" s="71">
        <v>0</v>
      </c>
      <c r="RU26" s="71">
        <v>0</v>
      </c>
      <c r="RV26" s="71">
        <v>0</v>
      </c>
      <c r="RW26" s="71">
        <v>1</v>
      </c>
      <c r="RX26" s="71">
        <v>0</v>
      </c>
      <c r="RY26" s="71">
        <v>0</v>
      </c>
      <c r="RZ26" s="71">
        <v>0</v>
      </c>
      <c r="SA26" s="71">
        <v>1</v>
      </c>
      <c r="SB26" s="71">
        <v>1</v>
      </c>
      <c r="SC26" s="71">
        <v>0</v>
      </c>
      <c r="SD26" s="71">
        <v>1</v>
      </c>
      <c r="SE26" s="71">
        <v>0</v>
      </c>
      <c r="SF26" s="71">
        <v>1</v>
      </c>
      <c r="SG26" s="71">
        <v>0</v>
      </c>
      <c r="SH26" s="71">
        <v>0</v>
      </c>
    </row>
    <row r="27" spans="1:502">
      <c r="A27" s="16" t="s">
        <v>2200</v>
      </c>
      <c r="B27" s="70">
        <v>19</v>
      </c>
      <c r="C27" s="70">
        <v>19</v>
      </c>
      <c r="D27" s="70">
        <v>1</v>
      </c>
      <c r="E27" s="70">
        <v>2022</v>
      </c>
      <c r="F27" s="70" t="s">
        <v>161</v>
      </c>
      <c r="G27" s="1073" t="s">
        <v>2181</v>
      </c>
      <c r="H27" s="70" t="s">
        <v>2182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2201</v>
      </c>
      <c r="B28" s="70">
        <v>20</v>
      </c>
      <c r="C28" s="70">
        <v>20</v>
      </c>
      <c r="D28" s="70">
        <v>1</v>
      </c>
      <c r="E28" s="70">
        <v>2023</v>
      </c>
      <c r="F28" s="70" t="s">
        <v>1539</v>
      </c>
      <c r="G28" s="1073" t="s">
        <v>2181</v>
      </c>
      <c r="H28" s="70" t="s">
        <v>2182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2202</v>
      </c>
      <c r="B29" s="70">
        <v>21</v>
      </c>
      <c r="C29" s="70">
        <v>21</v>
      </c>
      <c r="D29" s="70">
        <v>1</v>
      </c>
      <c r="E29" s="70">
        <v>2024</v>
      </c>
      <c r="F29" s="70" t="s">
        <v>1554</v>
      </c>
      <c r="G29" s="1073" t="s">
        <v>2181</v>
      </c>
      <c r="H29" s="70" t="s">
        <v>2182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2382</v>
      </c>
      <c r="B30" s="70">
        <v>22</v>
      </c>
      <c r="C30" s="70">
        <v>22</v>
      </c>
      <c r="D30" s="70">
        <v>1</v>
      </c>
      <c r="E30" s="70">
        <v>2025</v>
      </c>
      <c r="F30" s="70" t="s">
        <v>1556</v>
      </c>
      <c r="G30" s="1073" t="s">
        <v>2181</v>
      </c>
      <c r="H30" s="70" t="s">
        <v>2182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2383</v>
      </c>
      <c r="B31" s="70">
        <v>23</v>
      </c>
      <c r="C31" s="70">
        <v>23</v>
      </c>
      <c r="D31" s="70">
        <v>1</v>
      </c>
      <c r="E31" s="70">
        <v>2026</v>
      </c>
      <c r="F31" s="70" t="s">
        <v>1557</v>
      </c>
      <c r="G31" s="1073" t="s">
        <v>2181</v>
      </c>
      <c r="H31" s="70" t="s">
        <v>2182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2384</v>
      </c>
      <c r="B32" s="70">
        <v>24</v>
      </c>
      <c r="C32" s="70">
        <v>24</v>
      </c>
      <c r="D32" s="70">
        <v>1</v>
      </c>
      <c r="E32" s="70">
        <v>2027</v>
      </c>
      <c r="F32" s="70" t="s">
        <v>1558</v>
      </c>
      <c r="G32" s="1073" t="s">
        <v>2181</v>
      </c>
      <c r="H32" s="70" t="s">
        <v>2182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2385</v>
      </c>
      <c r="B33" s="70">
        <v>25</v>
      </c>
      <c r="C33" s="70">
        <v>25</v>
      </c>
      <c r="D33" s="70">
        <v>1</v>
      </c>
      <c r="E33" s="70">
        <v>2028</v>
      </c>
      <c r="F33" s="70" t="s">
        <v>1559</v>
      </c>
      <c r="G33" s="1073" t="s">
        <v>2181</v>
      </c>
      <c r="H33" s="70" t="s">
        <v>2182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2386</v>
      </c>
      <c r="B34" s="70">
        <v>26</v>
      </c>
      <c r="C34" s="70">
        <v>26</v>
      </c>
      <c r="D34" s="70">
        <v>1</v>
      </c>
      <c r="E34" s="70">
        <v>2029</v>
      </c>
      <c r="F34" s="70" t="s">
        <v>1560</v>
      </c>
      <c r="G34" s="1073" t="s">
        <v>2181</v>
      </c>
      <c r="H34" s="70" t="s">
        <v>2182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2387</v>
      </c>
      <c r="B35" s="70">
        <v>27</v>
      </c>
      <c r="C35" s="70">
        <v>27</v>
      </c>
      <c r="D35" s="70">
        <v>1</v>
      </c>
      <c r="E35" s="70">
        <v>2030</v>
      </c>
      <c r="F35" s="70" t="s">
        <v>1561</v>
      </c>
      <c r="G35" s="1073" t="s">
        <v>2181</v>
      </c>
      <c r="H35" s="70" t="s">
        <v>2182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2314</v>
      </c>
      <c r="B10" s="70">
        <v>2</v>
      </c>
      <c r="C10" s="70">
        <v>18</v>
      </c>
      <c r="D10" s="70">
        <v>2</v>
      </c>
      <c r="E10" s="70">
        <v>2024</v>
      </c>
      <c r="F10" s="70" t="s">
        <v>1554</v>
      </c>
      <c r="G10" s="1073" t="s">
        <v>2311</v>
      </c>
      <c r="H10" s="70" t="s">
        <v>2312</v>
      </c>
      <c r="I10" s="1066"/>
      <c r="J10" s="73">
        <v>170322</v>
      </c>
      <c r="K10" s="71">
        <v>230813260</v>
      </c>
      <c r="L10" s="71">
        <v>756785</v>
      </c>
      <c r="M10" s="71">
        <v>1023774095</v>
      </c>
      <c r="N10" s="71">
        <v>21800</v>
      </c>
      <c r="O10" s="71">
        <v>44315228.000000007</v>
      </c>
      <c r="P10" s="71">
        <v>0</v>
      </c>
      <c r="Q10" s="71">
        <v>0</v>
      </c>
      <c r="R10" s="71">
        <v>0</v>
      </c>
      <c r="S10" s="71">
        <v>0</v>
      </c>
      <c r="T10" s="71">
        <v>0</v>
      </c>
      <c r="U10" s="71">
        <v>0</v>
      </c>
      <c r="V10" s="71">
        <v>0</v>
      </c>
      <c r="W10" s="71">
        <v>0</v>
      </c>
      <c r="X10" s="71">
        <v>0</v>
      </c>
      <c r="Y10" s="71">
        <v>0</v>
      </c>
      <c r="Z10" s="71">
        <v>1298902583</v>
      </c>
      <c r="AA10" s="71">
        <v>378033184</v>
      </c>
      <c r="AB10" s="71">
        <v>2163589485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2298</v>
      </c>
      <c r="B11" s="70">
        <v>3</v>
      </c>
      <c r="C11" s="70">
        <v>18</v>
      </c>
      <c r="D11" s="70">
        <v>3</v>
      </c>
      <c r="E11" s="70">
        <v>2024</v>
      </c>
      <c r="F11" s="70" t="s">
        <v>1554</v>
      </c>
      <c r="G11" s="1073" t="s">
        <v>2295</v>
      </c>
      <c r="H11" s="70" t="s">
        <v>2296</v>
      </c>
      <c r="I11" s="1066"/>
      <c r="J11" s="73">
        <v>70536</v>
      </c>
      <c r="K11" s="71">
        <v>95519547</v>
      </c>
      <c r="L11" s="71">
        <v>27816</v>
      </c>
      <c r="M11" s="71">
        <v>37542456</v>
      </c>
      <c r="N11" s="71">
        <v>0</v>
      </c>
      <c r="O11" s="71">
        <v>0</v>
      </c>
      <c r="P11" s="71">
        <v>0</v>
      </c>
      <c r="Q11" s="71">
        <v>0</v>
      </c>
      <c r="R11" s="71">
        <v>0</v>
      </c>
      <c r="S11" s="71">
        <v>0</v>
      </c>
      <c r="T11" s="71">
        <v>0</v>
      </c>
      <c r="U11" s="71">
        <v>0</v>
      </c>
      <c r="V11" s="71">
        <v>0</v>
      </c>
      <c r="W11" s="71">
        <v>0</v>
      </c>
      <c r="X11" s="71">
        <v>0</v>
      </c>
      <c r="Y11" s="71">
        <v>0</v>
      </c>
      <c r="Z11" s="71">
        <v>133062003</v>
      </c>
      <c r="AA11" s="71">
        <v>143914109</v>
      </c>
      <c r="AB11" s="71">
        <v>507678578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2322</v>
      </c>
      <c r="B12" s="70">
        <v>4</v>
      </c>
      <c r="C12" s="70">
        <v>18</v>
      </c>
      <c r="D12" s="70">
        <v>4</v>
      </c>
      <c r="E12" s="70">
        <v>2024</v>
      </c>
      <c r="F12" s="70" t="s">
        <v>1554</v>
      </c>
      <c r="G12" s="1073" t="s">
        <v>2319</v>
      </c>
      <c r="H12" s="70" t="s">
        <v>2320</v>
      </c>
      <c r="I12" s="1066"/>
      <c r="J12" s="73">
        <v>392391</v>
      </c>
      <c r="K12" s="71">
        <v>515438979</v>
      </c>
      <c r="L12" s="71">
        <v>1048512</v>
      </c>
      <c r="M12" s="71">
        <v>1375095487</v>
      </c>
      <c r="N12" s="71">
        <v>11000</v>
      </c>
      <c r="O12" s="71">
        <v>20907836</v>
      </c>
      <c r="P12" s="71">
        <v>0</v>
      </c>
      <c r="Q12" s="71">
        <v>0</v>
      </c>
      <c r="R12" s="71">
        <v>0</v>
      </c>
      <c r="S12" s="71">
        <v>0</v>
      </c>
      <c r="T12" s="71">
        <v>0</v>
      </c>
      <c r="U12" s="71">
        <v>0</v>
      </c>
      <c r="V12" s="71">
        <v>0</v>
      </c>
      <c r="W12" s="71">
        <v>0</v>
      </c>
      <c r="X12" s="71">
        <v>0</v>
      </c>
      <c r="Y12" s="71">
        <v>0</v>
      </c>
      <c r="Z12" s="71">
        <v>1911442302.0000002</v>
      </c>
      <c r="AA12" s="71">
        <v>994756102.99999988</v>
      </c>
      <c r="AB12" s="71">
        <v>4389729372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2306</v>
      </c>
      <c r="B13" s="70">
        <v>5</v>
      </c>
      <c r="C13" s="70">
        <v>18</v>
      </c>
      <c r="D13" s="70">
        <v>5</v>
      </c>
      <c r="E13" s="70">
        <v>2024</v>
      </c>
      <c r="F13" s="70" t="s">
        <v>1554</v>
      </c>
      <c r="G13" s="1073" t="s">
        <v>2303</v>
      </c>
      <c r="H13" s="70" t="s">
        <v>2304</v>
      </c>
      <c r="I13" s="1066"/>
      <c r="J13" s="73">
        <v>53315</v>
      </c>
      <c r="K13" s="71">
        <v>71475426.000000015</v>
      </c>
      <c r="L13" s="71">
        <v>97264</v>
      </c>
      <c r="M13" s="71">
        <v>130179891</v>
      </c>
      <c r="N13" s="71">
        <v>0</v>
      </c>
      <c r="O13" s="71">
        <v>0</v>
      </c>
      <c r="P13" s="71">
        <v>0</v>
      </c>
      <c r="Q13" s="71">
        <v>0</v>
      </c>
      <c r="R13" s="71">
        <v>0</v>
      </c>
      <c r="S13" s="71">
        <v>0</v>
      </c>
      <c r="T13" s="71">
        <v>0</v>
      </c>
      <c r="U13" s="71">
        <v>0</v>
      </c>
      <c r="V13" s="71">
        <v>0</v>
      </c>
      <c r="W13" s="71">
        <v>0</v>
      </c>
      <c r="X13" s="71">
        <v>0</v>
      </c>
      <c r="Y13" s="71">
        <v>0</v>
      </c>
      <c r="Z13" s="71">
        <v>201655317.00000003</v>
      </c>
      <c r="AA13" s="71">
        <v>143727606</v>
      </c>
      <c r="AB13" s="71">
        <v>1040227866.9999999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2346</v>
      </c>
      <c r="B14" s="70">
        <v>6</v>
      </c>
      <c r="C14" s="70">
        <v>18</v>
      </c>
      <c r="D14" s="70">
        <v>6</v>
      </c>
      <c r="E14" s="70">
        <v>2024</v>
      </c>
      <c r="F14" s="70" t="s">
        <v>1554</v>
      </c>
      <c r="G14" s="1073" t="s">
        <v>2343</v>
      </c>
      <c r="H14" s="70" t="s">
        <v>2344</v>
      </c>
      <c r="I14" s="1066"/>
      <c r="J14" s="73">
        <v>312943</v>
      </c>
      <c r="K14" s="71">
        <v>428984264.00000006</v>
      </c>
      <c r="L14" s="71">
        <v>503231</v>
      </c>
      <c r="M14" s="71">
        <v>688248160</v>
      </c>
      <c r="N14" s="71">
        <v>15100</v>
      </c>
      <c r="O14" s="71">
        <v>29049929</v>
      </c>
      <c r="P14" s="71">
        <v>0</v>
      </c>
      <c r="Q14" s="71">
        <v>0</v>
      </c>
      <c r="R14" s="71">
        <v>0</v>
      </c>
      <c r="S14" s="71">
        <v>0</v>
      </c>
      <c r="T14" s="71">
        <v>0</v>
      </c>
      <c r="U14" s="71">
        <v>0</v>
      </c>
      <c r="V14" s="71">
        <v>0</v>
      </c>
      <c r="W14" s="71">
        <v>0</v>
      </c>
      <c r="X14" s="71">
        <v>0</v>
      </c>
      <c r="Y14" s="71">
        <v>0</v>
      </c>
      <c r="Z14" s="71">
        <v>1146282353</v>
      </c>
      <c r="AA14" s="71">
        <v>803635824.99999988</v>
      </c>
      <c r="AB14" s="71">
        <v>2965938414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2318</v>
      </c>
      <c r="B15" s="70">
        <v>7</v>
      </c>
      <c r="C15" s="70">
        <v>18</v>
      </c>
      <c r="D15" s="70">
        <v>7</v>
      </c>
      <c r="E15" s="70">
        <v>2024</v>
      </c>
      <c r="F15" s="70" t="s">
        <v>1554</v>
      </c>
      <c r="G15" s="1073" t="s">
        <v>2315</v>
      </c>
      <c r="H15" s="70" t="s">
        <v>2316</v>
      </c>
      <c r="I15" s="1066"/>
      <c r="J15" s="73">
        <v>323920</v>
      </c>
      <c r="K15" s="71">
        <v>444005548.00000006</v>
      </c>
      <c r="L15" s="71">
        <v>853102</v>
      </c>
      <c r="M15" s="71">
        <v>1166371854</v>
      </c>
      <c r="N15" s="71">
        <v>31100</v>
      </c>
      <c r="O15" s="71">
        <v>73855336</v>
      </c>
      <c r="P15" s="71">
        <v>0</v>
      </c>
      <c r="Q15" s="71">
        <v>0</v>
      </c>
      <c r="R15" s="71">
        <v>0</v>
      </c>
      <c r="S15" s="71">
        <v>0</v>
      </c>
      <c r="T15" s="71">
        <v>0</v>
      </c>
      <c r="U15" s="71">
        <v>0</v>
      </c>
      <c r="V15" s="71">
        <v>0</v>
      </c>
      <c r="W15" s="71">
        <v>0</v>
      </c>
      <c r="X15" s="71">
        <v>0</v>
      </c>
      <c r="Y15" s="71">
        <v>0</v>
      </c>
      <c r="Z15" s="71">
        <v>1684232738.0000002</v>
      </c>
      <c r="AA15" s="71">
        <v>752714631</v>
      </c>
      <c r="AB15" s="71">
        <v>3838353696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2338</v>
      </c>
      <c r="B16" s="70">
        <v>8</v>
      </c>
      <c r="C16" s="70">
        <v>18</v>
      </c>
      <c r="D16" s="70">
        <v>8</v>
      </c>
      <c r="E16" s="70">
        <v>2024</v>
      </c>
      <c r="F16" s="70" t="s">
        <v>1554</v>
      </c>
      <c r="G16" s="1073" t="s">
        <v>2335</v>
      </c>
      <c r="H16" s="70" t="s">
        <v>2336</v>
      </c>
      <c r="I16" s="1066"/>
      <c r="J16" s="73">
        <v>106487</v>
      </c>
      <c r="K16" s="71">
        <v>151014584.99999997</v>
      </c>
      <c r="L16" s="71">
        <v>91890</v>
      </c>
      <c r="M16" s="71">
        <v>129804516</v>
      </c>
      <c r="N16" s="71">
        <v>111500</v>
      </c>
      <c r="O16" s="71">
        <v>268105264.00000003</v>
      </c>
      <c r="P16" s="71">
        <v>0</v>
      </c>
      <c r="Q16" s="71">
        <v>0</v>
      </c>
      <c r="R16" s="71">
        <v>0</v>
      </c>
      <c r="S16" s="71">
        <v>0</v>
      </c>
      <c r="T16" s="71">
        <v>0</v>
      </c>
      <c r="U16" s="71">
        <v>0</v>
      </c>
      <c r="V16" s="71">
        <v>0</v>
      </c>
      <c r="W16" s="71">
        <v>0</v>
      </c>
      <c r="X16" s="71">
        <v>0</v>
      </c>
      <c r="Y16" s="71">
        <v>0</v>
      </c>
      <c r="Z16" s="71">
        <v>548924365.00000012</v>
      </c>
      <c r="AA16" s="71">
        <v>276873813</v>
      </c>
      <c r="AB16" s="71">
        <v>1047674781.0000001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2302</v>
      </c>
      <c r="B17" s="70">
        <v>9</v>
      </c>
      <c r="C17" s="70">
        <v>18</v>
      </c>
      <c r="D17" s="70">
        <v>9</v>
      </c>
      <c r="E17" s="70">
        <v>2024</v>
      </c>
      <c r="F17" s="70" t="s">
        <v>1554</v>
      </c>
      <c r="G17" s="1073" t="s">
        <v>2299</v>
      </c>
      <c r="H17" s="70" t="s">
        <v>2300</v>
      </c>
      <c r="I17" s="1066"/>
      <c r="J17" s="73">
        <v>165295</v>
      </c>
      <c r="K17" s="71">
        <v>227201024.00000003</v>
      </c>
      <c r="L17" s="71">
        <v>437986</v>
      </c>
      <c r="M17" s="71">
        <v>599983989</v>
      </c>
      <c r="N17" s="71">
        <v>800</v>
      </c>
      <c r="O17" s="71">
        <v>1545798</v>
      </c>
      <c r="P17" s="71">
        <v>0</v>
      </c>
      <c r="Q17" s="71">
        <v>0</v>
      </c>
      <c r="R17" s="71">
        <v>0</v>
      </c>
      <c r="S17" s="71">
        <v>0</v>
      </c>
      <c r="T17" s="71">
        <v>0</v>
      </c>
      <c r="U17" s="71">
        <v>0</v>
      </c>
      <c r="V17" s="71">
        <v>0</v>
      </c>
      <c r="W17" s="71">
        <v>0</v>
      </c>
      <c r="X17" s="71">
        <v>0</v>
      </c>
      <c r="Y17" s="71">
        <v>0</v>
      </c>
      <c r="Z17" s="71">
        <v>828730811</v>
      </c>
      <c r="AA17" s="71">
        <v>444333400</v>
      </c>
      <c r="AB17" s="71">
        <v>2797516076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2358</v>
      </c>
      <c r="B18" s="70">
        <v>10</v>
      </c>
      <c r="C18" s="70">
        <v>18</v>
      </c>
      <c r="D18" s="70">
        <v>10</v>
      </c>
      <c r="E18" s="70">
        <v>2024</v>
      </c>
      <c r="F18" s="70" t="s">
        <v>1554</v>
      </c>
      <c r="G18" s="1073" t="s">
        <v>2355</v>
      </c>
      <c r="H18" s="70" t="s">
        <v>2356</v>
      </c>
      <c r="I18" s="1066"/>
      <c r="J18" s="73">
        <v>1571601</v>
      </c>
      <c r="K18" s="71">
        <v>2110113358</v>
      </c>
      <c r="L18" s="71">
        <v>2214128</v>
      </c>
      <c r="M18" s="71">
        <v>2962743949</v>
      </c>
      <c r="N18" s="71">
        <v>25100</v>
      </c>
      <c r="O18" s="71">
        <v>61358323</v>
      </c>
      <c r="P18" s="71">
        <v>0</v>
      </c>
      <c r="Q18" s="71">
        <v>0</v>
      </c>
      <c r="R18" s="71">
        <v>0</v>
      </c>
      <c r="S18" s="71">
        <v>0</v>
      </c>
      <c r="T18" s="71">
        <v>0</v>
      </c>
      <c r="U18" s="71">
        <v>0</v>
      </c>
      <c r="V18" s="71">
        <v>0</v>
      </c>
      <c r="W18" s="71">
        <v>0</v>
      </c>
      <c r="X18" s="71">
        <v>0</v>
      </c>
      <c r="Y18" s="71">
        <v>0</v>
      </c>
      <c r="Z18" s="71">
        <v>5134215630.000001</v>
      </c>
      <c r="AA18" s="71">
        <v>3954357087.0000005</v>
      </c>
      <c r="AB18" s="71">
        <v>15914543952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2342</v>
      </c>
      <c r="B19" s="70">
        <v>11</v>
      </c>
      <c r="C19" s="70">
        <v>18</v>
      </c>
      <c r="D19" s="70">
        <v>11</v>
      </c>
      <c r="E19" s="70">
        <v>2024</v>
      </c>
      <c r="F19" s="70" t="s">
        <v>1554</v>
      </c>
      <c r="G19" s="1073" t="s">
        <v>2339</v>
      </c>
      <c r="H19" s="70" t="s">
        <v>2340</v>
      </c>
      <c r="I19" s="1066"/>
      <c r="J19" s="73">
        <v>132588</v>
      </c>
      <c r="K19" s="71">
        <v>183931197</v>
      </c>
      <c r="L19" s="71">
        <v>217538</v>
      </c>
      <c r="M19" s="71">
        <v>300042529</v>
      </c>
      <c r="N19" s="71">
        <v>2200</v>
      </c>
      <c r="O19" s="71">
        <v>3918155</v>
      </c>
      <c r="P19" s="71">
        <v>0</v>
      </c>
      <c r="Q19" s="71">
        <v>0</v>
      </c>
      <c r="R19" s="71">
        <v>0</v>
      </c>
      <c r="S19" s="71">
        <v>0</v>
      </c>
      <c r="T19" s="71">
        <v>0</v>
      </c>
      <c r="U19" s="71">
        <v>0</v>
      </c>
      <c r="V19" s="71">
        <v>0</v>
      </c>
      <c r="W19" s="71">
        <v>0</v>
      </c>
      <c r="X19" s="71">
        <v>0</v>
      </c>
      <c r="Y19" s="71">
        <v>0</v>
      </c>
      <c r="Z19" s="71">
        <v>487891881</v>
      </c>
      <c r="AA19" s="71">
        <v>279985009</v>
      </c>
      <c r="AB19" s="71">
        <v>1563626380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96304</v>
      </c>
      <c r="K20" s="71">
        <v>135633739</v>
      </c>
      <c r="L20" s="71">
        <v>158925</v>
      </c>
      <c r="M20" s="71">
        <v>222917602.00000003</v>
      </c>
      <c r="N20" s="71">
        <v>80900</v>
      </c>
      <c r="O20" s="71">
        <v>179860864</v>
      </c>
      <c r="P20" s="71">
        <v>55</v>
      </c>
      <c r="Q20" s="71">
        <v>299013</v>
      </c>
      <c r="R20" s="71">
        <v>0</v>
      </c>
      <c r="S20" s="71">
        <v>0</v>
      </c>
      <c r="T20" s="71">
        <v>0</v>
      </c>
      <c r="U20" s="71">
        <v>0</v>
      </c>
      <c r="V20" s="71">
        <v>0</v>
      </c>
      <c r="W20" s="71">
        <v>0</v>
      </c>
      <c r="X20" s="71">
        <v>0</v>
      </c>
      <c r="Y20" s="71">
        <v>0</v>
      </c>
      <c r="Z20" s="71">
        <v>538711217.99999988</v>
      </c>
      <c r="AA20" s="71">
        <v>272586684</v>
      </c>
      <c r="AB20" s="71">
        <v>959777839.99999988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2326</v>
      </c>
      <c r="B21" s="70">
        <v>13</v>
      </c>
      <c r="C21" s="70">
        <v>18</v>
      </c>
      <c r="D21" s="70">
        <v>13</v>
      </c>
      <c r="E21" s="70">
        <v>2024</v>
      </c>
      <c r="F21" s="70" t="s">
        <v>1554</v>
      </c>
      <c r="G21" s="1073" t="s">
        <v>2323</v>
      </c>
      <c r="H21" s="70" t="s">
        <v>2324</v>
      </c>
      <c r="I21" s="1066"/>
      <c r="J21" s="73">
        <v>22357</v>
      </c>
      <c r="K21" s="71">
        <v>30150310</v>
      </c>
      <c r="L21" s="71">
        <v>9883</v>
      </c>
      <c r="M21" s="71">
        <v>13292829</v>
      </c>
      <c r="N21" s="71">
        <v>3600</v>
      </c>
      <c r="O21" s="71">
        <v>5896104.9999999991</v>
      </c>
      <c r="P21" s="71">
        <v>0</v>
      </c>
      <c r="Q21" s="71">
        <v>0</v>
      </c>
      <c r="R21" s="71">
        <v>0</v>
      </c>
      <c r="S21" s="71">
        <v>0</v>
      </c>
      <c r="T21" s="71">
        <v>0</v>
      </c>
      <c r="U21" s="71">
        <v>0</v>
      </c>
      <c r="V21" s="71">
        <v>0</v>
      </c>
      <c r="W21" s="71">
        <v>0</v>
      </c>
      <c r="X21" s="71">
        <v>0</v>
      </c>
      <c r="Y21" s="71">
        <v>0</v>
      </c>
      <c r="Z21" s="71">
        <v>49339244</v>
      </c>
      <c r="AA21" s="71">
        <v>14589659.999999998</v>
      </c>
      <c r="AB21" s="71">
        <v>167185904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2330</v>
      </c>
      <c r="B22" s="70">
        <v>14</v>
      </c>
      <c r="C22" s="70">
        <v>18</v>
      </c>
      <c r="D22" s="70">
        <v>14</v>
      </c>
      <c r="E22" s="70">
        <v>2024</v>
      </c>
      <c r="F22" s="70" t="s">
        <v>1554</v>
      </c>
      <c r="G22" s="1073" t="s">
        <v>2327</v>
      </c>
      <c r="H22" s="70" t="s">
        <v>2328</v>
      </c>
      <c r="I22" s="1066"/>
      <c r="J22" s="73">
        <v>213325</v>
      </c>
      <c r="K22" s="71">
        <v>290139732.00000006</v>
      </c>
      <c r="L22" s="71">
        <v>555730</v>
      </c>
      <c r="M22" s="71">
        <v>753860857</v>
      </c>
      <c r="N22" s="71">
        <v>91600</v>
      </c>
      <c r="O22" s="71">
        <v>231133159</v>
      </c>
      <c r="P22" s="71">
        <v>0</v>
      </c>
      <c r="Q22" s="71">
        <v>0</v>
      </c>
      <c r="R22" s="71">
        <v>0</v>
      </c>
      <c r="S22" s="71">
        <v>0</v>
      </c>
      <c r="T22" s="71">
        <v>0</v>
      </c>
      <c r="U22" s="71">
        <v>0</v>
      </c>
      <c r="V22" s="71">
        <v>0</v>
      </c>
      <c r="W22" s="71">
        <v>0</v>
      </c>
      <c r="X22" s="71">
        <v>0</v>
      </c>
      <c r="Y22" s="71">
        <v>0</v>
      </c>
      <c r="Z22" s="71">
        <v>1275133748</v>
      </c>
      <c r="AA22" s="71">
        <v>525863687.00000012</v>
      </c>
      <c r="AB22" s="71">
        <v>2537269209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2202</v>
      </c>
      <c r="B23" s="70">
        <v>15</v>
      </c>
      <c r="C23" s="70">
        <v>18</v>
      </c>
      <c r="D23" s="70">
        <v>15</v>
      </c>
      <c r="E23" s="70">
        <v>2024</v>
      </c>
      <c r="F23" s="70" t="s">
        <v>1554</v>
      </c>
      <c r="G23" s="1073" t="s">
        <v>2181</v>
      </c>
      <c r="H23" s="70" t="s">
        <v>2182</v>
      </c>
      <c r="I23" s="1066"/>
      <c r="J23" s="73">
        <v>515909</v>
      </c>
      <c r="K23" s="71">
        <v>710294060</v>
      </c>
      <c r="L23" s="71">
        <v>979474</v>
      </c>
      <c r="M23" s="71">
        <v>1345598794</v>
      </c>
      <c r="N23" s="71">
        <v>8200</v>
      </c>
      <c r="O23" s="71">
        <v>14724310</v>
      </c>
      <c r="P23" s="71">
        <v>0</v>
      </c>
      <c r="Q23" s="71">
        <v>0</v>
      </c>
      <c r="R23" s="71">
        <v>0</v>
      </c>
      <c r="S23" s="71">
        <v>0</v>
      </c>
      <c r="T23" s="71">
        <v>0</v>
      </c>
      <c r="U23" s="71">
        <v>0</v>
      </c>
      <c r="V23" s="71">
        <v>0</v>
      </c>
      <c r="W23" s="71">
        <v>0</v>
      </c>
      <c r="X23" s="71">
        <v>0</v>
      </c>
      <c r="Y23" s="71">
        <v>0</v>
      </c>
      <c r="Z23" s="71">
        <v>2070617164.0000002</v>
      </c>
      <c r="AA23" s="71">
        <v>1283200955</v>
      </c>
      <c r="AB23" s="71">
        <v>6066978764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2310</v>
      </c>
      <c r="B24" s="70">
        <v>16</v>
      </c>
      <c r="C24" s="70">
        <v>18</v>
      </c>
      <c r="D24" s="70">
        <v>16</v>
      </c>
      <c r="E24" s="70">
        <v>2024</v>
      </c>
      <c r="F24" s="70" t="s">
        <v>1554</v>
      </c>
      <c r="G24" s="1073" t="s">
        <v>2307</v>
      </c>
      <c r="H24" s="70" t="s">
        <v>2308</v>
      </c>
      <c r="I24" s="1066"/>
      <c r="J24" s="73">
        <v>150141</v>
      </c>
      <c r="K24" s="71">
        <v>200908159</v>
      </c>
      <c r="L24" s="71">
        <v>723134</v>
      </c>
      <c r="M24" s="71">
        <v>966392593</v>
      </c>
      <c r="N24" s="71">
        <v>113400</v>
      </c>
      <c r="O24" s="71">
        <v>241482670</v>
      </c>
      <c r="P24" s="71">
        <v>248</v>
      </c>
      <c r="Q24" s="71">
        <v>444503</v>
      </c>
      <c r="R24" s="71">
        <v>0</v>
      </c>
      <c r="S24" s="71">
        <v>0</v>
      </c>
      <c r="T24" s="71">
        <v>0</v>
      </c>
      <c r="U24" s="71">
        <v>0</v>
      </c>
      <c r="V24" s="71">
        <v>0</v>
      </c>
      <c r="W24" s="71">
        <v>0</v>
      </c>
      <c r="X24" s="71">
        <v>0</v>
      </c>
      <c r="Y24" s="71">
        <v>0</v>
      </c>
      <c r="Z24" s="71">
        <v>1409227925</v>
      </c>
      <c r="AA24" s="71">
        <v>370317137</v>
      </c>
      <c r="AB24" s="71">
        <v>2358398114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2334</v>
      </c>
      <c r="B25" s="70">
        <v>17</v>
      </c>
      <c r="C25" s="70">
        <v>18</v>
      </c>
      <c r="D25" s="70">
        <v>17</v>
      </c>
      <c r="E25" s="70">
        <v>2024</v>
      </c>
      <c r="F25" s="70" t="s">
        <v>1554</v>
      </c>
      <c r="G25" s="1073" t="s">
        <v>2331</v>
      </c>
      <c r="H25" s="70" t="s">
        <v>2332</v>
      </c>
      <c r="I25" s="1066"/>
      <c r="J25" s="73">
        <v>158381</v>
      </c>
      <c r="K25" s="71">
        <v>218108513.00000003</v>
      </c>
      <c r="L25" s="71">
        <v>537160</v>
      </c>
      <c r="M25" s="71">
        <v>738127456</v>
      </c>
      <c r="N25" s="71">
        <v>14600</v>
      </c>
      <c r="O25" s="71">
        <v>32692579.000000004</v>
      </c>
      <c r="P25" s="71">
        <v>0</v>
      </c>
      <c r="Q25" s="71">
        <v>0</v>
      </c>
      <c r="R25" s="71">
        <v>0</v>
      </c>
      <c r="S25" s="71">
        <v>0</v>
      </c>
      <c r="T25" s="71">
        <v>0</v>
      </c>
      <c r="U25" s="71">
        <v>0</v>
      </c>
      <c r="V25" s="71">
        <v>0</v>
      </c>
      <c r="W25" s="71">
        <v>0</v>
      </c>
      <c r="X25" s="71">
        <v>0</v>
      </c>
      <c r="Y25" s="71">
        <v>0</v>
      </c>
      <c r="Z25" s="71">
        <v>988928548.00000012</v>
      </c>
      <c r="AA25" s="71">
        <v>398702397</v>
      </c>
      <c r="AB25" s="71">
        <v>2272591879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2350</v>
      </c>
      <c r="B26" s="70">
        <v>18</v>
      </c>
      <c r="C26" s="70">
        <v>18</v>
      </c>
      <c r="D26" s="70">
        <v>18</v>
      </c>
      <c r="E26" s="70">
        <v>2024</v>
      </c>
      <c r="F26" s="70" t="s">
        <v>1554</v>
      </c>
      <c r="G26" s="1073" t="s">
        <v>2347</v>
      </c>
      <c r="H26" s="70" t="s">
        <v>2348</v>
      </c>
      <c r="I26" s="1066"/>
      <c r="J26" s="73">
        <v>534811</v>
      </c>
      <c r="K26" s="71">
        <v>724460765.99999988</v>
      </c>
      <c r="L26" s="71">
        <v>1605917</v>
      </c>
      <c r="M26" s="71">
        <v>2170590699</v>
      </c>
      <c r="N26" s="71">
        <v>25400</v>
      </c>
      <c r="O26" s="71">
        <v>52001126</v>
      </c>
      <c r="P26" s="71">
        <v>0</v>
      </c>
      <c r="Q26" s="71">
        <v>0</v>
      </c>
      <c r="R26" s="71">
        <v>0</v>
      </c>
      <c r="S26" s="71">
        <v>0</v>
      </c>
      <c r="T26" s="71">
        <v>0</v>
      </c>
      <c r="U26" s="71">
        <v>0</v>
      </c>
      <c r="V26" s="71">
        <v>0</v>
      </c>
      <c r="W26" s="71">
        <v>0</v>
      </c>
      <c r="X26" s="71">
        <v>0</v>
      </c>
      <c r="Y26" s="71">
        <v>0</v>
      </c>
      <c r="Z26" s="71">
        <v>2947052590.9999995</v>
      </c>
      <c r="AA26" s="71">
        <v>1215705861</v>
      </c>
      <c r="AB26" s="71">
        <v>5874150461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2313</v>
      </c>
      <c r="B190" s="70">
        <v>182</v>
      </c>
      <c r="C190" s="70">
        <v>16</v>
      </c>
      <c r="D190" s="70">
        <v>2</v>
      </c>
      <c r="E190" s="70">
        <v>2022</v>
      </c>
      <c r="F190" s="70" t="s">
        <v>161</v>
      </c>
      <c r="G190" s="1073" t="s">
        <v>2311</v>
      </c>
      <c r="H190" s="70" t="s">
        <v>2312</v>
      </c>
      <c r="I190" s="1066"/>
      <c r="J190" s="73"/>
      <c r="K190" s="71"/>
      <c r="L190" s="71"/>
      <c r="M190" s="71"/>
      <c r="N190" s="71"/>
      <c r="O190" s="71"/>
      <c r="P190" s="71"/>
      <c r="Q190" s="71"/>
      <c r="R190" s="71"/>
      <c r="S190" s="71"/>
      <c r="T190" s="71"/>
      <c r="U190" s="71"/>
      <c r="V190" s="71"/>
      <c r="W190" s="71"/>
      <c r="X190" s="71"/>
      <c r="Y190" s="71"/>
      <c r="Z190" s="71"/>
      <c r="AA190" s="71"/>
      <c r="AB190" s="71"/>
      <c r="AC190" s="72"/>
      <c r="AD190" s="71">
        <v>45421932.631767228</v>
      </c>
      <c r="AE190" s="71">
        <v>1115975.6815965225</v>
      </c>
      <c r="AF190" s="71">
        <v>3378189.5487987613</v>
      </c>
      <c r="AG190" s="71">
        <v>42886146.819926396</v>
      </c>
      <c r="AH190" s="71">
        <v>52441254.844401002</v>
      </c>
      <c r="AI190" s="71">
        <v>0</v>
      </c>
      <c r="AJ190" s="71">
        <v>0</v>
      </c>
      <c r="AK190" s="71">
        <v>3017446.6157054766</v>
      </c>
      <c r="AL190" s="71">
        <v>0</v>
      </c>
      <c r="AM190" s="71">
        <v>0</v>
      </c>
      <c r="AN190" s="71">
        <v>148260946.1421954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2297</v>
      </c>
      <c r="B191" s="70">
        <v>183</v>
      </c>
      <c r="C191" s="70">
        <v>16</v>
      </c>
      <c r="D191" s="70">
        <v>3</v>
      </c>
      <c r="E191" s="70">
        <v>2022</v>
      </c>
      <c r="F191" s="70" t="s">
        <v>161</v>
      </c>
      <c r="G191" s="1073" t="s">
        <v>2295</v>
      </c>
      <c r="H191" s="70" t="s">
        <v>2296</v>
      </c>
      <c r="I191" s="1066"/>
      <c r="J191" s="73"/>
      <c r="K191" s="71"/>
      <c r="L191" s="71"/>
      <c r="M191" s="71"/>
      <c r="N191" s="71"/>
      <c r="O191" s="71"/>
      <c r="P191" s="71"/>
      <c r="Q191" s="71"/>
      <c r="R191" s="71"/>
      <c r="S191" s="71"/>
      <c r="T191" s="71"/>
      <c r="U191" s="71"/>
      <c r="V191" s="71"/>
      <c r="W191" s="71"/>
      <c r="X191" s="71"/>
      <c r="Y191" s="71"/>
      <c r="Z191" s="71"/>
      <c r="AA191" s="71"/>
      <c r="AB191" s="71"/>
      <c r="AC191" s="72"/>
      <c r="AD191" s="71">
        <v>32158659.020727541</v>
      </c>
      <c r="AE191" s="71">
        <v>662415.73279123206</v>
      </c>
      <c r="AF191" s="71">
        <v>0</v>
      </c>
      <c r="AG191" s="71">
        <v>43335943.258151703</v>
      </c>
      <c r="AH191" s="71">
        <v>46227147.692710355</v>
      </c>
      <c r="AI191" s="71">
        <v>0</v>
      </c>
      <c r="AJ191" s="71">
        <v>0</v>
      </c>
      <c r="AK191" s="71">
        <v>2381882.0726336539</v>
      </c>
      <c r="AL191" s="71">
        <v>0</v>
      </c>
      <c r="AM191" s="71">
        <v>0</v>
      </c>
      <c r="AN191" s="71">
        <v>124766047.77701448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2321</v>
      </c>
      <c r="B192" s="70">
        <v>184</v>
      </c>
      <c r="C192" s="70">
        <v>16</v>
      </c>
      <c r="D192" s="70">
        <v>4</v>
      </c>
      <c r="E192" s="70">
        <v>2022</v>
      </c>
      <c r="F192" s="70" t="s">
        <v>161</v>
      </c>
      <c r="G192" s="1073" t="s">
        <v>2319</v>
      </c>
      <c r="H192" s="70" t="s">
        <v>2320</v>
      </c>
      <c r="I192" s="1066"/>
      <c r="J192" s="73"/>
      <c r="K192" s="71"/>
      <c r="L192" s="71"/>
      <c r="M192" s="71"/>
      <c r="N192" s="71"/>
      <c r="O192" s="71"/>
      <c r="P192" s="71"/>
      <c r="Q192" s="71"/>
      <c r="R192" s="71"/>
      <c r="S192" s="71"/>
      <c r="T192" s="71"/>
      <c r="U192" s="71"/>
      <c r="V192" s="71"/>
      <c r="W192" s="71"/>
      <c r="X192" s="71"/>
      <c r="Y192" s="71"/>
      <c r="Z192" s="71"/>
      <c r="AA192" s="71"/>
      <c r="AB192" s="71"/>
      <c r="AC192" s="72"/>
      <c r="AD192" s="71">
        <v>148329251.4969092</v>
      </c>
      <c r="AE192" s="71">
        <v>2186751.2308378788</v>
      </c>
      <c r="AF192" s="71">
        <v>5304350.2564471783</v>
      </c>
      <c r="AG192" s="71">
        <v>107978910.38630956</v>
      </c>
      <c r="AH192" s="71">
        <v>132187234.26851781</v>
      </c>
      <c r="AI192" s="71">
        <v>0</v>
      </c>
      <c r="AJ192" s="71">
        <v>0</v>
      </c>
      <c r="AK192" s="71">
        <v>7455551.724478038</v>
      </c>
      <c r="AL192" s="71">
        <v>0</v>
      </c>
      <c r="AM192" s="71">
        <v>0</v>
      </c>
      <c r="AN192" s="71">
        <v>403442049.3634997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2305</v>
      </c>
      <c r="B193" s="70">
        <v>185</v>
      </c>
      <c r="C193" s="70">
        <v>16</v>
      </c>
      <c r="D193" s="70">
        <v>5</v>
      </c>
      <c r="E193" s="70">
        <v>2022</v>
      </c>
      <c r="F193" s="70" t="s">
        <v>161</v>
      </c>
      <c r="G193" s="1073" t="s">
        <v>2303</v>
      </c>
      <c r="H193" s="70" t="s">
        <v>2304</v>
      </c>
      <c r="I193" s="1066"/>
      <c r="J193" s="73"/>
      <c r="K193" s="71"/>
      <c r="L193" s="71"/>
      <c r="M193" s="71"/>
      <c r="N193" s="71"/>
      <c r="O193" s="71"/>
      <c r="P193" s="71"/>
      <c r="Q193" s="71"/>
      <c r="R193" s="71"/>
      <c r="S193" s="71"/>
      <c r="T193" s="71"/>
      <c r="U193" s="71"/>
      <c r="V193" s="71"/>
      <c r="W193" s="71"/>
      <c r="X193" s="71"/>
      <c r="Y193" s="71"/>
      <c r="Z193" s="71"/>
      <c r="AA193" s="71"/>
      <c r="AB193" s="71"/>
      <c r="AC193" s="72"/>
      <c r="AD193" s="71">
        <v>4321478.4007170619</v>
      </c>
      <c r="AE193" s="71">
        <v>336663.05478330847</v>
      </c>
      <c r="AF193" s="71">
        <v>197554.94437419658</v>
      </c>
      <c r="AG193" s="71">
        <v>19557815.49912997</v>
      </c>
      <c r="AH193" s="71">
        <v>21681943.150306251</v>
      </c>
      <c r="AI193" s="71">
        <v>0</v>
      </c>
      <c r="AJ193" s="71">
        <v>0</v>
      </c>
      <c r="AK193" s="71">
        <v>1089059.6010296128</v>
      </c>
      <c r="AL193" s="71">
        <v>0</v>
      </c>
      <c r="AM193" s="71">
        <v>0</v>
      </c>
      <c r="AN193" s="71">
        <v>47184514.650340401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2345</v>
      </c>
      <c r="B194" s="70">
        <v>186</v>
      </c>
      <c r="C194" s="70">
        <v>16</v>
      </c>
      <c r="D194" s="70">
        <v>6</v>
      </c>
      <c r="E194" s="70">
        <v>2022</v>
      </c>
      <c r="F194" s="70" t="s">
        <v>161</v>
      </c>
      <c r="G194" s="1073" t="s">
        <v>2343</v>
      </c>
      <c r="H194" s="70" t="s">
        <v>2344</v>
      </c>
      <c r="I194" s="1066"/>
      <c r="J194" s="73"/>
      <c r="K194" s="71"/>
      <c r="L194" s="71"/>
      <c r="M194" s="71"/>
      <c r="N194" s="71"/>
      <c r="O194" s="71"/>
      <c r="P194" s="71"/>
      <c r="Q194" s="71"/>
      <c r="R194" s="71"/>
      <c r="S194" s="71"/>
      <c r="T194" s="71"/>
      <c r="U194" s="71"/>
      <c r="V194" s="71"/>
      <c r="W194" s="71"/>
      <c r="X194" s="71"/>
      <c r="Y194" s="71"/>
      <c r="Z194" s="71"/>
      <c r="AA194" s="71"/>
      <c r="AB194" s="71"/>
      <c r="AC194" s="72"/>
      <c r="AD194" s="71">
        <v>324025459.75721729</v>
      </c>
      <c r="AE194" s="71">
        <v>3506906.8206594633</v>
      </c>
      <c r="AF194" s="71">
        <v>5758726.6285078302</v>
      </c>
      <c r="AG194" s="71">
        <v>117446847.75882989</v>
      </c>
      <c r="AH194" s="71">
        <v>128888259.1863181</v>
      </c>
      <c r="AI194" s="71">
        <v>0</v>
      </c>
      <c r="AJ194" s="71">
        <v>0</v>
      </c>
      <c r="AK194" s="71">
        <v>6576582.2314488022</v>
      </c>
      <c r="AL194" s="71">
        <v>0</v>
      </c>
      <c r="AM194" s="71">
        <v>0</v>
      </c>
      <c r="AN194" s="71">
        <v>586202782.38298142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2317</v>
      </c>
      <c r="B195" s="70">
        <v>187</v>
      </c>
      <c r="C195" s="70">
        <v>16</v>
      </c>
      <c r="D195" s="70">
        <v>7</v>
      </c>
      <c r="E195" s="70">
        <v>2022</v>
      </c>
      <c r="F195" s="70" t="s">
        <v>161</v>
      </c>
      <c r="G195" s="1073" t="s">
        <v>2315</v>
      </c>
      <c r="H195" s="70" t="s">
        <v>2316</v>
      </c>
      <c r="I195" s="1066"/>
      <c r="J195" s="73"/>
      <c r="K195" s="71"/>
      <c r="L195" s="71"/>
      <c r="M195" s="71"/>
      <c r="N195" s="71"/>
      <c r="O195" s="71"/>
      <c r="P195" s="71"/>
      <c r="Q195" s="71"/>
      <c r="R195" s="71"/>
      <c r="S195" s="71"/>
      <c r="T195" s="71"/>
      <c r="U195" s="71"/>
      <c r="V195" s="71"/>
      <c r="W195" s="71"/>
      <c r="X195" s="71"/>
      <c r="Y195" s="71"/>
      <c r="Z195" s="71"/>
      <c r="AA195" s="71"/>
      <c r="AB195" s="71"/>
      <c r="AC195" s="72"/>
      <c r="AD195" s="71">
        <v>116966768.42708659</v>
      </c>
      <c r="AE195" s="71">
        <v>1613177.1375033529</v>
      </c>
      <c r="AF195" s="71">
        <v>4533885.9733878123</v>
      </c>
      <c r="AG195" s="71">
        <v>69768425.30694747</v>
      </c>
      <c r="AH195" s="71">
        <v>108031059.80656178</v>
      </c>
      <c r="AI195" s="71">
        <v>0</v>
      </c>
      <c r="AJ195" s="71">
        <v>0</v>
      </c>
      <c r="AK195" s="71">
        <v>5916870.8843228491</v>
      </c>
      <c r="AL195" s="71">
        <v>0</v>
      </c>
      <c r="AM195" s="71">
        <v>0</v>
      </c>
      <c r="AN195" s="71">
        <v>306830187.53580981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2337</v>
      </c>
      <c r="B196" s="70">
        <v>188</v>
      </c>
      <c r="C196" s="70">
        <v>16</v>
      </c>
      <c r="D196" s="70">
        <v>8</v>
      </c>
      <c r="E196" s="70">
        <v>2022</v>
      </c>
      <c r="F196" s="70" t="s">
        <v>161</v>
      </c>
      <c r="G196" s="1073" t="s">
        <v>2335</v>
      </c>
      <c r="H196" s="70" t="s">
        <v>2336</v>
      </c>
      <c r="I196" s="1066"/>
      <c r="J196" s="73"/>
      <c r="K196" s="71"/>
      <c r="L196" s="71"/>
      <c r="M196" s="71"/>
      <c r="N196" s="71"/>
      <c r="O196" s="71"/>
      <c r="P196" s="71"/>
      <c r="Q196" s="71"/>
      <c r="R196" s="71"/>
      <c r="S196" s="71"/>
      <c r="T196" s="71"/>
      <c r="U196" s="71"/>
      <c r="V196" s="71"/>
      <c r="W196" s="71"/>
      <c r="X196" s="71"/>
      <c r="Y196" s="71"/>
      <c r="Z196" s="71"/>
      <c r="AA196" s="71"/>
      <c r="AB196" s="71"/>
      <c r="AC196" s="72"/>
      <c r="AD196" s="71">
        <v>27296620.33624208</v>
      </c>
      <c r="AE196" s="71">
        <v>780871.25206684053</v>
      </c>
      <c r="AF196" s="71">
        <v>355598.89987355389</v>
      </c>
      <c r="AG196" s="71">
        <v>24011355.541805223</v>
      </c>
      <c r="AH196" s="71">
        <v>35349866.64338208</v>
      </c>
      <c r="AI196" s="71">
        <v>0</v>
      </c>
      <c r="AJ196" s="71">
        <v>0</v>
      </c>
      <c r="AK196" s="71">
        <v>1758197.2406472855</v>
      </c>
      <c r="AL196" s="71">
        <v>0</v>
      </c>
      <c r="AM196" s="71">
        <v>0</v>
      </c>
      <c r="AN196" s="71">
        <v>89552509.914017051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2301</v>
      </c>
      <c r="B197" s="70">
        <v>189</v>
      </c>
      <c r="C197" s="70">
        <v>16</v>
      </c>
      <c r="D197" s="70">
        <v>9</v>
      </c>
      <c r="E197" s="70">
        <v>2022</v>
      </c>
      <c r="F197" s="70" t="s">
        <v>161</v>
      </c>
      <c r="G197" s="1073" t="s">
        <v>2299</v>
      </c>
      <c r="H197" s="70" t="s">
        <v>2300</v>
      </c>
      <c r="I197" s="1066"/>
      <c r="J197" s="73"/>
      <c r="K197" s="71"/>
      <c r="L197" s="71"/>
      <c r="M197" s="71"/>
      <c r="N197" s="71"/>
      <c r="O197" s="71"/>
      <c r="P197" s="71"/>
      <c r="Q197" s="71"/>
      <c r="R197" s="71"/>
      <c r="S197" s="71"/>
      <c r="T197" s="71"/>
      <c r="U197" s="71"/>
      <c r="V197" s="71"/>
      <c r="W197" s="71"/>
      <c r="X197" s="71"/>
      <c r="Y197" s="71"/>
      <c r="Z197" s="71"/>
      <c r="AA197" s="71"/>
      <c r="AB197" s="71"/>
      <c r="AC197" s="72"/>
      <c r="AD197" s="71">
        <v>27932458.483318418</v>
      </c>
      <c r="AE197" s="71">
        <v>1048954.7956905861</v>
      </c>
      <c r="AF197" s="71">
        <v>2163226.6408974528</v>
      </c>
      <c r="AG197" s="71">
        <v>70834609.45681484</v>
      </c>
      <c r="AH197" s="71">
        <v>77370302.39951387</v>
      </c>
      <c r="AI197" s="71">
        <v>0</v>
      </c>
      <c r="AJ197" s="71">
        <v>0</v>
      </c>
      <c r="AK197" s="71">
        <v>3961883.6469991193</v>
      </c>
      <c r="AL197" s="71">
        <v>0</v>
      </c>
      <c r="AM197" s="71">
        <v>0</v>
      </c>
      <c r="AN197" s="71">
        <v>183311435.42323428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2357</v>
      </c>
      <c r="B198" s="70">
        <v>190</v>
      </c>
      <c r="C198" s="70">
        <v>16</v>
      </c>
      <c r="D198" s="70">
        <v>10</v>
      </c>
      <c r="E198" s="70">
        <v>2022</v>
      </c>
      <c r="F198" s="70" t="s">
        <v>161</v>
      </c>
      <c r="G198" s="1073" t="s">
        <v>2355</v>
      </c>
      <c r="H198" s="70" t="s">
        <v>2356</v>
      </c>
      <c r="I198" s="1066"/>
      <c r="J198" s="73"/>
      <c r="K198" s="71"/>
      <c r="L198" s="71"/>
      <c r="M198" s="71"/>
      <c r="N198" s="71"/>
      <c r="O198" s="71"/>
      <c r="P198" s="71"/>
      <c r="Q198" s="71"/>
      <c r="R198" s="71"/>
      <c r="S198" s="71"/>
      <c r="T198" s="71"/>
      <c r="U198" s="71"/>
      <c r="V198" s="71"/>
      <c r="W198" s="71"/>
      <c r="X198" s="71"/>
      <c r="Y198" s="71"/>
      <c r="Z198" s="71"/>
      <c r="AA198" s="71"/>
      <c r="AB198" s="71"/>
      <c r="AC198" s="72"/>
      <c r="AD198" s="71">
        <v>328793389.14812535</v>
      </c>
      <c r="AE198" s="71">
        <v>25054900.952044833</v>
      </c>
      <c r="AF198" s="71">
        <v>8089874.9721233509</v>
      </c>
      <c r="AG198" s="71">
        <v>1067394713.1208872</v>
      </c>
      <c r="AH198" s="71">
        <v>1051496436.7737634</v>
      </c>
      <c r="AI198" s="71">
        <v>0</v>
      </c>
      <c r="AJ198" s="71">
        <v>0</v>
      </c>
      <c r="AK198" s="71">
        <v>54546468.212631382</v>
      </c>
      <c r="AL198" s="71">
        <v>0</v>
      </c>
      <c r="AM198" s="71">
        <v>0</v>
      </c>
      <c r="AN198" s="71">
        <v>2535375783.179575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2341</v>
      </c>
      <c r="B199" s="70">
        <v>191</v>
      </c>
      <c r="C199" s="70">
        <v>16</v>
      </c>
      <c r="D199" s="70">
        <v>11</v>
      </c>
      <c r="E199" s="70">
        <v>2022</v>
      </c>
      <c r="F199" s="70" t="s">
        <v>161</v>
      </c>
      <c r="G199" s="1073" t="s">
        <v>2339</v>
      </c>
      <c r="H199" s="70" t="s">
        <v>2340</v>
      </c>
      <c r="I199" s="1066"/>
      <c r="J199" s="73"/>
      <c r="K199" s="71"/>
      <c r="L199" s="71"/>
      <c r="M199" s="71"/>
      <c r="N199" s="71"/>
      <c r="O199" s="71"/>
      <c r="P199" s="71"/>
      <c r="Q199" s="71"/>
      <c r="R199" s="71"/>
      <c r="S199" s="71"/>
      <c r="T199" s="71"/>
      <c r="U199" s="71"/>
      <c r="V199" s="71"/>
      <c r="W199" s="71"/>
      <c r="X199" s="71"/>
      <c r="Y199" s="71"/>
      <c r="Z199" s="71"/>
      <c r="AA199" s="71"/>
      <c r="AB199" s="71"/>
      <c r="AC199" s="72"/>
      <c r="AD199" s="71">
        <v>95141068.958069369</v>
      </c>
      <c r="AE199" s="71">
        <v>875947.39253805263</v>
      </c>
      <c r="AF199" s="71">
        <v>1649583.7855245415</v>
      </c>
      <c r="AG199" s="71">
        <v>27904038.29731065</v>
      </c>
      <c r="AH199" s="71">
        <v>54049245.843586393</v>
      </c>
      <c r="AI199" s="71">
        <v>0</v>
      </c>
      <c r="AJ199" s="71">
        <v>0</v>
      </c>
      <c r="AK199" s="71">
        <v>2857070.5160518386</v>
      </c>
      <c r="AL199" s="71">
        <v>0</v>
      </c>
      <c r="AM199" s="71">
        <v>0</v>
      </c>
      <c r="AN199" s="71">
        <v>182476954.79308084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24953974.976015676</v>
      </c>
      <c r="AE200" s="71">
        <v>648388.10550859408</v>
      </c>
      <c r="AF200" s="71">
        <v>1402640.1050567958</v>
      </c>
      <c r="AG200" s="71">
        <v>24338985.046191558</v>
      </c>
      <c r="AH200" s="71">
        <v>33964919.556986921</v>
      </c>
      <c r="AI200" s="71">
        <v>0</v>
      </c>
      <c r="AJ200" s="71">
        <v>0</v>
      </c>
      <c r="AK200" s="71">
        <v>1678654.8272925024</v>
      </c>
      <c r="AL200" s="71">
        <v>0</v>
      </c>
      <c r="AM200" s="71">
        <v>0</v>
      </c>
      <c r="AN200" s="71">
        <v>86987562.617052048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2325</v>
      </c>
      <c r="B201" s="70">
        <v>193</v>
      </c>
      <c r="C201" s="70">
        <v>16</v>
      </c>
      <c r="D201" s="70">
        <v>13</v>
      </c>
      <c r="E201" s="70">
        <v>2022</v>
      </c>
      <c r="F201" s="70" t="s">
        <v>161</v>
      </c>
      <c r="G201" s="1073" t="s">
        <v>2323</v>
      </c>
      <c r="H201" s="70" t="s">
        <v>2324</v>
      </c>
      <c r="I201" s="1066"/>
      <c r="J201" s="73"/>
      <c r="K201" s="71"/>
      <c r="L201" s="71"/>
      <c r="M201" s="71"/>
      <c r="N201" s="71"/>
      <c r="O201" s="71"/>
      <c r="P201" s="71"/>
      <c r="Q201" s="71"/>
      <c r="R201" s="71"/>
      <c r="S201" s="71"/>
      <c r="T201" s="71"/>
      <c r="U201" s="71"/>
      <c r="V201" s="71"/>
      <c r="W201" s="71"/>
      <c r="X201" s="71"/>
      <c r="Y201" s="71"/>
      <c r="Z201" s="71"/>
      <c r="AA201" s="71"/>
      <c r="AB201" s="71"/>
      <c r="AC201" s="72"/>
      <c r="AD201" s="71">
        <v>459143356.5509932</v>
      </c>
      <c r="AE201" s="71">
        <v>310166.42547165917</v>
      </c>
      <c r="AF201" s="71">
        <v>1126063.1829329203</v>
      </c>
      <c r="AG201" s="71">
        <v>8712723.5996975936</v>
      </c>
      <c r="AH201" s="71">
        <v>8008832.5894911122</v>
      </c>
      <c r="AI201" s="71">
        <v>0</v>
      </c>
      <c r="AJ201" s="71">
        <v>0</v>
      </c>
      <c r="AK201" s="71">
        <v>380796.39120658376</v>
      </c>
      <c r="AL201" s="71">
        <v>0</v>
      </c>
      <c r="AM201" s="71">
        <v>0</v>
      </c>
      <c r="AN201" s="71">
        <v>477681938.73979306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2329</v>
      </c>
      <c r="B202" s="70">
        <v>194</v>
      </c>
      <c r="C202" s="70">
        <v>16</v>
      </c>
      <c r="D202" s="70">
        <v>14</v>
      </c>
      <c r="E202" s="70">
        <v>2022</v>
      </c>
      <c r="F202" s="70" t="s">
        <v>161</v>
      </c>
      <c r="G202" s="1073" t="s">
        <v>2327</v>
      </c>
      <c r="H202" s="70" t="s">
        <v>2328</v>
      </c>
      <c r="I202" s="1066"/>
      <c r="J202" s="73"/>
      <c r="K202" s="71"/>
      <c r="L202" s="71"/>
      <c r="M202" s="71"/>
      <c r="N202" s="71"/>
      <c r="O202" s="71"/>
      <c r="P202" s="71"/>
      <c r="Q202" s="71"/>
      <c r="R202" s="71"/>
      <c r="S202" s="71"/>
      <c r="T202" s="71"/>
      <c r="U202" s="71"/>
      <c r="V202" s="71"/>
      <c r="W202" s="71"/>
      <c r="X202" s="71"/>
      <c r="Y202" s="71"/>
      <c r="Z202" s="71"/>
      <c r="AA202" s="71"/>
      <c r="AB202" s="71"/>
      <c r="AC202" s="72"/>
      <c r="AD202" s="71">
        <v>114624230.60395196</v>
      </c>
      <c r="AE202" s="71">
        <v>944526.90369761549</v>
      </c>
      <c r="AF202" s="71">
        <v>4711685.4233245887</v>
      </c>
      <c r="AG202" s="71">
        <v>39426601.375304602</v>
      </c>
      <c r="AH202" s="71">
        <v>70798287.573810995</v>
      </c>
      <c r="AI202" s="71">
        <v>0</v>
      </c>
      <c r="AJ202" s="71">
        <v>0</v>
      </c>
      <c r="AK202" s="71">
        <v>3679869.6360139791</v>
      </c>
      <c r="AL202" s="71">
        <v>0</v>
      </c>
      <c r="AM202" s="71">
        <v>0</v>
      </c>
      <c r="AN202" s="71">
        <v>234185201.51610374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2200</v>
      </c>
      <c r="B203" s="70">
        <v>195</v>
      </c>
      <c r="C203" s="70">
        <v>16</v>
      </c>
      <c r="D203" s="70">
        <v>15</v>
      </c>
      <c r="E203" s="70">
        <v>2022</v>
      </c>
      <c r="F203" s="70" t="s">
        <v>161</v>
      </c>
      <c r="G203" s="1073" t="s">
        <v>2181</v>
      </c>
      <c r="H203" s="70" t="s">
        <v>2182</v>
      </c>
      <c r="I203" s="1066"/>
      <c r="J203" s="73"/>
      <c r="K203" s="71"/>
      <c r="L203" s="71"/>
      <c r="M203" s="71"/>
      <c r="N203" s="71"/>
      <c r="O203" s="71"/>
      <c r="P203" s="71"/>
      <c r="Q203" s="71"/>
      <c r="R203" s="71"/>
      <c r="S203" s="71"/>
      <c r="T203" s="71"/>
      <c r="U203" s="71"/>
      <c r="V203" s="71"/>
      <c r="W203" s="71"/>
      <c r="X203" s="71"/>
      <c r="Y203" s="71"/>
      <c r="Z203" s="71"/>
      <c r="AA203" s="71"/>
      <c r="AB203" s="71"/>
      <c r="AC203" s="72"/>
      <c r="AD203" s="71">
        <v>172132049.07466984</v>
      </c>
      <c r="AE203" s="71">
        <v>5107614.9561338052</v>
      </c>
      <c r="AF203" s="71">
        <v>2439803.5630213278</v>
      </c>
      <c r="AG203" s="71">
        <v>184216630.14427531</v>
      </c>
      <c r="AH203" s="71">
        <v>265707544.94603768</v>
      </c>
      <c r="AI203" s="71">
        <v>0</v>
      </c>
      <c r="AJ203" s="71">
        <v>0</v>
      </c>
      <c r="AK203" s="71">
        <v>14407377.87347392</v>
      </c>
      <c r="AL203" s="71">
        <v>0</v>
      </c>
      <c r="AM203" s="71">
        <v>0</v>
      </c>
      <c r="AN203" s="71">
        <v>644011020.55761182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2309</v>
      </c>
      <c r="B204" s="70">
        <v>196</v>
      </c>
      <c r="C204" s="70">
        <v>16</v>
      </c>
      <c r="D204" s="70">
        <v>16</v>
      </c>
      <c r="E204" s="70">
        <v>2022</v>
      </c>
      <c r="F204" s="70" t="s">
        <v>161</v>
      </c>
      <c r="G204" s="1073" t="s">
        <v>2307</v>
      </c>
      <c r="H204" s="70" t="s">
        <v>2308</v>
      </c>
      <c r="I204" s="1066"/>
      <c r="J204" s="73"/>
      <c r="K204" s="71"/>
      <c r="L204" s="71"/>
      <c r="M204" s="71"/>
      <c r="N204" s="71"/>
      <c r="O204" s="71"/>
      <c r="P204" s="71"/>
      <c r="Q204" s="71"/>
      <c r="R204" s="71"/>
      <c r="S204" s="71"/>
      <c r="T204" s="71"/>
      <c r="U204" s="71"/>
      <c r="V204" s="71"/>
      <c r="W204" s="71"/>
      <c r="X204" s="71"/>
      <c r="Y204" s="71"/>
      <c r="Z204" s="71"/>
      <c r="AA204" s="71"/>
      <c r="AB204" s="71"/>
      <c r="AC204" s="72"/>
      <c r="AD204" s="71">
        <v>37585970.01267007</v>
      </c>
      <c r="AE204" s="71">
        <v>1098830.8038066318</v>
      </c>
      <c r="AF204" s="71">
        <v>3131245.868331016</v>
      </c>
      <c r="AG204" s="71">
        <v>21018265.662750408</v>
      </c>
      <c r="AH204" s="71">
        <v>38638467.590103172</v>
      </c>
      <c r="AI204" s="71">
        <v>0</v>
      </c>
      <c r="AJ204" s="71">
        <v>0</v>
      </c>
      <c r="AK204" s="71">
        <v>2273931.654509305</v>
      </c>
      <c r="AL204" s="71">
        <v>0</v>
      </c>
      <c r="AM204" s="71">
        <v>0</v>
      </c>
      <c r="AN204" s="71">
        <v>103746711.5921706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2333</v>
      </c>
      <c r="B205" s="70">
        <v>197</v>
      </c>
      <c r="C205" s="70">
        <v>16</v>
      </c>
      <c r="D205" s="70">
        <v>17</v>
      </c>
      <c r="E205" s="70">
        <v>2022</v>
      </c>
      <c r="F205" s="70" t="s">
        <v>161</v>
      </c>
      <c r="G205" s="1073" t="s">
        <v>2331</v>
      </c>
      <c r="H205" s="70" t="s">
        <v>2332</v>
      </c>
      <c r="I205" s="1066"/>
      <c r="J205" s="73"/>
      <c r="K205" s="71"/>
      <c r="L205" s="71"/>
      <c r="M205" s="71"/>
      <c r="N205" s="71"/>
      <c r="O205" s="71"/>
      <c r="P205" s="71"/>
      <c r="Q205" s="71"/>
      <c r="R205" s="71"/>
      <c r="S205" s="71"/>
      <c r="T205" s="71"/>
      <c r="U205" s="71"/>
      <c r="V205" s="71"/>
      <c r="W205" s="71"/>
      <c r="X205" s="71"/>
      <c r="Y205" s="71"/>
      <c r="Z205" s="71"/>
      <c r="AA205" s="71"/>
      <c r="AB205" s="71"/>
      <c r="AC205" s="72"/>
      <c r="AD205" s="71">
        <v>22210280.785743415</v>
      </c>
      <c r="AE205" s="71">
        <v>1327948.7160897166</v>
      </c>
      <c r="AF205" s="71">
        <v>3299167.571049083</v>
      </c>
      <c r="AG205" s="71">
        <v>37938385.999448031</v>
      </c>
      <c r="AH205" s="71">
        <v>61886905.197680347</v>
      </c>
      <c r="AI205" s="71">
        <v>0</v>
      </c>
      <c r="AJ205" s="71">
        <v>0</v>
      </c>
      <c r="AK205" s="71">
        <v>3526466.4102583262</v>
      </c>
      <c r="AL205" s="71">
        <v>0</v>
      </c>
      <c r="AM205" s="71">
        <v>0</v>
      </c>
      <c r="AN205" s="71">
        <v>130189154.68026891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2349</v>
      </c>
      <c r="B206" s="70">
        <v>198</v>
      </c>
      <c r="C206" s="70">
        <v>16</v>
      </c>
      <c r="D206" s="70">
        <v>18</v>
      </c>
      <c r="E206" s="70">
        <v>2022</v>
      </c>
      <c r="F206" s="70" t="s">
        <v>161</v>
      </c>
      <c r="G206" s="1073" t="s">
        <v>2347</v>
      </c>
      <c r="H206" s="70" t="s">
        <v>2348</v>
      </c>
      <c r="I206" s="1066"/>
      <c r="J206" s="73"/>
      <c r="K206" s="71"/>
      <c r="L206" s="71"/>
      <c r="M206" s="71"/>
      <c r="N206" s="71"/>
      <c r="O206" s="71"/>
      <c r="P206" s="71"/>
      <c r="Q206" s="71"/>
      <c r="R206" s="71"/>
      <c r="S206" s="71"/>
      <c r="T206" s="71"/>
      <c r="U206" s="71"/>
      <c r="V206" s="71"/>
      <c r="W206" s="71"/>
      <c r="X206" s="71"/>
      <c r="Y206" s="71"/>
      <c r="Z206" s="71"/>
      <c r="AA206" s="71"/>
      <c r="AB206" s="71"/>
      <c r="AC206" s="72"/>
      <c r="AD206" s="71">
        <v>222007651.86949688</v>
      </c>
      <c r="AE206" s="71">
        <v>2708890.690802732</v>
      </c>
      <c r="AF206" s="71">
        <v>7418188.1612510812</v>
      </c>
      <c r="AG206" s="71">
        <v>87610350.689884603</v>
      </c>
      <c r="AH206" s="71">
        <v>135911548.90534073</v>
      </c>
      <c r="AI206" s="71">
        <v>0</v>
      </c>
      <c r="AJ206" s="71">
        <v>0</v>
      </c>
      <c r="AK206" s="71">
        <v>8039207.095198201</v>
      </c>
      <c r="AL206" s="71">
        <v>0</v>
      </c>
      <c r="AM206" s="71">
        <v>0</v>
      </c>
      <c r="AN206" s="71">
        <v>463695837.41197425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2181</v>
      </c>
      <c r="H6" s="77" t="s">
        <v>2182</v>
      </c>
      <c r="I6" s="77" t="s">
        <v>2360</v>
      </c>
      <c r="J6" s="77" t="s">
        <v>2361</v>
      </c>
      <c r="K6" s="1080">
        <v>9</v>
      </c>
      <c r="L6" s="1081">
        <v>40</v>
      </c>
      <c r="M6" s="1044"/>
      <c r="N6" s="988">
        <v>1</v>
      </c>
      <c r="O6" s="77" t="s">
        <v>1633</v>
      </c>
      <c r="P6" s="77" t="s">
        <v>1634</v>
      </c>
      <c r="Q6" s="77" t="s">
        <v>1501</v>
      </c>
      <c r="R6" s="16"/>
      <c r="S6" s="77">
        <v>1</v>
      </c>
      <c r="T6" s="77" t="s">
        <v>2181</v>
      </c>
      <c r="U6" s="77" t="s">
        <v>2182</v>
      </c>
      <c r="V6" s="77" t="s">
        <v>1501</v>
      </c>
      <c r="W6" s="16"/>
      <c r="X6" s="77">
        <v>1</v>
      </c>
      <c r="Y6" s="692" t="s">
        <v>1633</v>
      </c>
      <c r="Z6" s="77" t="s">
        <v>1634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1656</v>
      </c>
      <c r="P7" s="77" t="s">
        <v>1657</v>
      </c>
      <c r="Q7" s="77" t="s">
        <v>1501</v>
      </c>
      <c r="R7" s="16"/>
      <c r="S7" s="77">
        <v>2</v>
      </c>
      <c r="T7" s="76" t="s">
        <v>795</v>
      </c>
      <c r="U7" s="77" t="s">
        <v>1503</v>
      </c>
      <c r="V7" s="77" t="s">
        <v>1503</v>
      </c>
      <c r="W7" s="16"/>
      <c r="X7" s="77">
        <v>2</v>
      </c>
      <c r="Y7" s="692" t="s">
        <v>1656</v>
      </c>
      <c r="Z7" s="77" t="s">
        <v>1657</v>
      </c>
      <c r="AA7" s="77" t="s">
        <v>1501</v>
      </c>
      <c r="AB7" s="16"/>
      <c r="AC7" s="77">
        <v>2</v>
      </c>
      <c r="AD7" s="77" t="s">
        <v>2311</v>
      </c>
      <c r="AE7" s="77" t="s">
        <v>2312</v>
      </c>
      <c r="AF7" s="77" t="s">
        <v>1501</v>
      </c>
    </row>
    <row r="8" spans="1:32" ht="12">
      <c r="A8" s="16"/>
      <c r="B8" s="16"/>
      <c r="C8" s="16"/>
      <c r="D8" s="16"/>
      <c r="F8" s="16"/>
      <c r="G8" s="16"/>
      <c r="H8" s="16"/>
      <c r="I8" s="16"/>
      <c r="J8" s="16"/>
      <c r="K8" s="1044"/>
      <c r="L8" s="1044"/>
      <c r="M8" s="1044"/>
      <c r="N8" s="988">
        <v>3</v>
      </c>
      <c r="O8" s="77" t="s">
        <v>1679</v>
      </c>
      <c r="P8" s="77" t="s">
        <v>1680</v>
      </c>
      <c r="Q8" s="77" t="s">
        <v>1501</v>
      </c>
      <c r="R8" s="16"/>
      <c r="S8" s="16"/>
      <c r="T8" s="16"/>
      <c r="U8" s="16"/>
      <c r="V8" s="16"/>
      <c r="W8" s="16"/>
      <c r="X8" s="77">
        <v>3</v>
      </c>
      <c r="Y8" s="692" t="s">
        <v>1679</v>
      </c>
      <c r="Z8" s="77" t="s">
        <v>1680</v>
      </c>
      <c r="AA8" s="77" t="s">
        <v>1501</v>
      </c>
      <c r="AB8" s="16"/>
      <c r="AC8" s="77">
        <v>3</v>
      </c>
      <c r="AD8" s="77" t="s">
        <v>2295</v>
      </c>
      <c r="AE8" s="77" t="s">
        <v>2296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1702</v>
      </c>
      <c r="P9" s="77" t="s">
        <v>1703</v>
      </c>
      <c r="Q9" s="77" t="s">
        <v>1501</v>
      </c>
      <c r="R9" s="16"/>
      <c r="S9" s="16"/>
      <c r="T9" s="16"/>
      <c r="U9" s="16"/>
      <c r="V9" s="16"/>
      <c r="W9" s="16"/>
      <c r="X9" s="77">
        <v>4</v>
      </c>
      <c r="Y9" s="692" t="s">
        <v>1702</v>
      </c>
      <c r="Z9" s="77" t="s">
        <v>1703</v>
      </c>
      <c r="AA9" s="77" t="s">
        <v>1501</v>
      </c>
      <c r="AB9" s="16"/>
      <c r="AC9" s="77">
        <v>4</v>
      </c>
      <c r="AD9" s="77" t="s">
        <v>2319</v>
      </c>
      <c r="AE9" s="77" t="s">
        <v>2320</v>
      </c>
      <c r="AF9" s="77" t="s">
        <v>1501</v>
      </c>
    </row>
    <row r="10" spans="1:32" ht="12">
      <c r="A10" s="16"/>
      <c r="B10" s="16"/>
      <c r="C10" s="16"/>
      <c r="D10" s="16"/>
      <c r="F10" s="75" t="s">
        <v>1501</v>
      </c>
      <c r="G10" s="76" t="s">
        <v>2181</v>
      </c>
      <c r="H10" s="77" t="s">
        <v>2182</v>
      </c>
      <c r="I10" s="77" t="s">
        <v>2360</v>
      </c>
      <c r="J10" s="77" t="s">
        <v>2361</v>
      </c>
      <c r="K10" s="1079">
        <v>9</v>
      </c>
      <c r="L10" s="1045">
        <v>40</v>
      </c>
      <c r="M10" s="1044"/>
      <c r="N10" s="988">
        <v>5</v>
      </c>
      <c r="O10" s="77" t="s">
        <v>1725</v>
      </c>
      <c r="P10" s="77" t="s">
        <v>1726</v>
      </c>
      <c r="Q10" s="77" t="s">
        <v>1501</v>
      </c>
      <c r="R10" s="16"/>
      <c r="S10" s="16"/>
      <c r="T10" s="16"/>
      <c r="U10" s="16"/>
      <c r="V10" s="16"/>
      <c r="W10" s="16"/>
      <c r="X10" s="77">
        <v>5</v>
      </c>
      <c r="Y10" s="692" t="s">
        <v>1725</v>
      </c>
      <c r="Z10" s="77" t="s">
        <v>1726</v>
      </c>
      <c r="AA10" s="77" t="s">
        <v>1501</v>
      </c>
      <c r="AB10" s="16"/>
      <c r="AC10" s="77">
        <v>5</v>
      </c>
      <c r="AD10" s="77" t="s">
        <v>2303</v>
      </c>
      <c r="AE10" s="77" t="s">
        <v>2304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1748</v>
      </c>
      <c r="P11" s="77" t="s">
        <v>1749</v>
      </c>
      <c r="Q11" s="77" t="s">
        <v>1501</v>
      </c>
      <c r="R11" s="16"/>
      <c r="S11" s="16"/>
      <c r="T11" s="16"/>
      <c r="U11" s="16"/>
      <c r="V11" s="16"/>
      <c r="W11" s="16"/>
      <c r="X11" s="77">
        <v>6</v>
      </c>
      <c r="Y11" s="692" t="s">
        <v>1748</v>
      </c>
      <c r="Z11" s="77" t="s">
        <v>1749</v>
      </c>
      <c r="AA11" s="77" t="s">
        <v>1501</v>
      </c>
      <c r="AB11" s="16"/>
      <c r="AC11" s="77">
        <v>6</v>
      </c>
      <c r="AD11" s="77" t="s">
        <v>2343</v>
      </c>
      <c r="AE11" s="77" t="s">
        <v>2344</v>
      </c>
      <c r="AF11" s="77" t="s">
        <v>1501</v>
      </c>
    </row>
    <row r="12" spans="1:32" ht="12">
      <c r="A12" s="16"/>
      <c r="B12" s="16"/>
      <c r="C12" s="16"/>
      <c r="D12" s="16"/>
      <c r="F12" s="75" t="s">
        <v>1505</v>
      </c>
      <c r="G12" s="76" t="s">
        <v>2181</v>
      </c>
      <c r="H12" s="77"/>
      <c r="I12" s="77" t="s">
        <v>2181</v>
      </c>
      <c r="J12" s="77"/>
      <c r="K12" s="1079" t="s">
        <v>1544</v>
      </c>
      <c r="L12" s="1045"/>
      <c r="M12" s="1044"/>
      <c r="N12" s="988">
        <v>7</v>
      </c>
      <c r="O12" s="77" t="s">
        <v>1771</v>
      </c>
      <c r="P12" s="77" t="s">
        <v>1772</v>
      </c>
      <c r="Q12" s="77" t="s">
        <v>1501</v>
      </c>
      <c r="R12" s="16"/>
      <c r="S12" s="16"/>
      <c r="T12" s="16"/>
      <c r="U12" s="16"/>
      <c r="V12" s="16"/>
      <c r="W12" s="16"/>
      <c r="X12" s="77">
        <v>7</v>
      </c>
      <c r="Y12" s="692" t="s">
        <v>1771</v>
      </c>
      <c r="Z12" s="77" t="s">
        <v>1772</v>
      </c>
      <c r="AA12" s="77" t="s">
        <v>1501</v>
      </c>
      <c r="AB12" s="16"/>
      <c r="AC12" s="77">
        <v>7</v>
      </c>
      <c r="AD12" s="77" t="s">
        <v>2315</v>
      </c>
      <c r="AE12" s="77" t="s">
        <v>2316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1794</v>
      </c>
      <c r="P13" s="77" t="s">
        <v>1795</v>
      </c>
      <c r="Q13" s="77" t="s">
        <v>1501</v>
      </c>
      <c r="R13" s="16"/>
      <c r="S13" s="16"/>
      <c r="T13" s="16"/>
      <c r="U13" s="16"/>
      <c r="V13" s="16"/>
      <c r="W13" s="16"/>
      <c r="X13" s="77">
        <v>8</v>
      </c>
      <c r="Y13" s="692" t="s">
        <v>1794</v>
      </c>
      <c r="Z13" s="77" t="s">
        <v>1795</v>
      </c>
      <c r="AA13" s="77" t="s">
        <v>1501</v>
      </c>
      <c r="AB13" s="16"/>
      <c r="AC13" s="77">
        <v>8</v>
      </c>
      <c r="AD13" s="77" t="s">
        <v>2335</v>
      </c>
      <c r="AE13" s="77" t="s">
        <v>2336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1817</v>
      </c>
      <c r="P14" s="77" t="s">
        <v>1818</v>
      </c>
      <c r="Q14" s="77" t="s">
        <v>1501</v>
      </c>
      <c r="R14" s="16"/>
      <c r="S14" s="16"/>
      <c r="T14" s="16"/>
      <c r="U14" s="16"/>
      <c r="V14" s="16"/>
      <c r="W14" s="16"/>
      <c r="X14" s="77">
        <v>9</v>
      </c>
      <c r="Y14" s="692" t="s">
        <v>1817</v>
      </c>
      <c r="Z14" s="77" t="s">
        <v>1818</v>
      </c>
      <c r="AA14" s="77" t="s">
        <v>1501</v>
      </c>
      <c r="AB14" s="16"/>
      <c r="AC14" s="77">
        <v>9</v>
      </c>
      <c r="AD14" s="77" t="s">
        <v>2299</v>
      </c>
      <c r="AE14" s="77" t="s">
        <v>2300</v>
      </c>
      <c r="AF14" s="77" t="s">
        <v>1501</v>
      </c>
    </row>
    <row r="15" spans="1:32" ht="12">
      <c r="A15" s="16"/>
      <c r="B15" s="16"/>
      <c r="C15" s="16"/>
      <c r="D15" s="16"/>
      <c r="E15" s="16"/>
      <c r="F15" s="16"/>
      <c r="G15" s="16"/>
      <c r="H15" s="16"/>
      <c r="I15" s="16"/>
      <c r="J15" s="16"/>
      <c r="K15" s="1044"/>
      <c r="L15" s="1044"/>
      <c r="M15" s="1044"/>
      <c r="N15" s="988">
        <v>10</v>
      </c>
      <c r="O15" s="77" t="s">
        <v>1840</v>
      </c>
      <c r="P15" s="77" t="s">
        <v>1841</v>
      </c>
      <c r="Q15" s="77" t="s">
        <v>1501</v>
      </c>
      <c r="R15" s="16"/>
      <c r="S15" s="16"/>
      <c r="T15" s="16"/>
      <c r="U15" s="16"/>
      <c r="V15" s="16"/>
      <c r="W15" s="16"/>
      <c r="X15" s="77">
        <v>10</v>
      </c>
      <c r="Y15" s="692" t="s">
        <v>1840</v>
      </c>
      <c r="Z15" s="77" t="s">
        <v>1841</v>
      </c>
      <c r="AA15" s="77" t="s">
        <v>1501</v>
      </c>
      <c r="AB15" s="16"/>
      <c r="AC15" s="77">
        <v>10</v>
      </c>
      <c r="AD15" s="77" t="s">
        <v>2355</v>
      </c>
      <c r="AE15" s="77" t="s">
        <v>2356</v>
      </c>
      <c r="AF15" s="77" t="s">
        <v>1501</v>
      </c>
    </row>
    <row r="16" spans="1:32" ht="12">
      <c r="A16" s="16"/>
      <c r="B16" s="16"/>
      <c r="C16" s="16"/>
      <c r="D16" s="16"/>
      <c r="E16" s="16"/>
      <c r="F16" s="16"/>
      <c r="G16" s="16"/>
      <c r="H16" s="16"/>
      <c r="I16" s="16"/>
      <c r="J16" s="16"/>
      <c r="K16" s="1044"/>
      <c r="L16" s="1044"/>
      <c r="M16" s="1044"/>
      <c r="N16" s="988">
        <v>11</v>
      </c>
      <c r="O16" s="77" t="s">
        <v>1863</v>
      </c>
      <c r="P16" s="77" t="s">
        <v>1864</v>
      </c>
      <c r="Q16" s="77" t="s">
        <v>1501</v>
      </c>
      <c r="R16" s="16"/>
      <c r="S16" s="16"/>
      <c r="T16" s="16"/>
      <c r="U16" s="16"/>
      <c r="V16" s="16"/>
      <c r="W16" s="16"/>
      <c r="X16" s="77">
        <v>11</v>
      </c>
      <c r="Y16" s="692" t="s">
        <v>1863</v>
      </c>
      <c r="Z16" s="77" t="s">
        <v>1864</v>
      </c>
      <c r="AA16" s="77" t="s">
        <v>1501</v>
      </c>
      <c r="AB16" s="16"/>
      <c r="AC16" s="77">
        <v>11</v>
      </c>
      <c r="AD16" s="77" t="s">
        <v>2339</v>
      </c>
      <c r="AE16" s="77" t="s">
        <v>2340</v>
      </c>
      <c r="AF16" s="77" t="s">
        <v>1501</v>
      </c>
    </row>
    <row r="17" spans="1:32" ht="12">
      <c r="A17" s="16"/>
      <c r="B17" s="16"/>
      <c r="C17" s="16"/>
      <c r="D17" s="16"/>
      <c r="E17" s="16"/>
      <c r="F17" s="16"/>
      <c r="G17" s="16"/>
      <c r="H17" s="16"/>
      <c r="I17" s="16"/>
      <c r="J17" s="16"/>
      <c r="K17" s="1044"/>
      <c r="L17" s="1044"/>
      <c r="M17" s="1044"/>
      <c r="N17" s="988">
        <v>12</v>
      </c>
      <c r="O17" s="77" t="s">
        <v>1886</v>
      </c>
      <c r="P17" s="77" t="s">
        <v>1887</v>
      </c>
      <c r="Q17" s="77" t="s">
        <v>1501</v>
      </c>
      <c r="R17" s="16"/>
      <c r="S17" s="16"/>
      <c r="T17" s="16"/>
      <c r="U17" s="16"/>
      <c r="V17" s="16"/>
      <c r="W17" s="16"/>
      <c r="X17" s="77">
        <v>12</v>
      </c>
      <c r="Y17" s="692" t="s">
        <v>1886</v>
      </c>
      <c r="Z17" s="77" t="s">
        <v>1887</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1909</v>
      </c>
      <c r="P18" s="77" t="s">
        <v>1910</v>
      </c>
      <c r="Q18" s="77" t="s">
        <v>1501</v>
      </c>
      <c r="R18" s="16"/>
      <c r="S18" s="16"/>
      <c r="T18" s="16"/>
      <c r="U18" s="16"/>
      <c r="V18" s="16"/>
      <c r="W18" s="16"/>
      <c r="X18" s="77">
        <v>13</v>
      </c>
      <c r="Y18" s="692" t="s">
        <v>1909</v>
      </c>
      <c r="Z18" s="77" t="s">
        <v>1910</v>
      </c>
      <c r="AA18" s="77" t="s">
        <v>1501</v>
      </c>
      <c r="AB18" s="16"/>
      <c r="AC18" s="77">
        <v>13</v>
      </c>
      <c r="AD18" s="77" t="s">
        <v>2323</v>
      </c>
      <c r="AE18" s="77" t="s">
        <v>2324</v>
      </c>
      <c r="AF18" s="77" t="s">
        <v>1501</v>
      </c>
    </row>
    <row r="19" spans="1:32" ht="12">
      <c r="A19" s="16"/>
      <c r="B19" s="16"/>
      <c r="C19" s="16"/>
      <c r="D19" s="16"/>
      <c r="E19" s="16"/>
      <c r="F19" s="16"/>
      <c r="G19" s="16"/>
      <c r="H19" s="16"/>
      <c r="I19" s="16"/>
      <c r="J19" s="16"/>
      <c r="K19" s="1044"/>
      <c r="L19" s="1044"/>
      <c r="M19" s="1044"/>
      <c r="N19" s="988">
        <v>14</v>
      </c>
      <c r="O19" s="77" t="s">
        <v>1932</v>
      </c>
      <c r="P19" s="77" t="s">
        <v>1933</v>
      </c>
      <c r="Q19" s="77" t="s">
        <v>1501</v>
      </c>
      <c r="R19" s="16"/>
      <c r="S19" s="16"/>
      <c r="T19" s="16"/>
      <c r="U19" s="16"/>
      <c r="V19" s="16"/>
      <c r="W19" s="16"/>
      <c r="X19" s="77">
        <v>14</v>
      </c>
      <c r="Y19" s="692" t="s">
        <v>1932</v>
      </c>
      <c r="Z19" s="77" t="s">
        <v>1933</v>
      </c>
      <c r="AA19" s="77" t="s">
        <v>1501</v>
      </c>
      <c r="AB19" s="16"/>
      <c r="AC19" s="77">
        <v>14</v>
      </c>
      <c r="AD19" s="77" t="s">
        <v>2327</v>
      </c>
      <c r="AE19" s="77" t="s">
        <v>2328</v>
      </c>
      <c r="AF19" s="77" t="s">
        <v>1501</v>
      </c>
    </row>
    <row r="20" spans="1:32" ht="12">
      <c r="A20" s="16"/>
      <c r="B20" s="16"/>
      <c r="C20" s="16"/>
      <c r="D20" s="16"/>
      <c r="E20" s="16"/>
      <c r="F20" s="16"/>
      <c r="G20" s="16"/>
      <c r="H20" s="16"/>
      <c r="I20" s="16"/>
      <c r="J20" s="16"/>
      <c r="K20" s="1044"/>
      <c r="L20" s="1044"/>
      <c r="M20" s="1044"/>
      <c r="N20" s="988">
        <v>15</v>
      </c>
      <c r="O20" s="77" t="s">
        <v>1955</v>
      </c>
      <c r="P20" s="77" t="s">
        <v>1956</v>
      </c>
      <c r="Q20" s="77" t="s">
        <v>1501</v>
      </c>
      <c r="R20" s="16"/>
      <c r="S20" s="16"/>
      <c r="T20" s="16"/>
      <c r="U20" s="16"/>
      <c r="V20" s="16"/>
      <c r="W20" s="16"/>
      <c r="X20" s="77">
        <v>15</v>
      </c>
      <c r="Y20" s="692" t="s">
        <v>1955</v>
      </c>
      <c r="Z20" s="77" t="s">
        <v>1956</v>
      </c>
      <c r="AA20" s="77" t="s">
        <v>1501</v>
      </c>
      <c r="AB20" s="16"/>
      <c r="AC20" s="77">
        <v>15</v>
      </c>
      <c r="AD20" s="77" t="s">
        <v>2181</v>
      </c>
      <c r="AE20" s="77" t="s">
        <v>2182</v>
      </c>
      <c r="AF20" s="77" t="s">
        <v>1501</v>
      </c>
    </row>
    <row r="21" spans="1:32" ht="12">
      <c r="A21" s="16"/>
      <c r="B21" s="16"/>
      <c r="C21" s="16"/>
      <c r="D21" s="16"/>
      <c r="E21" s="16"/>
      <c r="F21" s="16"/>
      <c r="G21" s="16"/>
      <c r="H21" s="16"/>
      <c r="I21" s="16"/>
      <c r="J21" s="16"/>
      <c r="K21" s="1044"/>
      <c r="L21" s="1044"/>
      <c r="M21" s="1044"/>
      <c r="N21" s="988">
        <v>16</v>
      </c>
      <c r="O21" s="77" t="s">
        <v>1978</v>
      </c>
      <c r="P21" s="77" t="s">
        <v>1979</v>
      </c>
      <c r="Q21" s="77" t="s">
        <v>1501</v>
      </c>
      <c r="R21" s="16"/>
      <c r="S21" s="16"/>
      <c r="T21" s="16"/>
      <c r="U21" s="16"/>
      <c r="V21" s="16"/>
      <c r="W21" s="16"/>
      <c r="X21" s="77">
        <v>16</v>
      </c>
      <c r="Y21" s="692" t="s">
        <v>1978</v>
      </c>
      <c r="Z21" s="77" t="s">
        <v>1979</v>
      </c>
      <c r="AA21" s="77" t="s">
        <v>1501</v>
      </c>
      <c r="AB21" s="16"/>
      <c r="AC21" s="77">
        <v>16</v>
      </c>
      <c r="AD21" s="77" t="s">
        <v>2307</v>
      </c>
      <c r="AE21" s="77" t="s">
        <v>2308</v>
      </c>
      <c r="AF21" s="77" t="s">
        <v>1501</v>
      </c>
    </row>
    <row r="22" spans="1:32" ht="12">
      <c r="A22" s="16"/>
      <c r="B22" s="16"/>
      <c r="C22" s="16"/>
      <c r="D22" s="16"/>
      <c r="E22" s="16"/>
      <c r="F22" s="16"/>
      <c r="G22" s="16"/>
      <c r="H22" s="16"/>
      <c r="I22" s="16"/>
      <c r="J22" s="16"/>
      <c r="K22" s="1044"/>
      <c r="L22" s="1044"/>
      <c r="M22" s="1044"/>
      <c r="N22" s="988">
        <v>17</v>
      </c>
      <c r="O22" s="77" t="s">
        <v>2001</v>
      </c>
      <c r="P22" s="77" t="s">
        <v>2002</v>
      </c>
      <c r="Q22" s="77" t="s">
        <v>1501</v>
      </c>
      <c r="R22" s="16"/>
      <c r="S22" s="16"/>
      <c r="T22" s="16"/>
      <c r="U22" s="16"/>
      <c r="V22" s="16"/>
      <c r="W22" s="16"/>
      <c r="X22" s="77">
        <v>17</v>
      </c>
      <c r="Y22" s="692" t="s">
        <v>2001</v>
      </c>
      <c r="Z22" s="77" t="s">
        <v>2002</v>
      </c>
      <c r="AA22" s="77" t="s">
        <v>1501</v>
      </c>
      <c r="AB22" s="16"/>
      <c r="AC22" s="77">
        <v>17</v>
      </c>
      <c r="AD22" s="77" t="s">
        <v>2331</v>
      </c>
      <c r="AE22" s="77" t="s">
        <v>2332</v>
      </c>
      <c r="AF22" s="77" t="s">
        <v>1501</v>
      </c>
    </row>
    <row r="23" spans="1:32" ht="12">
      <c r="A23" s="16"/>
      <c r="B23" s="16"/>
      <c r="C23" s="16"/>
      <c r="D23" s="16"/>
      <c r="E23" s="16"/>
      <c r="F23" s="16"/>
      <c r="G23" s="16"/>
      <c r="H23" s="16"/>
      <c r="I23" s="16"/>
      <c r="J23" s="16"/>
      <c r="K23" s="1044"/>
      <c r="L23" s="1044"/>
      <c r="M23" s="1044"/>
      <c r="N23" s="988">
        <v>18</v>
      </c>
      <c r="O23" s="77" t="s">
        <v>2024</v>
      </c>
      <c r="P23" s="77" t="s">
        <v>2025</v>
      </c>
      <c r="Q23" s="77" t="s">
        <v>1501</v>
      </c>
      <c r="R23" s="16"/>
      <c r="S23" s="16"/>
      <c r="T23" s="16"/>
      <c r="U23" s="16"/>
      <c r="V23" s="16"/>
      <c r="W23" s="16"/>
      <c r="X23" s="77">
        <v>18</v>
      </c>
      <c r="Y23" s="692" t="s">
        <v>2024</v>
      </c>
      <c r="Z23" s="77" t="s">
        <v>2025</v>
      </c>
      <c r="AA23" s="77" t="s">
        <v>1501</v>
      </c>
      <c r="AB23" s="16"/>
      <c r="AC23" s="77">
        <v>18</v>
      </c>
      <c r="AD23" s="77" t="s">
        <v>2347</v>
      </c>
      <c r="AE23" s="77" t="s">
        <v>2348</v>
      </c>
      <c r="AF23" s="77" t="s">
        <v>1501</v>
      </c>
    </row>
    <row r="24" spans="1:32" ht="12">
      <c r="A24" s="16"/>
      <c r="B24" s="16"/>
      <c r="C24" s="16"/>
      <c r="D24" s="16"/>
      <c r="E24" s="16"/>
      <c r="F24" s="16"/>
      <c r="G24" s="16"/>
      <c r="H24" s="16"/>
      <c r="I24" s="16"/>
      <c r="J24" s="16"/>
      <c r="K24" s="1044"/>
      <c r="L24" s="1044"/>
      <c r="M24" s="1044"/>
      <c r="N24" s="988">
        <v>19</v>
      </c>
      <c r="O24" s="77" t="s">
        <v>2047</v>
      </c>
      <c r="P24" s="77" t="s">
        <v>2048</v>
      </c>
      <c r="Q24" s="77" t="s">
        <v>1501</v>
      </c>
      <c r="R24" s="16"/>
      <c r="S24" s="16"/>
      <c r="T24" s="16"/>
      <c r="U24" s="16"/>
      <c r="V24" s="16"/>
      <c r="W24" s="16"/>
      <c r="X24" s="77">
        <v>19</v>
      </c>
      <c r="Y24" s="692" t="s">
        <v>2047</v>
      </c>
      <c r="Z24" s="77" t="s">
        <v>2048</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2070</v>
      </c>
      <c r="P25" s="77" t="s">
        <v>2071</v>
      </c>
      <c r="Q25" s="77" t="s">
        <v>1501</v>
      </c>
      <c r="R25" s="16"/>
      <c r="S25" s="16"/>
      <c r="T25" s="16"/>
      <c r="U25" s="16"/>
      <c r="V25" s="16"/>
      <c r="W25" s="16"/>
      <c r="X25" s="77">
        <v>20</v>
      </c>
      <c r="Y25" s="692" t="s">
        <v>2070</v>
      </c>
      <c r="Z25" s="77" t="s">
        <v>2071</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2093</v>
      </c>
      <c r="P26" s="77" t="s">
        <v>2094</v>
      </c>
      <c r="Q26" s="77" t="s">
        <v>1501</v>
      </c>
      <c r="R26" s="16"/>
      <c r="S26" s="16"/>
      <c r="T26" s="16"/>
      <c r="U26" s="16"/>
      <c r="V26" s="16"/>
      <c r="W26" s="16"/>
      <c r="X26" s="77">
        <v>21</v>
      </c>
      <c r="Y26" s="692" t="s">
        <v>2093</v>
      </c>
      <c r="Z26" s="77" t="s">
        <v>2094</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2116</v>
      </c>
      <c r="P27" s="77" t="s">
        <v>2117</v>
      </c>
      <c r="Q27" s="77" t="s">
        <v>1501</v>
      </c>
      <c r="R27" s="16"/>
      <c r="S27" s="16"/>
      <c r="T27" s="16"/>
      <c r="U27" s="16"/>
      <c r="V27" s="16"/>
      <c r="W27" s="16"/>
      <c r="X27" s="77">
        <v>22</v>
      </c>
      <c r="Y27" s="692" t="s">
        <v>2116</v>
      </c>
      <c r="Z27" s="77" t="s">
        <v>2117</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1629</v>
      </c>
      <c r="P28" s="77" t="s">
        <v>1630</v>
      </c>
      <c r="Q28" s="77" t="s">
        <v>1501</v>
      </c>
      <c r="R28" s="16"/>
      <c r="S28" s="16"/>
      <c r="T28" s="16"/>
      <c r="U28" s="16"/>
      <c r="V28" s="16"/>
      <c r="W28" s="16"/>
      <c r="X28" s="77">
        <v>23</v>
      </c>
      <c r="Y28" s="692" t="s">
        <v>1629</v>
      </c>
      <c r="Z28" s="77" t="s">
        <v>1630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2158</v>
      </c>
      <c r="P29" s="77" t="s">
        <v>2159</v>
      </c>
      <c r="Q29" s="77" t="s">
        <v>1501</v>
      </c>
      <c r="R29" s="16"/>
      <c r="S29" s="16"/>
      <c r="T29" s="16"/>
      <c r="U29" s="16"/>
      <c r="V29" s="16"/>
      <c r="W29" s="16"/>
      <c r="X29" s="77">
        <v>24</v>
      </c>
      <c r="Y29" s="692" t="s">
        <v>2158</v>
      </c>
      <c r="Z29" s="77" t="s">
        <v>2159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2181</v>
      </c>
      <c r="P30" s="77" t="s">
        <v>2182</v>
      </c>
      <c r="Q30" s="77" t="s">
        <v>1501</v>
      </c>
      <c r="R30" s="16"/>
      <c r="S30" s="16"/>
      <c r="T30" s="16"/>
      <c r="U30" s="16"/>
      <c r="V30" s="16"/>
      <c r="W30" s="16"/>
      <c r="X30" s="77">
        <v>25</v>
      </c>
      <c r="Y30" s="692" t="s">
        <v>2181</v>
      </c>
      <c r="Z30" s="77" t="s">
        <v>2182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2204</v>
      </c>
      <c r="P31" s="77" t="s">
        <v>2205</v>
      </c>
      <c r="Q31" s="77" t="s">
        <v>1501</v>
      </c>
      <c r="R31" s="16"/>
      <c r="S31" s="16"/>
      <c r="T31" s="16"/>
      <c r="U31" s="16"/>
      <c r="V31" s="16"/>
      <c r="W31" s="16"/>
      <c r="X31" s="77">
        <v>26</v>
      </c>
      <c r="Y31" s="692" t="s">
        <v>2204</v>
      </c>
      <c r="Z31" s="77" t="s">
        <v>2205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2227</v>
      </c>
      <c r="P32" s="77" t="s">
        <v>2228</v>
      </c>
      <c r="Q32" s="77" t="s">
        <v>1501</v>
      </c>
      <c r="R32" s="16"/>
      <c r="S32" s="16"/>
      <c r="T32" s="16"/>
      <c r="U32" s="16"/>
      <c r="V32" s="16"/>
      <c r="W32" s="16"/>
      <c r="X32" s="77">
        <v>27</v>
      </c>
      <c r="Y32" s="692" t="s">
        <v>2227</v>
      </c>
      <c r="Z32" s="77" t="s">
        <v>2228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2250</v>
      </c>
      <c r="P33" s="77" t="s">
        <v>2251</v>
      </c>
      <c r="Q33" s="77" t="s">
        <v>1501</v>
      </c>
      <c r="R33" s="16"/>
      <c r="S33" s="16"/>
      <c r="T33" s="16"/>
      <c r="U33" s="16"/>
      <c r="V33" s="16"/>
      <c r="W33" s="16"/>
      <c r="X33" s="77">
        <v>28</v>
      </c>
      <c r="Y33" s="692" t="s">
        <v>2250</v>
      </c>
      <c r="Z33" s="77" t="s">
        <v>2251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2273</v>
      </c>
      <c r="P34" s="77" t="s">
        <v>2274</v>
      </c>
      <c r="Q34" s="77" t="s">
        <v>1501</v>
      </c>
      <c r="R34" s="16"/>
      <c r="S34" s="16"/>
      <c r="T34" s="16"/>
      <c r="U34" s="16"/>
      <c r="V34" s="16"/>
      <c r="W34" s="16"/>
      <c r="X34" s="77">
        <v>29</v>
      </c>
      <c r="Y34" s="692" t="s">
        <v>2273</v>
      </c>
      <c r="Z34" s="77" t="s">
        <v>2274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2360</v>
      </c>
      <c r="P36" s="77" t="s">
        <v>2361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37</v>
      </c>
      <c r="I4" s="70" t="str">
        <f>HLOOKUP(I3,比較地域マスタ!$E$5:$L$6,2,0)</f>
        <v>香川県</v>
      </c>
      <c r="J4" s="70" t="str">
        <f>HLOOKUP(J3,比較地域マスタ!$E$5:$L$6,2,0)</f>
        <v>丸亀市</v>
      </c>
      <c r="K4" s="70" t="str">
        <f>HLOOKUP(K3,比較地域マスタ!$E$5:$L$6,2,0)</f>
        <v>37202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丸亀市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380.33176163051456</v>
      </c>
      <c r="BB5" s="29"/>
      <c r="BC5" s="17"/>
      <c r="BD5" s="1005">
        <f>SUM(BC6:BC8)</f>
        <v>482.17003981990439</v>
      </c>
      <c r="BE5" s="29"/>
      <c r="BF5" s="17"/>
      <c r="BG5" s="1005">
        <f>AK35</f>
        <v>202.75408483088009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365.04101747237058</v>
      </c>
      <c r="BA6" s="17"/>
      <c r="BB6" s="29"/>
      <c r="BC6" s="1005">
        <f>O32</f>
        <v>463.83303536182052</v>
      </c>
      <c r="BD6" s="17"/>
      <c r="BE6" s="29"/>
      <c r="BF6" s="1005">
        <f>AK36</f>
        <v>189.08471729628985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9.8672375282293761</v>
      </c>
      <c r="BA7" s="17"/>
      <c r="BB7" s="29"/>
      <c r="BC7" s="1005">
        <f>O33</f>
        <v>9.597753015925548</v>
      </c>
      <c r="BD7" s="17"/>
      <c r="BE7" s="29"/>
      <c r="BF7" s="1005">
        <f t="shared" ref="BF7:BF8" si="0">AK37</f>
        <v>6.2879917904458766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5.4235066299145824</v>
      </c>
      <c r="BA8" s="17"/>
      <c r="BB8" s="29"/>
      <c r="BC8" s="1005">
        <f>O34</f>
        <v>8.7392514421583094</v>
      </c>
      <c r="BD8" s="17"/>
      <c r="BE8" s="29"/>
      <c r="BF8" s="1005">
        <f t="shared" si="0"/>
        <v>7.3813757441443473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923.89597834838332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115.21679216624059</v>
      </c>
      <c r="BA9" s="1005">
        <f>AZ9</f>
        <v>115.21679216624059</v>
      </c>
      <c r="BB9" s="29"/>
      <c r="BC9" s="1005">
        <f>O35</f>
        <v>216.27301835054789</v>
      </c>
      <c r="BD9" s="1005">
        <f>BC9</f>
        <v>216.27301835054789</v>
      </c>
      <c r="BE9" s="29"/>
      <c r="BF9" s="1005">
        <f>AK39</f>
        <v>105.69281828483062</v>
      </c>
      <c r="BG9" s="1005">
        <f>AK39</f>
        <v>105.69281828483062</v>
      </c>
      <c r="BH9" s="29"/>
    </row>
    <row r="10" spans="1:62" ht="17.100000000000001" customHeight="1" thickBot="1">
      <c r="B10" s="323"/>
      <c r="C10" s="324"/>
      <c r="D10" s="326"/>
      <c r="E10" s="326"/>
      <c r="F10" s="326"/>
      <c r="G10" s="325"/>
      <c r="H10" s="325"/>
      <c r="I10" s="326"/>
      <c r="J10" s="327"/>
      <c r="K10" s="334"/>
      <c r="L10" s="246" t="s">
        <v>114</v>
      </c>
      <c r="M10" s="246"/>
      <c r="N10" s="563"/>
      <c r="O10" s="906">
        <f>SUM(O11:O13)</f>
        <v>380.33176163051456</v>
      </c>
      <c r="P10" s="453">
        <f t="shared" ref="P10:P22" si="1">O10/$O$9</f>
        <v>0.41166080440183367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143.93668496336861</v>
      </c>
      <c r="BA10" s="1005">
        <f>AZ10</f>
        <v>143.93668496336861</v>
      </c>
      <c r="BB10" s="29"/>
      <c r="BC10" s="1005">
        <f>O36</f>
        <v>272.55333637949389</v>
      </c>
      <c r="BD10" s="1005">
        <f>BC10</f>
        <v>272.55333637949389</v>
      </c>
      <c r="BE10" s="29"/>
      <c r="BF10" s="1005">
        <f>AK40</f>
        <v>127.97934742074322</v>
      </c>
      <c r="BG10" s="1005">
        <f>AK40</f>
        <v>127.97934742074322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365.04101747237058</v>
      </c>
      <c r="P11" s="454">
        <f t="shared" si="1"/>
        <v>0.39511051679750969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267.40082588293888</v>
      </c>
      <c r="BB11" s="29"/>
      <c r="BC11" s="1005"/>
      <c r="BD11" s="1005">
        <f>SUM(BC12:BC14)</f>
        <v>246.0680277105798</v>
      </c>
      <c r="BE11" s="29"/>
      <c r="BF11" s="17"/>
      <c r="BG11" s="1005">
        <f>AK41</f>
        <v>212.96924303083227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9.8672375282293761</v>
      </c>
      <c r="P12" s="454">
        <f t="shared" si="1"/>
        <v>1.0680030825406009E-2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229.85048617549143</v>
      </c>
      <c r="BA12" s="17"/>
      <c r="BB12" s="29"/>
      <c r="BC12" s="1005">
        <f>O38</f>
        <v>208.24599208560085</v>
      </c>
      <c r="BD12" s="17"/>
      <c r="BE12" s="29"/>
      <c r="BF12" s="1005">
        <f>AK42</f>
        <v>179.86425383463268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5.4235066299145824</v>
      </c>
      <c r="P13" s="454">
        <f t="shared" si="1"/>
        <v>5.8702567789178997E-3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6.5647045080434596</v>
      </c>
      <c r="BA13" s="17"/>
      <c r="BB13" s="29"/>
      <c r="BC13" s="1005">
        <f>O41</f>
        <v>8.7731279252065395</v>
      </c>
      <c r="BD13" s="17"/>
      <c r="BE13" s="29"/>
      <c r="BF13" s="1005">
        <f>AK45</f>
        <v>6.568402677727927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115.21679216624059</v>
      </c>
      <c r="P14" s="453">
        <f t="shared" si="1"/>
        <v>0.12470753728380726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30.98563519940398</v>
      </c>
      <c r="BA14" s="17"/>
      <c r="BB14" s="29"/>
      <c r="BC14" s="1005">
        <f>O42</f>
        <v>29.0489076997724</v>
      </c>
      <c r="BD14" s="17"/>
      <c r="BE14" s="29"/>
      <c r="BF14" s="1005">
        <f t="shared" ref="BF14" si="2">AK46</f>
        <v>26.536586518471651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143.93668496336861</v>
      </c>
      <c r="P15" s="453">
        <f t="shared" si="1"/>
        <v>0.15579317189006409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17.009913705320681</v>
      </c>
      <c r="BA15" s="1005">
        <f>AZ15</f>
        <v>17.009913705320681</v>
      </c>
      <c r="BB15" s="29"/>
      <c r="BC15" s="1005">
        <f>O43</f>
        <v>14.5321513013541</v>
      </c>
      <c r="BD15" s="1005">
        <f>BC15</f>
        <v>14.5321513013541</v>
      </c>
      <c r="BE15" s="29"/>
      <c r="BF15" s="1005">
        <f>AK47</f>
        <v>19.577402726643349</v>
      </c>
      <c r="BG15" s="1005">
        <f>AK47</f>
        <v>19.577402726643349</v>
      </c>
      <c r="BH15" s="29"/>
    </row>
    <row r="16" spans="1:62" ht="17.100000000000001" customHeight="1" thickBot="1">
      <c r="B16" s="323"/>
      <c r="C16" s="324"/>
      <c r="D16" s="326"/>
      <c r="E16" s="326"/>
      <c r="F16" s="326"/>
      <c r="G16" s="325"/>
      <c r="H16" s="325"/>
      <c r="I16" s="326"/>
      <c r="J16" s="327"/>
      <c r="K16" s="335"/>
      <c r="L16" s="246" t="s">
        <v>128</v>
      </c>
      <c r="M16" s="344"/>
      <c r="N16" s="345"/>
      <c r="O16" s="906">
        <f>SUM(O18:O21)</f>
        <v>267.40082588293888</v>
      </c>
      <c r="P16" s="453">
        <f t="shared" si="1"/>
        <v>0.2894274162346307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229.85048617549143</v>
      </c>
      <c r="P17" s="454">
        <f t="shared" si="1"/>
        <v>0.24878394490512573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130.4840952567352</v>
      </c>
      <c r="P18" s="454">
        <f t="shared" si="1"/>
        <v>0.14123245291098363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99.36639091875621</v>
      </c>
      <c r="P19" s="454">
        <f t="shared" si="1"/>
        <v>0.10755149199414207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6.5647045080434596</v>
      </c>
      <c r="P20" s="454">
        <f t="shared" si="1"/>
        <v>7.1054584735599276E-3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30.98563519940398</v>
      </c>
      <c r="P21" s="454">
        <f t="shared" si="1"/>
        <v>3.3538012855945015E-2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17.009913705320681</v>
      </c>
      <c r="P22" s="612">
        <f t="shared" si="1"/>
        <v>1.8411070189664331E-2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334.19437504517441</v>
      </c>
      <c r="AZ22" s="1005">
        <f t="shared" si="3"/>
        <v>344.27601006456945</v>
      </c>
      <c r="BA22" s="1005">
        <f t="shared" si="3"/>
        <v>386.3087256413919</v>
      </c>
      <c r="BB22" s="1005">
        <f t="shared" si="3"/>
        <v>375.86547151921849</v>
      </c>
      <c r="BC22" s="1005">
        <f t="shared" si="3"/>
        <v>482.17003981990439</v>
      </c>
      <c r="BD22" s="1005">
        <f t="shared" si="3"/>
        <v>501.57490773136482</v>
      </c>
      <c r="BE22" s="1005">
        <f t="shared" si="3"/>
        <v>407.62082113647585</v>
      </c>
      <c r="BF22" s="1005">
        <f t="shared" si="3"/>
        <v>428.3393628997444</v>
      </c>
      <c r="BG22" s="1005">
        <f t="shared" si="3"/>
        <v>377.36315799563829</v>
      </c>
      <c r="BH22" s="1005">
        <f t="shared" si="3"/>
        <v>383.19710481982986</v>
      </c>
      <c r="BI22" s="1005">
        <f t="shared" si="3"/>
        <v>354.15739877389177</v>
      </c>
      <c r="BJ22" s="1005">
        <f t="shared" si="3"/>
        <v>330.60966862082461</v>
      </c>
      <c r="BK22" s="1005">
        <f t="shared" si="3"/>
        <v>293.22110736031516</v>
      </c>
      <c r="BL22" s="1005">
        <f t="shared" si="3"/>
        <v>202.75408483088009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156.10852452573499</v>
      </c>
      <c r="AZ23" s="1005">
        <f t="shared" ref="AZ23:BL23" si="4">Y39</f>
        <v>149.2685148099747</v>
      </c>
      <c r="BA23" s="1005">
        <f t="shared" si="4"/>
        <v>197.54096372507229</v>
      </c>
      <c r="BB23" s="1005">
        <f t="shared" si="4"/>
        <v>216.18445930099179</v>
      </c>
      <c r="BC23" s="1005">
        <f t="shared" si="4"/>
        <v>216.27301835054789</v>
      </c>
      <c r="BD23" s="1005">
        <f t="shared" si="4"/>
        <v>193.5748747451544</v>
      </c>
      <c r="BE23" s="1005">
        <f t="shared" si="4"/>
        <v>202.078000080104</v>
      </c>
      <c r="BF23" s="1005">
        <f t="shared" si="4"/>
        <v>151.46220072751785</v>
      </c>
      <c r="BG23" s="1005">
        <f t="shared" si="4"/>
        <v>128.50516253469101</v>
      </c>
      <c r="BH23" s="1005">
        <f t="shared" si="4"/>
        <v>132.90580773944575</v>
      </c>
      <c r="BI23" s="1005">
        <f t="shared" si="4"/>
        <v>103.55451149751815</v>
      </c>
      <c r="BJ23" s="1005">
        <f t="shared" si="4"/>
        <v>134.56872565807382</v>
      </c>
      <c r="BK23" s="1005">
        <f t="shared" si="4"/>
        <v>134.52067087354339</v>
      </c>
      <c r="BL23" s="1005">
        <f t="shared" si="4"/>
        <v>105.69281828483062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144.7667091143401</v>
      </c>
      <c r="AZ24" s="1005">
        <f t="shared" ref="AZ24:BL24" si="5">Y40</f>
        <v>137.40120122197999</v>
      </c>
      <c r="BA24" s="1005">
        <f t="shared" si="5"/>
        <v>190.3670979771461</v>
      </c>
      <c r="BB24" s="1005">
        <f t="shared" si="5"/>
        <v>251.1858987506954</v>
      </c>
      <c r="BC24" s="1005">
        <f t="shared" si="5"/>
        <v>272.55333637949389</v>
      </c>
      <c r="BD24" s="1005">
        <f t="shared" si="5"/>
        <v>233.5486707054682</v>
      </c>
      <c r="BE24" s="1005">
        <f t="shared" si="5"/>
        <v>199.5449846945923</v>
      </c>
      <c r="BF24" s="1005">
        <f t="shared" si="5"/>
        <v>174.36836607911482</v>
      </c>
      <c r="BG24" s="1005">
        <f t="shared" si="5"/>
        <v>185.66327316426415</v>
      </c>
      <c r="BH24" s="1005">
        <f t="shared" si="5"/>
        <v>167.10442027675336</v>
      </c>
      <c r="BI24" s="1005">
        <f t="shared" si="5"/>
        <v>126.66261936856399</v>
      </c>
      <c r="BJ24" s="1005">
        <f t="shared" si="5"/>
        <v>180.65985491747435</v>
      </c>
      <c r="BK24" s="1005">
        <f t="shared" si="5"/>
        <v>173.84323805727146</v>
      </c>
      <c r="BL24" s="1005">
        <f t="shared" si="5"/>
        <v>127.97934742074322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250.54638526105626</v>
      </c>
      <c r="AZ25" s="1005">
        <f t="shared" ref="AZ25:BL25" si="6">Y41</f>
        <v>251.87863242765368</v>
      </c>
      <c r="BA25" s="1005">
        <f t="shared" si="6"/>
        <v>245.89822429528689</v>
      </c>
      <c r="BB25" s="1005">
        <f t="shared" si="6"/>
        <v>248.06665212878434</v>
      </c>
      <c r="BC25" s="1005">
        <f t="shared" si="6"/>
        <v>246.0680277105798</v>
      </c>
      <c r="BD25" s="1005">
        <f t="shared" si="6"/>
        <v>240.08475771930321</v>
      </c>
      <c r="BE25" s="1005">
        <f t="shared" si="6"/>
        <v>238.09772009116364</v>
      </c>
      <c r="BF25" s="1005">
        <f t="shared" si="6"/>
        <v>234.7470445455869</v>
      </c>
      <c r="BG25" s="1005">
        <f t="shared" si="6"/>
        <v>231.28969867878664</v>
      </c>
      <c r="BH25" s="1005">
        <f t="shared" si="6"/>
        <v>229.64369093103448</v>
      </c>
      <c r="BI25" s="1005">
        <f t="shared" si="6"/>
        <v>227.51455560675944</v>
      </c>
      <c r="BJ25" s="1005">
        <f t="shared" si="6"/>
        <v>208.30670941605987</v>
      </c>
      <c r="BK25" s="1005">
        <f t="shared" si="6"/>
        <v>205.30127443838987</v>
      </c>
      <c r="BL25" s="1005">
        <f t="shared" si="6"/>
        <v>212.96924303083227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12.293719680851151</v>
      </c>
      <c r="AZ26" s="1005">
        <f t="shared" si="7"/>
        <v>12.10235405454605</v>
      </c>
      <c r="BA26" s="1005">
        <f t="shared" si="7"/>
        <v>12.479087769480181</v>
      </c>
      <c r="BB26" s="1005">
        <f t="shared" si="7"/>
        <v>12.647365577158091</v>
      </c>
      <c r="BC26" s="1005">
        <f t="shared" si="7"/>
        <v>14.5321513013541</v>
      </c>
      <c r="BD26" s="1005">
        <f t="shared" si="7"/>
        <v>15.203472445240839</v>
      </c>
      <c r="BE26" s="1005">
        <f t="shared" si="7"/>
        <v>23.85677314499971</v>
      </c>
      <c r="BF26" s="1005">
        <f t="shared" si="7"/>
        <v>14.946228079448804</v>
      </c>
      <c r="BG26" s="1005">
        <f t="shared" si="7"/>
        <v>13.80361230033815</v>
      </c>
      <c r="BH26" s="1005">
        <f t="shared" si="7"/>
        <v>14.996531567348287</v>
      </c>
      <c r="BI26" s="1005">
        <f t="shared" si="7"/>
        <v>14.676708386346943</v>
      </c>
      <c r="BJ26" s="1005">
        <f t="shared" si="7"/>
        <v>19.865464009930339</v>
      </c>
      <c r="BK26" s="1005">
        <f t="shared" si="7"/>
        <v>16.427219586965538</v>
      </c>
      <c r="BL26" s="1005">
        <f t="shared" si="7"/>
        <v>19.577402726643349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897.90971362715686</v>
      </c>
      <c r="AZ27" s="1005">
        <f t="shared" si="8"/>
        <v>894.92671257872382</v>
      </c>
      <c r="BA27" s="1005">
        <f t="shared" si="8"/>
        <v>1032.5940994083774</v>
      </c>
      <c r="BB27" s="1005">
        <f t="shared" si="8"/>
        <v>1103.9498472768482</v>
      </c>
      <c r="BC27" s="1005">
        <f t="shared" si="8"/>
        <v>1231.5965735618802</v>
      </c>
      <c r="BD27" s="1005">
        <f t="shared" si="8"/>
        <v>1183.9866833465314</v>
      </c>
      <c r="BE27" s="1005">
        <f t="shared" si="8"/>
        <v>1071.1982991473355</v>
      </c>
      <c r="BF27" s="1005">
        <f t="shared" si="8"/>
        <v>1003.8632023314127</v>
      </c>
      <c r="BG27" s="1005">
        <f t="shared" si="8"/>
        <v>936.62490467371822</v>
      </c>
      <c r="BH27" s="1005">
        <f t="shared" si="8"/>
        <v>927.84755533441171</v>
      </c>
      <c r="BI27" s="1005">
        <f t="shared" si="8"/>
        <v>826.56579363308038</v>
      </c>
      <c r="BJ27" s="1005">
        <f t="shared" si="8"/>
        <v>874.01042262236297</v>
      </c>
      <c r="BK27" s="1005">
        <f t="shared" si="8"/>
        <v>823.31351031648546</v>
      </c>
      <c r="BL27" s="1005">
        <f t="shared" si="8"/>
        <v>668.97289629392947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1231.5965735618802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482.17003981990439</v>
      </c>
      <c r="P31" s="453">
        <f t="shared" ref="P31:P43" si="9">O31/$O$30</f>
        <v>0.39149998479244574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463.83303536182052</v>
      </c>
      <c r="P32" s="454">
        <f t="shared" si="9"/>
        <v>0.37661117716524384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9.597753015925548</v>
      </c>
      <c r="P33" s="454">
        <f t="shared" si="9"/>
        <v>7.7929357891667762E-3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8.7392514421583094</v>
      </c>
      <c r="P34" s="454">
        <f t="shared" si="9"/>
        <v>7.0958718380351319E-3</v>
      </c>
      <c r="Q34" s="328"/>
      <c r="R34" s="13"/>
      <c r="S34" s="323"/>
      <c r="T34" s="563" t="s">
        <v>112</v>
      </c>
      <c r="U34" s="332"/>
      <c r="V34" s="332"/>
      <c r="W34" s="332"/>
      <c r="X34" s="893">
        <f>X35+X39+X40+X41+X47</f>
        <v>897.90971362715686</v>
      </c>
      <c r="Y34" s="894">
        <f t="shared" ref="Y34:AK34" si="10">Y35+Y39+Y40+Y41+Y47</f>
        <v>894.92671257872382</v>
      </c>
      <c r="Z34" s="894">
        <f t="shared" si="10"/>
        <v>1032.5940994083774</v>
      </c>
      <c r="AA34" s="894">
        <f t="shared" si="10"/>
        <v>1103.9498472768482</v>
      </c>
      <c r="AB34" s="894">
        <f t="shared" si="10"/>
        <v>1231.5965735618802</v>
      </c>
      <c r="AC34" s="894">
        <f t="shared" si="10"/>
        <v>1183.9866833465314</v>
      </c>
      <c r="AD34" s="894">
        <f t="shared" si="10"/>
        <v>1071.1982991473355</v>
      </c>
      <c r="AE34" s="894">
        <f t="shared" si="10"/>
        <v>1003.8632023314127</v>
      </c>
      <c r="AF34" s="894">
        <f t="shared" si="10"/>
        <v>936.62490467371822</v>
      </c>
      <c r="AG34" s="894">
        <f t="shared" si="10"/>
        <v>927.84755533441171</v>
      </c>
      <c r="AH34" s="894">
        <f t="shared" si="10"/>
        <v>826.56579363308038</v>
      </c>
      <c r="AI34" s="894">
        <f t="shared" si="10"/>
        <v>874.01042262236297</v>
      </c>
      <c r="AJ34" s="894">
        <f t="shared" si="10"/>
        <v>823.31351031648546</v>
      </c>
      <c r="AK34" s="895">
        <f t="shared" si="10"/>
        <v>668.97289629392947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216.27301835054789</v>
      </c>
      <c r="P35" s="453">
        <f t="shared" si="9"/>
        <v>0.17560378373339269</v>
      </c>
      <c r="Q35" s="328"/>
      <c r="R35" s="13"/>
      <c r="S35" s="323"/>
      <c r="T35" s="334"/>
      <c r="U35" s="246" t="s">
        <v>114</v>
      </c>
      <c r="V35" s="344"/>
      <c r="W35" s="344"/>
      <c r="X35" s="896">
        <f>SUM(X36:X38)</f>
        <v>334.19437504517441</v>
      </c>
      <c r="Y35" s="897">
        <f t="shared" ref="Y35:AK35" si="11">SUM(Y36:Y38)</f>
        <v>344.27601006456945</v>
      </c>
      <c r="Z35" s="897">
        <f t="shared" si="11"/>
        <v>386.3087256413919</v>
      </c>
      <c r="AA35" s="897">
        <f t="shared" si="11"/>
        <v>375.86547151921849</v>
      </c>
      <c r="AB35" s="897">
        <f t="shared" si="11"/>
        <v>482.17003981990439</v>
      </c>
      <c r="AC35" s="897">
        <f t="shared" si="11"/>
        <v>501.57490773136482</v>
      </c>
      <c r="AD35" s="897">
        <f t="shared" si="11"/>
        <v>407.62082113647585</v>
      </c>
      <c r="AE35" s="897">
        <f t="shared" si="11"/>
        <v>428.3393628997444</v>
      </c>
      <c r="AF35" s="897">
        <f t="shared" si="11"/>
        <v>377.36315799563829</v>
      </c>
      <c r="AG35" s="897">
        <f t="shared" si="11"/>
        <v>383.19710481982986</v>
      </c>
      <c r="AH35" s="897">
        <f t="shared" si="11"/>
        <v>354.15739877389177</v>
      </c>
      <c r="AI35" s="897">
        <f t="shared" si="11"/>
        <v>330.60966862082461</v>
      </c>
      <c r="AJ35" s="897">
        <f t="shared" si="11"/>
        <v>293.22110736031516</v>
      </c>
      <c r="AK35" s="898">
        <f t="shared" si="11"/>
        <v>202.75408483088009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272.55333637949389</v>
      </c>
      <c r="P36" s="453">
        <f t="shared" si="9"/>
        <v>0.22130082384952313</v>
      </c>
      <c r="Q36" s="328"/>
      <c r="R36" s="13"/>
      <c r="S36" s="356" t="s">
        <v>184</v>
      </c>
      <c r="T36" s="335"/>
      <c r="U36" s="346"/>
      <c r="V36" s="336" t="s">
        <v>184</v>
      </c>
      <c r="W36" s="357"/>
      <c r="X36" s="899">
        <f>VLOOKUP(年度マスタ!$K$4&amp;"_"&amp;X$33,データシート1!$A:$BT,MATCH("aa_"&amp;$S36,データシート1!$A$1:$BT$1,0),0)</f>
        <v>319.00082580837949</v>
      </c>
      <c r="Y36" s="900">
        <f>VLOOKUP(年度マスタ!$K$4&amp;"_"&amp;Y$33,データシート1!$A:$BT,MATCH("aa_"&amp;$S36,データシート1!$A$1:$BT$1,0),0)</f>
        <v>329.74794538703679</v>
      </c>
      <c r="Z36" s="900">
        <f>VLOOKUP(年度マスタ!$K$4&amp;"_"&amp;Z$33,データシート1!$A:$BT,MATCH("aa_"&amp;$S36,データシート1!$A$1:$BT$1,0),0)</f>
        <v>365.25992011212759</v>
      </c>
      <c r="AA36" s="900">
        <f>VLOOKUP(年度マスタ!$K$4&amp;"_"&amp;AA$33,データシート1!$A:$BT,MATCH("aa_"&amp;$S36,データシート1!$A$1:$BT$1,0),0)</f>
        <v>354.31996348867352</v>
      </c>
      <c r="AB36" s="900">
        <f>VLOOKUP(年度マスタ!$K$4&amp;"_"&amp;AB$33,データシート1!$A:$BT,MATCH("aa_"&amp;$S36,データシート1!$A$1:$BT$1,0),0)</f>
        <v>463.83303536182052</v>
      </c>
      <c r="AC36" s="900">
        <f>VLOOKUP(年度マスタ!$K$4&amp;"_"&amp;AC$33,データシート1!$A:$BT,MATCH("aa_"&amp;$S36,データシート1!$A$1:$BT$1,0),0)</f>
        <v>482.11979574193822</v>
      </c>
      <c r="AD36" s="900">
        <f>VLOOKUP(年度マスタ!$K$4&amp;"_"&amp;AD$33,データシート1!$A:$BT,MATCH("aa_"&amp;$S36,データシート1!$A$1:$BT$1,0),0)</f>
        <v>386.53810853592108</v>
      </c>
      <c r="AE36" s="900">
        <f>VLOOKUP(年度マスタ!$K$4&amp;"_"&amp;AE$33,データシート1!$A:$BT,MATCH("aa_"&amp;$S36,データシート1!$A$1:$BT$1,0),0)</f>
        <v>406.71519297407019</v>
      </c>
      <c r="AF36" s="900">
        <f>VLOOKUP(年度マスタ!$K$4&amp;"_"&amp;AF$33,データシート1!$A:$BT,MATCH("aa_"&amp;$S36,データシート1!$A$1:$BT$1,0),0)</f>
        <v>356.66810314352887</v>
      </c>
      <c r="AG36" s="900">
        <f>VLOOKUP(年度マスタ!$K$4&amp;"_"&amp;AG$33,データシート1!$A:$BT,MATCH("aa_"&amp;$S36,データシート1!$A$1:$BT$1,0),0)</f>
        <v>363.82652323850061</v>
      </c>
      <c r="AH36" s="900">
        <f>VLOOKUP(年度マスタ!$K$4&amp;"_"&amp;AH$33,データシート1!$A:$BT,MATCH("aa_"&amp;$S36,データシート1!$A$1:$BT$1,0),0)</f>
        <v>336.08148866376877</v>
      </c>
      <c r="AI36" s="900">
        <f>VLOOKUP(年度マスタ!$K$4&amp;"_"&amp;AI$33,データシート1!$A:$BT,MATCH("aa_"&amp;$S36,データシート1!$A$1:$BT$1,0),0)</f>
        <v>309.54565476312399</v>
      </c>
      <c r="AJ36" s="900">
        <f>VLOOKUP(年度マスタ!$K$4&amp;"_"&amp;AJ$33,データシート1!$A:$BT,MATCH("aa_"&amp;$S36,データシート1!$A$1:$BT$1,0),0)</f>
        <v>275.00094783810408</v>
      </c>
      <c r="AK36" s="901">
        <f>VLOOKUP(年度マスタ!$K$4&amp;"_"&amp;AK$33,データシート1!$A:$BT,MATCH("aa_"&amp;$S36,データシート1!$A$1:$BT$1,0),0)</f>
        <v>189.08471729628985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246.0680277105798</v>
      </c>
      <c r="P37" s="453">
        <f t="shared" si="9"/>
        <v>0.19979596646565076</v>
      </c>
      <c r="Q37" s="328"/>
      <c r="R37" s="13"/>
      <c r="S37" s="356" t="s">
        <v>187</v>
      </c>
      <c r="T37" s="335"/>
      <c r="U37" s="346"/>
      <c r="V37" s="336" t="s">
        <v>194</v>
      </c>
      <c r="W37" s="357"/>
      <c r="X37" s="899">
        <f>VLOOKUP(年度マスタ!$K$4&amp;"_"&amp;X$33,データシート1!$A:$BT,MATCH("aa_"&amp;$S37,データシート1!$A$1:$BT$1,0),0)</f>
        <v>7.6260650498193359</v>
      </c>
      <c r="Y37" s="900">
        <f>VLOOKUP(年度マスタ!$K$4&amp;"_"&amp;Y$33,データシート1!$A:$BT,MATCH("aa_"&amp;$S37,データシート1!$A$1:$BT$1,0),0)</f>
        <v>7.3530076435954141</v>
      </c>
      <c r="Z37" s="900">
        <f>VLOOKUP(年度マスタ!$K$4&amp;"_"&amp;Z$33,データシート1!$A:$BT,MATCH("aa_"&amp;$S37,データシート1!$A$1:$BT$1,0),0)</f>
        <v>11.718061519917949</v>
      </c>
      <c r="AA37" s="900">
        <f>VLOOKUP(年度マスタ!$K$4&amp;"_"&amp;AA$33,データシート1!$A:$BT,MATCH("aa_"&amp;$S37,データシート1!$A$1:$BT$1,0),0)</f>
        <v>11.751290139334801</v>
      </c>
      <c r="AB37" s="900">
        <f>VLOOKUP(年度マスタ!$K$4&amp;"_"&amp;AB$33,データシート1!$A:$BT,MATCH("aa_"&amp;$S37,データシート1!$A$1:$BT$1,0),0)</f>
        <v>9.597753015925548</v>
      </c>
      <c r="AC37" s="900">
        <f>VLOOKUP(年度マスタ!$K$4&amp;"_"&amp;AC$33,データシート1!$A:$BT,MATCH("aa_"&amp;$S37,データシート1!$A$1:$BT$1,0),0)</f>
        <v>8.4168987802785011</v>
      </c>
      <c r="AD37" s="900">
        <f>VLOOKUP(年度マスタ!$K$4&amp;"_"&amp;AD$33,データシート1!$A:$BT,MATCH("aa_"&amp;$S37,データシート1!$A$1:$BT$1,0),0)</f>
        <v>8.0575814674671644</v>
      </c>
      <c r="AE37" s="900">
        <f>VLOOKUP(年度マスタ!$K$4&amp;"_"&amp;AE$33,データシート1!$A:$BT,MATCH("aa_"&amp;$S37,データシート1!$A$1:$BT$1,0),0)</f>
        <v>7.4770007322916348</v>
      </c>
      <c r="AF37" s="900">
        <f>VLOOKUP(年度マスタ!$K$4&amp;"_"&amp;AF$33,データシート1!$A:$BT,MATCH("aa_"&amp;$S37,データシート1!$A$1:$BT$1,0),0)</f>
        <v>7.3310957547801197</v>
      </c>
      <c r="AG37" s="900">
        <f>VLOOKUP(年度マスタ!$K$4&amp;"_"&amp;AG$33,データシート1!$A:$BT,MATCH("aa_"&amp;$S37,データシート1!$A$1:$BT$1,0),0)</f>
        <v>6.9015450063192114</v>
      </c>
      <c r="AH37" s="900">
        <f>VLOOKUP(年度マスタ!$K$4&amp;"_"&amp;AH$33,データシート1!$A:$BT,MATCH("aa_"&amp;$S37,データシート1!$A$1:$BT$1,0),0)</f>
        <v>5.8168085356151966</v>
      </c>
      <c r="AI37" s="900">
        <f>VLOOKUP(年度マスタ!$K$4&amp;"_"&amp;AI$33,データシート1!$A:$BT,MATCH("aa_"&amp;$S37,データシート1!$A$1:$BT$1,0),0)</f>
        <v>7.3620904728067655</v>
      </c>
      <c r="AJ37" s="900">
        <f>VLOOKUP(年度マスタ!$K$4&amp;"_"&amp;AJ$33,データシート1!$A:$BT,MATCH("aa_"&amp;$S37,データシート1!$A$1:$BT$1,0),0)</f>
        <v>7.3151969040170286</v>
      </c>
      <c r="AK37" s="901">
        <f>VLOOKUP(年度マスタ!$K$4&amp;"_"&amp;AK$33,データシート1!$A:$BT,MATCH("aa_"&amp;$S37,データシート1!$A$1:$BT$1,0),0)</f>
        <v>6.2879917904458766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208.24599208560085</v>
      </c>
      <c r="P38" s="454">
        <f t="shared" si="9"/>
        <v>0.1690862061132048</v>
      </c>
      <c r="Q38" s="328"/>
      <c r="R38" s="13"/>
      <c r="S38" s="356" t="s">
        <v>188</v>
      </c>
      <c r="T38" s="335"/>
      <c r="U38" s="348"/>
      <c r="V38" s="358" t="s">
        <v>197</v>
      </c>
      <c r="W38" s="358"/>
      <c r="X38" s="899">
        <f>VLOOKUP(年度マスタ!$K$4&amp;"_"&amp;X$33,データシート1!$A:$BT,MATCH("aa_"&amp;$S38,データシート1!$A$1:$BT$1,0),0)</f>
        <v>7.5674841869755882</v>
      </c>
      <c r="Y38" s="900">
        <f>VLOOKUP(年度マスタ!$K$4&amp;"_"&amp;Y$33,データシート1!$A:$BT,MATCH("aa_"&amp;$S38,データシート1!$A$1:$BT$1,0),0)</f>
        <v>7.1750570339372759</v>
      </c>
      <c r="Z38" s="900">
        <f>VLOOKUP(年度マスタ!$K$4&amp;"_"&amp;Z$33,データシート1!$A:$BT,MATCH("aa_"&amp;$S38,データシート1!$A$1:$BT$1,0),0)</f>
        <v>9.3307440093463505</v>
      </c>
      <c r="AA38" s="900">
        <f>VLOOKUP(年度マスタ!$K$4&amp;"_"&amp;AA$33,データシート1!$A:$BT,MATCH("aa_"&amp;$S38,データシート1!$A$1:$BT$1,0),0)</f>
        <v>9.7942178912101596</v>
      </c>
      <c r="AB38" s="900">
        <f>VLOOKUP(年度マスタ!$K$4&amp;"_"&amp;AB$33,データシート1!$A:$BT,MATCH("aa_"&amp;$S38,データシート1!$A$1:$BT$1,0),0)</f>
        <v>8.7392514421583094</v>
      </c>
      <c r="AC38" s="900">
        <f>VLOOKUP(年度マスタ!$K$4&amp;"_"&amp;AC$33,データシート1!$A:$BT,MATCH("aa_"&amp;$S38,データシート1!$A$1:$BT$1,0),0)</f>
        <v>11.03821320914806</v>
      </c>
      <c r="AD38" s="900">
        <f>VLOOKUP(年度マスタ!$K$4&amp;"_"&amp;AD$33,データシート1!$A:$BT,MATCH("aa_"&amp;$S38,データシート1!$A$1:$BT$1,0),0)</f>
        <v>13.02513113308758</v>
      </c>
      <c r="AE38" s="900">
        <f>VLOOKUP(年度マスタ!$K$4&amp;"_"&amp;AE$33,データシート1!$A:$BT,MATCH("aa_"&amp;$S38,データシート1!$A$1:$BT$1,0),0)</f>
        <v>14.147169193382606</v>
      </c>
      <c r="AF38" s="900">
        <f>VLOOKUP(年度マスタ!$K$4&amp;"_"&amp;AF$33,データシート1!$A:$BT,MATCH("aa_"&amp;$S38,データシート1!$A$1:$BT$1,0),0)</f>
        <v>13.363959097329316</v>
      </c>
      <c r="AG38" s="900">
        <f>VLOOKUP(年度マスタ!$K$4&amp;"_"&amp;AG$33,データシート1!$A:$BT,MATCH("aa_"&amp;$S38,データシート1!$A$1:$BT$1,0),0)</f>
        <v>12.469036575010017</v>
      </c>
      <c r="AH38" s="900">
        <f>VLOOKUP(年度マスタ!$K$4&amp;"_"&amp;AH$33,データシート1!$A:$BT,MATCH("aa_"&amp;$S38,データシート1!$A$1:$BT$1,0),0)</f>
        <v>12.259101574507756</v>
      </c>
      <c r="AI38" s="900">
        <f>VLOOKUP(年度マスタ!$K$4&amp;"_"&amp;AI$33,データシート1!$A:$BT,MATCH("aa_"&amp;$S38,データシート1!$A$1:$BT$1,0),0)</f>
        <v>13.701923384893862</v>
      </c>
      <c r="AJ38" s="900">
        <f>VLOOKUP(年度マスタ!$K$4&amp;"_"&amp;AJ$33,データシート1!$A:$BT,MATCH("aa_"&amp;$S38,データシート1!$A$1:$BT$1,0),0)</f>
        <v>10.904962618194064</v>
      </c>
      <c r="AK38" s="901">
        <f>VLOOKUP(年度マスタ!$K$4&amp;"_"&amp;AK$33,データシート1!$A:$BT,MATCH("aa_"&amp;$S38,データシート1!$A$1:$BT$1,0),0)</f>
        <v>7.3813757441443473</v>
      </c>
      <c r="AL38" s="330"/>
      <c r="AW38" s="17" t="str">
        <f>年度マスタ!H4</f>
        <v>37</v>
      </c>
      <c r="AX38" s="17" t="s">
        <v>198</v>
      </c>
      <c r="AY38" s="17">
        <f>VLOOKUP($AW38&amp;"_"&amp;$AY$34,データシート1!$A:$BT,MATCH($AY$31&amp;"_"&amp;AY$36,データシート1!$A$1:$BT$1,0),0)</f>
        <v>2420.0145627868192</v>
      </c>
      <c r="AZ38" s="17">
        <f>VLOOKUP($AW38&amp;"_"&amp;$AY$34,データシート1!$A:$BT,MATCH($AY$31&amp;"_"&amp;AZ$36,データシート1!$A$1:$BT$1,0),0)</f>
        <v>60.728914304492385</v>
      </c>
      <c r="BA38" s="17">
        <f>VLOOKUP($AW38&amp;"_"&amp;$AY$34,データシート1!$A:$BT,MATCH($AY$31&amp;"_"&amp;BA$36,データシート1!$A$1:$BT$1,0),0)</f>
        <v>166.2752009733569</v>
      </c>
      <c r="BB38" s="17">
        <f>VLOOKUP($AW38&amp;"_"&amp;$AY$34,データシート1!$A:$BT,MATCH($AY$31&amp;"_"&amp;BB$36,データシート1!$A$1:$BT$1,0),0)</f>
        <v>1144.2600042146021</v>
      </c>
      <c r="BC38" s="17">
        <f>VLOOKUP($AW38&amp;"_"&amp;$AY$34,データシート1!$A:$BT,MATCH($AY$31&amp;"_"&amp;BC$36,データシート1!$A$1:$BT$1,0),0)</f>
        <v>1118.710635262534</v>
      </c>
      <c r="BD38" s="17">
        <f>VLOOKUP($AW38&amp;"_"&amp;$AY$34,データシート1!$A:$BT,MATCH($AY$31&amp;"_"&amp;BD$36,データシート1!$A$1:$BT$1,0),0)</f>
        <v>874.05390227047667</v>
      </c>
      <c r="BE38" s="17">
        <f>VLOOKUP($AW38&amp;"_"&amp;$AY$34,データシート1!$A:$BT,MATCH($AY$31&amp;"_"&amp;BE$36,データシート1!$A$1:$BT$1,0),0)</f>
        <v>765.3389582816078</v>
      </c>
      <c r="BF38" s="17">
        <f>VLOOKUP($AW38&amp;"_"&amp;$AY$34,データシート1!$A:$BT,MATCH($AY$31&amp;"_"&amp;BF$36,データシート1!$A$1:$BT$1,0),0)</f>
        <v>56.325900002825634</v>
      </c>
      <c r="BG38" s="17">
        <f>VLOOKUP($AW38&amp;"_"&amp;$AY$34,データシート1!$A:$BT,MATCH($AY$31&amp;"_"&amp;BG$36,データシート1!$A$1:$BT$1,0),0)</f>
        <v>398.34572710650917</v>
      </c>
      <c r="BH38" s="17">
        <f>VLOOKUP($AW38&amp;"_"&amp;$AY$34,データシート1!$A:$BT,MATCH($AY$31&amp;"_"&amp;BH$36,データシート1!$A$1:$BT$1,0),0)</f>
        <v>84.101263460510026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125.03321990811769</v>
      </c>
      <c r="P39" s="454">
        <f t="shared" si="9"/>
        <v>0.10152124696686284</v>
      </c>
      <c r="Q39" s="328"/>
      <c r="R39" s="13"/>
      <c r="S39" s="356" t="s">
        <v>189</v>
      </c>
      <c r="T39" s="335"/>
      <c r="U39" s="343" t="s">
        <v>199</v>
      </c>
      <c r="V39" s="344"/>
      <c r="W39" s="344"/>
      <c r="X39" s="896">
        <f>VLOOKUP(年度マスタ!$K$4&amp;"_"&amp;X$33,データシート1!$A:$BT,MATCH("aa_"&amp;$S39,データシート1!$A$1:$BT$1,0),0)</f>
        <v>156.10852452573499</v>
      </c>
      <c r="Y39" s="897">
        <f>VLOOKUP(年度マスタ!$K$4&amp;"_"&amp;Y$33,データシート1!$A:$BT,MATCH("aa_"&amp;$S39,データシート1!$A$1:$BT$1,0),0)</f>
        <v>149.2685148099747</v>
      </c>
      <c r="Z39" s="897">
        <f>VLOOKUP(年度マスタ!$K$4&amp;"_"&amp;Z$33,データシート1!$A:$BT,MATCH("aa_"&amp;$S39,データシート1!$A$1:$BT$1,0),0)</f>
        <v>197.54096372507229</v>
      </c>
      <c r="AA39" s="897">
        <f>VLOOKUP(年度マスタ!$K$4&amp;"_"&amp;AA$33,データシート1!$A:$BT,MATCH("aa_"&amp;$S39,データシート1!$A$1:$BT$1,0),0)</f>
        <v>216.18445930099179</v>
      </c>
      <c r="AB39" s="897">
        <f>VLOOKUP(年度マスタ!$K$4&amp;"_"&amp;AB$33,データシート1!$A:$BT,MATCH("aa_"&amp;$S39,データシート1!$A$1:$BT$1,0),0)</f>
        <v>216.27301835054789</v>
      </c>
      <c r="AC39" s="897">
        <f>VLOOKUP(年度マスタ!$K$4&amp;"_"&amp;AC$33,データシート1!$A:$BT,MATCH("aa_"&amp;$S39,データシート1!$A$1:$BT$1,0),0)</f>
        <v>193.5748747451544</v>
      </c>
      <c r="AD39" s="897">
        <f>VLOOKUP(年度マスタ!$K$4&amp;"_"&amp;AD$33,データシート1!$A:$BT,MATCH("aa_"&amp;$S39,データシート1!$A$1:$BT$1,0),0)</f>
        <v>202.078000080104</v>
      </c>
      <c r="AE39" s="897">
        <f>VLOOKUP(年度マスタ!$K$4&amp;"_"&amp;AE$33,データシート1!$A:$BT,MATCH("aa_"&amp;$S39,データシート1!$A$1:$BT$1,0),0)</f>
        <v>151.46220072751785</v>
      </c>
      <c r="AF39" s="897">
        <f>VLOOKUP(年度マスタ!$K$4&amp;"_"&amp;AF$33,データシート1!$A:$BT,MATCH("aa_"&amp;$S39,データシート1!$A$1:$BT$1,0),0)</f>
        <v>128.50516253469101</v>
      </c>
      <c r="AG39" s="897">
        <f>VLOOKUP(年度マスタ!$K$4&amp;"_"&amp;AG$33,データシート1!$A:$BT,MATCH("aa_"&amp;$S39,データシート1!$A$1:$BT$1,0),0)</f>
        <v>132.90580773944575</v>
      </c>
      <c r="AH39" s="897">
        <f>VLOOKUP(年度マスタ!$K$4&amp;"_"&amp;AH$33,データシート1!$A:$BT,MATCH("aa_"&amp;$S39,データシート1!$A$1:$BT$1,0),0)</f>
        <v>103.55451149751815</v>
      </c>
      <c r="AI39" s="897">
        <f>VLOOKUP(年度マスタ!$K$4&amp;"_"&amp;AI$33,データシート1!$A:$BT,MATCH("aa_"&amp;$S39,データシート1!$A$1:$BT$1,0),0)</f>
        <v>134.56872565807382</v>
      </c>
      <c r="AJ39" s="897">
        <f>VLOOKUP(年度マスタ!$K$4&amp;"_"&amp;AJ$33,データシート1!$A:$BT,MATCH("aa_"&amp;$S39,データシート1!$A$1:$BT$1,0),0)</f>
        <v>134.52067087354339</v>
      </c>
      <c r="AK39" s="898">
        <f>VLOOKUP(年度マスタ!$K$4&amp;"_"&amp;AK$33,データシート1!$A:$BT,MATCH("aa_"&amp;$S39,データシート1!$A$1:$BT$1,0),0)</f>
        <v>105.69281828483062</v>
      </c>
      <c r="AL39" s="330"/>
      <c r="AW39" s="17" t="str">
        <f>年度マスタ!K4</f>
        <v>37202</v>
      </c>
      <c r="AX39" s="17" t="s">
        <v>200</v>
      </c>
      <c r="AY39" s="17">
        <f>VLOOKUP($AW39&amp;"_"&amp;$AY$34,データシート1!$A:$BT,MATCH($AY$31&amp;"_"&amp;AY$36,データシート1!$A$1:$BT$1,0),0)</f>
        <v>189.08471729628985</v>
      </c>
      <c r="AZ39" s="17">
        <f>VLOOKUP($AW39&amp;"_"&amp;$AY$34,データシート1!$A:$BT,MATCH($AY$31&amp;"_"&amp;AZ$36,データシート1!$A$1:$BT$1,0),0)</f>
        <v>6.2879917904458766</v>
      </c>
      <c r="BA39" s="17">
        <f>VLOOKUP($AW39&amp;"_"&amp;$AY$34,データシート1!$A:$BT,MATCH($AY$31&amp;"_"&amp;BA$36,データシート1!$A$1:$BT$1,0),0)</f>
        <v>7.3813757441443473</v>
      </c>
      <c r="BB39" s="17">
        <f>VLOOKUP($AW39&amp;"_"&amp;$AY$34,データシート1!$A:$BT,MATCH($AY$31&amp;"_"&amp;BB$36,データシート1!$A$1:$BT$1,0),0)</f>
        <v>105.69281828483062</v>
      </c>
      <c r="BC39" s="17">
        <f>VLOOKUP($AW39&amp;"_"&amp;$AY$34,データシート1!$A:$BT,MATCH($AY$31&amp;"_"&amp;BC$36,データシート1!$A$1:$BT$1,0),0)</f>
        <v>127.97934742074322</v>
      </c>
      <c r="BD39" s="17">
        <f>VLOOKUP($AW39&amp;"_"&amp;$AY$34,データシート1!$A:$BT,MATCH($AY$31&amp;"_"&amp;BD$36,データシート1!$A$1:$BT$1,0),0)</f>
        <v>104.97344308016582</v>
      </c>
      <c r="BE39" s="17">
        <f>VLOOKUP($AW39&amp;"_"&amp;$AY$34,データシート1!$A:$BT,MATCH($AY$31&amp;"_"&amp;BE$36,データシート1!$A$1:$BT$1,0),0)</f>
        <v>74.890810754466855</v>
      </c>
      <c r="BF39" s="17">
        <f>VLOOKUP($AW39&amp;"_"&amp;$AY$34,データシート1!$A:$BT,MATCH($AY$31&amp;"_"&amp;BF$36,データシート1!$A$1:$BT$1,0),0)</f>
        <v>6.568402677727927</v>
      </c>
      <c r="BG39" s="17">
        <f>VLOOKUP($AW39&amp;"_"&amp;$AY$34,データシート1!$A:$BT,MATCH($AY$31&amp;"_"&amp;BG$36,データシート1!$A$1:$BT$1,0),0)</f>
        <v>26.536586518471651</v>
      </c>
      <c r="BH39" s="17">
        <f>VLOOKUP($AW39&amp;"_"&amp;$AY$34,データシート1!$A:$BT,MATCH($AY$31&amp;"_"&amp;BH$36,データシート1!$A$1:$BT$1,0),0)</f>
        <v>19.577402726643349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83.21277217748316</v>
      </c>
      <c r="P40" s="454">
        <f t="shared" si="9"/>
        <v>6.7564959146341946E-2</v>
      </c>
      <c r="Q40" s="328"/>
      <c r="R40" s="13"/>
      <c r="S40" s="356" t="s">
        <v>165</v>
      </c>
      <c r="T40" s="335"/>
      <c r="U40" s="343" t="s">
        <v>165</v>
      </c>
      <c r="V40" s="344"/>
      <c r="W40" s="344"/>
      <c r="X40" s="896">
        <f>VLOOKUP(年度マスタ!$K$4&amp;"_"&amp;X$33,データシート1!$A:$BT,MATCH("aa_"&amp;$S40,データシート1!$A$1:$BT$1,0),0)</f>
        <v>144.7667091143401</v>
      </c>
      <c r="Y40" s="897">
        <f>VLOOKUP(年度マスタ!$K$4&amp;"_"&amp;Y$33,データシート1!$A:$BT,MATCH("aa_"&amp;$S40,データシート1!$A$1:$BT$1,0),0)</f>
        <v>137.40120122197999</v>
      </c>
      <c r="Z40" s="897">
        <f>VLOOKUP(年度マスタ!$K$4&amp;"_"&amp;Z$33,データシート1!$A:$BT,MATCH("aa_"&amp;$S40,データシート1!$A$1:$BT$1,0),0)</f>
        <v>190.3670979771461</v>
      </c>
      <c r="AA40" s="897">
        <f>VLOOKUP(年度マスタ!$K$4&amp;"_"&amp;AA$33,データシート1!$A:$BT,MATCH("aa_"&amp;$S40,データシート1!$A$1:$BT$1,0),0)</f>
        <v>251.1858987506954</v>
      </c>
      <c r="AB40" s="897">
        <f>VLOOKUP(年度マスタ!$K$4&amp;"_"&amp;AB$33,データシート1!$A:$BT,MATCH("aa_"&amp;$S40,データシート1!$A$1:$BT$1,0),0)</f>
        <v>272.55333637949389</v>
      </c>
      <c r="AC40" s="897">
        <f>VLOOKUP(年度マスタ!$K$4&amp;"_"&amp;AC$33,データシート1!$A:$BT,MATCH("aa_"&amp;$S40,データシート1!$A$1:$BT$1,0),0)</f>
        <v>233.5486707054682</v>
      </c>
      <c r="AD40" s="897">
        <f>VLOOKUP(年度マスタ!$K$4&amp;"_"&amp;AD$33,データシート1!$A:$BT,MATCH("aa_"&amp;$S40,データシート1!$A$1:$BT$1,0),0)</f>
        <v>199.5449846945923</v>
      </c>
      <c r="AE40" s="897">
        <f>VLOOKUP(年度マスタ!$K$4&amp;"_"&amp;AE$33,データシート1!$A:$BT,MATCH("aa_"&amp;$S40,データシート1!$A$1:$BT$1,0),0)</f>
        <v>174.36836607911482</v>
      </c>
      <c r="AF40" s="897">
        <f>VLOOKUP(年度マスタ!$K$4&amp;"_"&amp;AF$33,データシート1!$A:$BT,MATCH("aa_"&amp;$S40,データシート1!$A$1:$BT$1,0),0)</f>
        <v>185.66327316426415</v>
      </c>
      <c r="AG40" s="897">
        <f>VLOOKUP(年度マスタ!$K$4&amp;"_"&amp;AG$33,データシート1!$A:$BT,MATCH("aa_"&amp;$S40,データシート1!$A$1:$BT$1,0),0)</f>
        <v>167.10442027675336</v>
      </c>
      <c r="AH40" s="897">
        <f>VLOOKUP(年度マスタ!$K$4&amp;"_"&amp;AH$33,データシート1!$A:$BT,MATCH("aa_"&amp;$S40,データシート1!$A$1:$BT$1,0),0)</f>
        <v>126.66261936856399</v>
      </c>
      <c r="AI40" s="897">
        <f>VLOOKUP(年度マスタ!$K$4&amp;"_"&amp;AI$33,データシート1!$A:$BT,MATCH("aa_"&amp;$S40,データシート1!$A$1:$BT$1,0),0)</f>
        <v>180.65985491747435</v>
      </c>
      <c r="AJ40" s="897">
        <f>VLOOKUP(年度マスタ!$K$4&amp;"_"&amp;AJ$33,データシート1!$A:$BT,MATCH("aa_"&amp;$S40,データシート1!$A$1:$BT$1,0),0)</f>
        <v>173.84323805727146</v>
      </c>
      <c r="AK40" s="898">
        <f>VLOOKUP(年度マスタ!$K$4&amp;"_"&amp;AK$33,データシート1!$A:$BT,MATCH("aa_"&amp;$S40,データシート1!$A$1:$BT$1,0),0)</f>
        <v>127.97934742074322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8.7731279252065395</v>
      </c>
      <c r="P41" s="454">
        <f t="shared" si="9"/>
        <v>7.1233779904355532E-3</v>
      </c>
      <c r="Q41" s="328"/>
      <c r="R41" s="13"/>
      <c r="S41" s="356" t="s">
        <v>201</v>
      </c>
      <c r="T41" s="335"/>
      <c r="U41" s="246" t="s">
        <v>128</v>
      </c>
      <c r="V41" s="344"/>
      <c r="W41" s="344"/>
      <c r="X41" s="896">
        <f>X42+X45+X46</f>
        <v>250.54638526105626</v>
      </c>
      <c r="Y41" s="897">
        <f t="shared" ref="Y41:AH41" si="12">Y42+Y45+Y46</f>
        <v>251.87863242765368</v>
      </c>
      <c r="Z41" s="897">
        <f t="shared" si="12"/>
        <v>245.89822429528689</v>
      </c>
      <c r="AA41" s="897">
        <f t="shared" si="12"/>
        <v>248.06665212878434</v>
      </c>
      <c r="AB41" s="897">
        <f t="shared" si="12"/>
        <v>246.0680277105798</v>
      </c>
      <c r="AC41" s="897">
        <f t="shared" si="12"/>
        <v>240.08475771930321</v>
      </c>
      <c r="AD41" s="897">
        <f t="shared" si="12"/>
        <v>238.09772009116364</v>
      </c>
      <c r="AE41" s="897">
        <f t="shared" si="12"/>
        <v>234.7470445455869</v>
      </c>
      <c r="AF41" s="897">
        <f t="shared" si="12"/>
        <v>231.28969867878664</v>
      </c>
      <c r="AG41" s="897">
        <f t="shared" si="12"/>
        <v>229.64369093103448</v>
      </c>
      <c r="AH41" s="897">
        <f t="shared" si="12"/>
        <v>227.51455560675944</v>
      </c>
      <c r="AI41" s="897">
        <f>AI42+AI45+AI46</f>
        <v>208.30670941605987</v>
      </c>
      <c r="AJ41" s="897">
        <f>AJ42+AJ45+AJ46</f>
        <v>205.30127443838987</v>
      </c>
      <c r="AK41" s="898">
        <f>AK42+AK45+AK46</f>
        <v>212.96924303083227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29.0489076997724</v>
      </c>
      <c r="P42" s="454">
        <f t="shared" si="9"/>
        <v>2.3586382362010421E-2</v>
      </c>
      <c r="Q42" s="328"/>
      <c r="R42" s="13"/>
      <c r="S42" s="356"/>
      <c r="T42" s="335"/>
      <c r="U42" s="346"/>
      <c r="V42" s="564" t="s">
        <v>129</v>
      </c>
      <c r="W42" s="336"/>
      <c r="X42" s="899">
        <f>SUM(X43:X44)</f>
        <v>213.86479759858074</v>
      </c>
      <c r="Y42" s="900">
        <f t="shared" ref="Y42:AK42" si="13">SUM(Y43:Y44)</f>
        <v>215.00286940594239</v>
      </c>
      <c r="Z42" s="900">
        <f t="shared" si="13"/>
        <v>210.79794963671031</v>
      </c>
      <c r="AA42" s="900">
        <f t="shared" si="13"/>
        <v>211.88827066060651</v>
      </c>
      <c r="AB42" s="900">
        <f t="shared" si="13"/>
        <v>208.24599208560085</v>
      </c>
      <c r="AC42" s="900">
        <f t="shared" si="13"/>
        <v>204.25976014984349</v>
      </c>
      <c r="AD42" s="900">
        <f t="shared" si="13"/>
        <v>202.43908404311179</v>
      </c>
      <c r="AE42" s="900">
        <f t="shared" si="13"/>
        <v>199.70348290932074</v>
      </c>
      <c r="AF42" s="900">
        <f t="shared" si="13"/>
        <v>197.68442366877852</v>
      </c>
      <c r="AG42" s="900">
        <f t="shared" si="13"/>
        <v>195.74839945550323</v>
      </c>
      <c r="AH42" s="900">
        <f t="shared" si="13"/>
        <v>193.2283882553541</v>
      </c>
      <c r="AI42" s="900">
        <f t="shared" si="13"/>
        <v>175.2041446686452</v>
      </c>
      <c r="AJ42" s="900">
        <f t="shared" si="13"/>
        <v>174.3489498711354</v>
      </c>
      <c r="AK42" s="901">
        <f t="shared" si="13"/>
        <v>179.86425383463268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14.5321513013541</v>
      </c>
      <c r="P43" s="612">
        <f t="shared" si="9"/>
        <v>1.179944115898756E-2</v>
      </c>
      <c r="Q43" s="328"/>
      <c r="R43" s="13"/>
      <c r="S43" s="356" t="s">
        <v>190</v>
      </c>
      <c r="T43" s="359"/>
      <c r="U43" s="346"/>
      <c r="V43" s="360"/>
      <c r="W43" s="347" t="s">
        <v>190</v>
      </c>
      <c r="X43" s="899">
        <f>VLOOKUP(年度マスタ!$K$4&amp;"_"&amp;X$33,データシート1!$A:$BT,MATCH("aa_"&amp;$S43,データシート1!$A$1:$BT$1,0),0)</f>
        <v>126.0473222732324</v>
      </c>
      <c r="Y43" s="900">
        <f>VLOOKUP(年度マスタ!$K$4&amp;"_"&amp;Y$33,データシート1!$A:$BT,MATCH("aa_"&amp;$S43,データシート1!$A$1:$BT$1,0),0)</f>
        <v>126.6023934409084</v>
      </c>
      <c r="Z43" s="900">
        <f>VLOOKUP(年度マスタ!$K$4&amp;"_"&amp;Z$33,データシート1!$A:$BT,MATCH("aa_"&amp;$S43,データシート1!$A$1:$BT$1,0),0)</f>
        <v>126.4465390314692</v>
      </c>
      <c r="AA43" s="900">
        <f>VLOOKUP(年度マスタ!$K$4&amp;"_"&amp;AA$33,データシート1!$A:$BT,MATCH("aa_"&amp;$S43,データシート1!$A$1:$BT$1,0),0)</f>
        <v>128.3060719569514</v>
      </c>
      <c r="AB43" s="900">
        <f>VLOOKUP(年度マスタ!$K$4&amp;"_"&amp;AB$33,データシート1!$A:$BT,MATCH("aa_"&amp;$S43,データシート1!$A$1:$BT$1,0),0)</f>
        <v>125.03321990811769</v>
      </c>
      <c r="AC43" s="900">
        <f>VLOOKUP(年度マスタ!$K$4&amp;"_"&amp;AC$33,データシート1!$A:$BT,MATCH("aa_"&amp;$S43,データシート1!$A$1:$BT$1,0),0)</f>
        <v>120.6646739821756</v>
      </c>
      <c r="AD43" s="900">
        <f>VLOOKUP(年度マスタ!$K$4&amp;"_"&amp;AD$33,データシート1!$A:$BT,MATCH("aa_"&amp;$S43,データシート1!$A$1:$BT$1,0),0)</f>
        <v>120.03427692289134</v>
      </c>
      <c r="AE43" s="900">
        <f>VLOOKUP(年度マスタ!$K$4&amp;"_"&amp;AE$33,データシート1!$A:$BT,MATCH("aa_"&amp;$S43,データシート1!$A$1:$BT$1,0),0)</f>
        <v>119.95727980558216</v>
      </c>
      <c r="AF43" s="900">
        <f>VLOOKUP(年度マスタ!$K$4&amp;"_"&amp;AF$33,データシート1!$A:$BT,MATCH("aa_"&amp;$S43,データシート1!$A$1:$BT$1,0),0)</f>
        <v>119.04687724356153</v>
      </c>
      <c r="AG43" s="900">
        <f>VLOOKUP(年度マスタ!$K$4&amp;"_"&amp;AG$33,データシート1!$A:$BT,MATCH("aa_"&amp;$S43,データシート1!$A$1:$BT$1,0),0)</f>
        <v>118.06570569862936</v>
      </c>
      <c r="AH43" s="900">
        <f>VLOOKUP(年度マスタ!$K$4&amp;"_"&amp;AH$33,データシート1!$A:$BT,MATCH("aa_"&amp;$S43,データシート1!$A$1:$BT$1,0),0)</f>
        <v>115.73521417158793</v>
      </c>
      <c r="AI43" s="900">
        <f>VLOOKUP(年度マスタ!$K$4&amp;"_"&amp;AI$33,データシート1!$A:$BT,MATCH("aa_"&amp;$S43,データシート1!$A$1:$BT$1,0),0)</f>
        <v>101.94759049556396</v>
      </c>
      <c r="AJ43" s="900">
        <f>VLOOKUP(年度マスタ!$K$4&amp;"_"&amp;AJ$33,データシート1!$A:$BT,MATCH("aa_"&amp;$S43,データシート1!$A$1:$BT$1,0),0)</f>
        <v>99.231854201418017</v>
      </c>
      <c r="AK43" s="901">
        <f>VLOOKUP(年度マスタ!$K$4&amp;"_"&amp;AK$33,データシート1!$A:$BT,MATCH("aa_"&amp;$S43,データシート1!$A$1:$BT$1,0),0)</f>
        <v>104.97344308016582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87.81747532534834</v>
      </c>
      <c r="Y44" s="900">
        <f>VLOOKUP(年度マスタ!$K$4&amp;"_"&amp;Y$33,データシート1!$A:$BT,MATCH("aa_"&amp;$S44,データシート1!$A$1:$BT$1,0),0)</f>
        <v>88.400475965033991</v>
      </c>
      <c r="Z44" s="900">
        <f>VLOOKUP(年度マスタ!$K$4&amp;"_"&amp;Z$33,データシート1!$A:$BT,MATCH("aa_"&amp;$S44,データシート1!$A$1:$BT$1,0),0)</f>
        <v>84.351410605241099</v>
      </c>
      <c r="AA44" s="900">
        <f>VLOOKUP(年度マスタ!$K$4&amp;"_"&amp;AA$33,データシート1!$A:$BT,MATCH("aa_"&amp;$S44,データシート1!$A$1:$BT$1,0),0)</f>
        <v>83.582198703655095</v>
      </c>
      <c r="AB44" s="900">
        <f>VLOOKUP(年度マスタ!$K$4&amp;"_"&amp;AB$33,データシート1!$A:$BT,MATCH("aa_"&amp;$S44,データシート1!$A$1:$BT$1,0),0)</f>
        <v>83.21277217748316</v>
      </c>
      <c r="AC44" s="900">
        <f>VLOOKUP(年度マスタ!$K$4&amp;"_"&amp;AC$33,データシート1!$A:$BT,MATCH("aa_"&amp;$S44,データシート1!$A$1:$BT$1,0),0)</f>
        <v>83.595086167667873</v>
      </c>
      <c r="AD44" s="900">
        <f>VLOOKUP(年度マスタ!$K$4&amp;"_"&amp;AD$33,データシート1!$A:$BT,MATCH("aa_"&amp;$S44,データシート1!$A$1:$BT$1,0),0)</f>
        <v>82.40480712022044</v>
      </c>
      <c r="AE44" s="900">
        <f>VLOOKUP(年度マスタ!$K$4&amp;"_"&amp;AE$33,データシート1!$A:$BT,MATCH("aa_"&amp;$S44,データシート1!$A$1:$BT$1,0),0)</f>
        <v>79.74620310373858</v>
      </c>
      <c r="AF44" s="900">
        <f>VLOOKUP(年度マスタ!$K$4&amp;"_"&amp;AF$33,データシート1!$A:$BT,MATCH("aa_"&amp;$S44,データシート1!$A$1:$BT$1,0),0)</f>
        <v>78.637546425216996</v>
      </c>
      <c r="AG44" s="900">
        <f>VLOOKUP(年度マスタ!$K$4&amp;"_"&amp;AG$33,データシート1!$A:$BT,MATCH("aa_"&amp;$S44,データシート1!$A$1:$BT$1,0),0)</f>
        <v>77.682693756873874</v>
      </c>
      <c r="AH44" s="900">
        <f>VLOOKUP(年度マスタ!$K$4&amp;"_"&amp;AH$33,データシート1!$A:$BT,MATCH("aa_"&amp;$S44,データシート1!$A$1:$BT$1,0),0)</f>
        <v>77.493174083766192</v>
      </c>
      <c r="AI44" s="900">
        <f>VLOOKUP(年度マスタ!$K$4&amp;"_"&amp;AI$33,データシート1!$A:$BT,MATCH("aa_"&amp;$S44,データシート1!$A$1:$BT$1,0),0)</f>
        <v>73.256554173081241</v>
      </c>
      <c r="AJ44" s="900">
        <f>VLOOKUP(年度マスタ!$K$4&amp;"_"&amp;AJ$33,データシート1!$A:$BT,MATCH("aa_"&amp;$S44,データシート1!$A$1:$BT$1,0),0)</f>
        <v>75.117095669717386</v>
      </c>
      <c r="AK44" s="901">
        <f>VLOOKUP(年度マスタ!$K$4&amp;"_"&amp;AK$33,データシート1!$A:$BT,MATCH("aa_"&amp;$S44,データシート1!$A$1:$BT$1,0),0)</f>
        <v>74.890810754466855</v>
      </c>
      <c r="AL44" s="330"/>
      <c r="AW44" s="17" t="str">
        <f>AW47</f>
        <v>香川県</v>
      </c>
      <c r="AX44" s="1010">
        <f t="shared" si="14"/>
        <v>0.37344254639221464</v>
      </c>
      <c r="AY44" s="1010">
        <f t="shared" si="14"/>
        <v>0.16143269907754981</v>
      </c>
      <c r="AZ44" s="1010">
        <f t="shared" si="14"/>
        <v>0.15782818299338283</v>
      </c>
      <c r="BA44" s="1010">
        <f t="shared" si="14"/>
        <v>0.29543152870894995</v>
      </c>
      <c r="BB44" s="1010">
        <f t="shared" si="14"/>
        <v>1.1865042827902588E-2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6.51029919711433</v>
      </c>
      <c r="Y45" s="900">
        <f>VLOOKUP(年度マスタ!$K$4&amp;"_"&amp;Y$33,データシート1!$A:$BT,MATCH("aa_"&amp;$S45,データシート1!$A$1:$BT$1,0),0)</f>
        <v>6.8089754192878598</v>
      </c>
      <c r="Z45" s="900">
        <f>VLOOKUP(年度マスタ!$K$4&amp;"_"&amp;Z$33,データシート1!$A:$BT,MATCH("aa_"&amp;$S45,データシート1!$A$1:$BT$1,0),0)</f>
        <v>7.8719693102403001</v>
      </c>
      <c r="AA45" s="900">
        <f>VLOOKUP(年度マスタ!$K$4&amp;"_"&amp;AA$33,データシート1!$A:$BT,MATCH("aa_"&amp;$S45,データシート1!$A$1:$BT$1,0),0)</f>
        <v>8.6629114214552292</v>
      </c>
      <c r="AB45" s="900">
        <f>VLOOKUP(年度マスタ!$K$4&amp;"_"&amp;AB$33,データシート1!$A:$BT,MATCH("aa_"&amp;$S45,データシート1!$A$1:$BT$1,0),0)</f>
        <v>8.7731279252065395</v>
      </c>
      <c r="AC45" s="900">
        <f>VLOOKUP(年度マスタ!$K$4&amp;"_"&amp;AC$33,データシート1!$A:$BT,MATCH("aa_"&amp;$S45,データシート1!$A$1:$BT$1,0),0)</f>
        <v>8.4222662544224001</v>
      </c>
      <c r="AD45" s="900">
        <f>VLOOKUP(年度マスタ!$K$4&amp;"_"&amp;AD$33,データシート1!$A:$BT,MATCH("aa_"&amp;$S45,データシート1!$A$1:$BT$1,0),0)</f>
        <v>8.2525571887163007</v>
      </c>
      <c r="AE45" s="900">
        <f>VLOOKUP(年度マスタ!$K$4&amp;"_"&amp;AE$33,データシート1!$A:$BT,MATCH("aa_"&amp;$S45,データシート1!$A$1:$BT$1,0),0)</f>
        <v>8.0212556109057243</v>
      </c>
      <c r="AF45" s="900">
        <f>VLOOKUP(年度マスタ!$K$4&amp;"_"&amp;AF$33,データシート1!$A:$BT,MATCH("aa_"&amp;$S45,データシート1!$A$1:$BT$1,0),0)</f>
        <v>7.7554349687212598</v>
      </c>
      <c r="AG45" s="900">
        <f>VLOOKUP(年度マスタ!$K$4&amp;"_"&amp;AG$33,データシート1!$A:$BT,MATCH("aa_"&amp;$S45,データシート1!$A$1:$BT$1,0),0)</f>
        <v>7.1662173069656001</v>
      </c>
      <c r="AH45" s="900">
        <f>VLOOKUP(年度マスタ!$K$4&amp;"_"&amp;AH$33,データシート1!$A:$BT,MATCH("aa_"&amp;$S45,データシート1!$A$1:$BT$1,0),0)</f>
        <v>6.9670220762951596</v>
      </c>
      <c r="AI45" s="900">
        <f>VLOOKUP(年度マスタ!$K$4&amp;"_"&amp;AI$33,データシート1!$A:$BT,MATCH("aa_"&amp;$S45,データシート1!$A$1:$BT$1,0),0)</f>
        <v>6.6402745906331502</v>
      </c>
      <c r="AJ45" s="900">
        <f>VLOOKUP(年度マスタ!$K$4&amp;"_"&amp;AJ$33,データシート1!$A:$BT,MATCH("aa_"&amp;$S45,データシート1!$A$1:$BT$1,0),0)</f>
        <v>6.55698893494686</v>
      </c>
      <c r="AK45" s="901">
        <f>VLOOKUP(年度マスタ!$K$4&amp;"_"&amp;AK$33,データシート1!$A:$BT,MATCH("aa_"&amp;$S45,データシート1!$A$1:$BT$1,0),0)</f>
        <v>6.568402677727927</v>
      </c>
      <c r="AL45" s="330"/>
      <c r="AW45" s="17" t="str">
        <f>AW48</f>
        <v>丸亀市</v>
      </c>
      <c r="AX45" s="1010">
        <f t="shared" ref="AX45:BB45" si="15">AX48/$BC48</f>
        <v>0.30308265993155448</v>
      </c>
      <c r="AY45" s="1010">
        <f t="shared" si="15"/>
        <v>0.15799267634064493</v>
      </c>
      <c r="AZ45" s="1010">
        <f t="shared" si="15"/>
        <v>0.19130722355082139</v>
      </c>
      <c r="BA45" s="1010">
        <f t="shared" si="15"/>
        <v>0.31835257334141542</v>
      </c>
      <c r="BB45" s="1010">
        <f t="shared" si="15"/>
        <v>2.9264866835563907E-2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30.171288465361179</v>
      </c>
      <c r="Y46" s="900">
        <f>VLOOKUP(年度マスタ!$K$4&amp;"_"&amp;Y$33,データシート1!$A:$BT,MATCH("aa_"&amp;$S46,データシート1!$A$1:$BT$1,0),0)</f>
        <v>30.066787602423421</v>
      </c>
      <c r="Z46" s="900">
        <f>VLOOKUP(年度マスタ!$K$4&amp;"_"&amp;Z$33,データシート1!$A:$BT,MATCH("aa_"&amp;$S46,データシート1!$A$1:$BT$1,0),0)</f>
        <v>27.228305348336288</v>
      </c>
      <c r="AA46" s="900">
        <f>VLOOKUP(年度マスタ!$K$4&amp;"_"&amp;AA$33,データシート1!$A:$BT,MATCH("aa_"&amp;$S46,データシート1!$A$1:$BT$1,0),0)</f>
        <v>27.515470046722619</v>
      </c>
      <c r="AB46" s="900">
        <f>VLOOKUP(年度マスタ!$K$4&amp;"_"&amp;AB$33,データシート1!$A:$BT,MATCH("aa_"&amp;$S46,データシート1!$A$1:$BT$1,0),0)</f>
        <v>29.0489076997724</v>
      </c>
      <c r="AC46" s="900">
        <f>VLOOKUP(年度マスタ!$K$4&amp;"_"&amp;AC$33,データシート1!$A:$BT,MATCH("aa_"&amp;$S46,データシート1!$A$1:$BT$1,0),0)</f>
        <v>27.402731315037329</v>
      </c>
      <c r="AD46" s="900">
        <f>VLOOKUP(年度マスタ!$K$4&amp;"_"&amp;AD$33,データシート1!$A:$BT,MATCH("aa_"&amp;$S46,データシート1!$A$1:$BT$1,0),0)</f>
        <v>27.406078859335533</v>
      </c>
      <c r="AE46" s="900">
        <f>VLOOKUP(年度マスタ!$K$4&amp;"_"&amp;AE$33,データシート1!$A:$BT,MATCH("aa_"&amp;$S46,データシート1!$A$1:$BT$1,0),0)</f>
        <v>27.022306025360447</v>
      </c>
      <c r="AF46" s="900">
        <f>VLOOKUP(年度マスタ!$K$4&amp;"_"&amp;AF$33,データシート1!$A:$BT,MATCH("aa_"&amp;$S46,データシート1!$A$1:$BT$1,0),0)</f>
        <v>25.849840041286857</v>
      </c>
      <c r="AG46" s="900">
        <f>VLOOKUP(年度マスタ!$K$4&amp;"_"&amp;AG$33,データシート1!$A:$BT,MATCH("aa_"&amp;$S46,データシート1!$A$1:$BT$1,0),0)</f>
        <v>26.729074168565649</v>
      </c>
      <c r="AH46" s="900">
        <f>VLOOKUP(年度マスタ!$K$4&amp;"_"&amp;AH$33,データシート1!$A:$BT,MATCH("aa_"&amp;$S46,データシート1!$A$1:$BT$1,0),0)</f>
        <v>27.319145275110184</v>
      </c>
      <c r="AI46" s="900">
        <f>VLOOKUP(年度マスタ!$K$4&amp;"_"&amp;AI$33,データシート1!$A:$BT,MATCH("aa_"&amp;$S46,データシート1!$A$1:$BT$1,0),0)</f>
        <v>26.462290156781524</v>
      </c>
      <c r="AJ46" s="900">
        <f>VLOOKUP(年度マスタ!$K$4&amp;"_"&amp;AJ$33,データシート1!$A:$BT,MATCH("aa_"&amp;$S46,データシート1!$A$1:$BT$1,0),0)</f>
        <v>24.395335632307603</v>
      </c>
      <c r="AK46" s="901">
        <f>VLOOKUP(年度マスタ!$K$4&amp;"_"&amp;AK$33,データシート1!$A:$BT,MATCH("aa_"&amp;$S46,データシート1!$A$1:$BT$1,0),0)</f>
        <v>26.536586518471651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12.293719680851151</v>
      </c>
      <c r="Y47" s="903">
        <f>VLOOKUP(年度マスタ!$K$4&amp;"_"&amp;Y$33,データシート1!$A:$BT,MATCH("aa_"&amp;$S47,データシート1!$A$1:$BT$1,0),0)</f>
        <v>12.10235405454605</v>
      </c>
      <c r="Z47" s="903">
        <f>VLOOKUP(年度マスタ!$K$4&amp;"_"&amp;Z$33,データシート1!$A:$BT,MATCH("aa_"&amp;$S47,データシート1!$A$1:$BT$1,0),0)</f>
        <v>12.479087769480181</v>
      </c>
      <c r="AA47" s="903">
        <f>VLOOKUP(年度マスタ!$K$4&amp;"_"&amp;AA$33,データシート1!$A:$BT,MATCH("aa_"&amp;$S47,データシート1!$A$1:$BT$1,0),0)</f>
        <v>12.647365577158091</v>
      </c>
      <c r="AB47" s="903">
        <f>VLOOKUP(年度マスタ!$K$4&amp;"_"&amp;AB$33,データシート1!$A:$BT,MATCH("aa_"&amp;$S47,データシート1!$A$1:$BT$1,0),0)</f>
        <v>14.5321513013541</v>
      </c>
      <c r="AC47" s="903">
        <f>VLOOKUP(年度マスタ!$K$4&amp;"_"&amp;AC$33,データシート1!$A:$BT,MATCH("aa_"&amp;$S47,データシート1!$A$1:$BT$1,0),0)</f>
        <v>15.203472445240839</v>
      </c>
      <c r="AD47" s="903">
        <f>VLOOKUP(年度マスタ!$K$4&amp;"_"&amp;AD$33,データシート1!$A:$BT,MATCH("aa_"&amp;$S47,データシート1!$A$1:$BT$1,0),0)</f>
        <v>23.85677314499971</v>
      </c>
      <c r="AE47" s="903">
        <f>VLOOKUP(年度マスタ!$K$4&amp;"_"&amp;AE$33,データシート1!$A:$BT,MATCH("aa_"&amp;$S47,データシート1!$A$1:$BT$1,0),0)</f>
        <v>14.946228079448804</v>
      </c>
      <c r="AF47" s="903">
        <f>VLOOKUP(年度マスタ!$K$4&amp;"_"&amp;AF$33,データシート1!$A:$BT,MATCH("aa_"&amp;$S47,データシート1!$A$1:$BT$1,0),0)</f>
        <v>13.80361230033815</v>
      </c>
      <c r="AG47" s="903">
        <f>VLOOKUP(年度マスタ!$K$4&amp;"_"&amp;AG$33,データシート1!$A:$BT,MATCH("aa_"&amp;$S47,データシート1!$A$1:$BT$1,0),0)</f>
        <v>14.996531567348287</v>
      </c>
      <c r="AH47" s="903">
        <f>VLOOKUP(年度マスタ!$K$4&amp;"_"&amp;AH$33,データシート1!$A:$BT,MATCH("aa_"&amp;$S47,データシート1!$A$1:$BT$1,0),0)</f>
        <v>14.676708386346943</v>
      </c>
      <c r="AI47" s="903">
        <f>VLOOKUP(年度マスタ!$K$4&amp;"_"&amp;AI$33,データシート1!$A:$BT,MATCH("aa_"&amp;$S47,データシート1!$A$1:$BT$1,0),0)</f>
        <v>19.865464009930339</v>
      </c>
      <c r="AJ47" s="903">
        <f>VLOOKUP(年度マスタ!$K$4&amp;"_"&amp;AJ$33,データシート1!$A:$BT,MATCH("aa_"&amp;$S47,データシート1!$A$1:$BT$1,0),0)</f>
        <v>16.427219586965538</v>
      </c>
      <c r="AK47" s="904">
        <f>VLOOKUP(年度マスタ!$K$4&amp;"_"&amp;AK$33,データシート1!$A:$BT,MATCH("aa_"&amp;$S47,データシート1!$A$1:$BT$1,0),0)</f>
        <v>19.577402726643349</v>
      </c>
      <c r="AL47" s="330"/>
      <c r="AW47" s="17" t="str">
        <f>年度マスタ!I4</f>
        <v>香川県</v>
      </c>
      <c r="AX47" s="1011">
        <f>SUM(AY38:BA38)</f>
        <v>2647.0186780646682</v>
      </c>
      <c r="AY47" s="1011">
        <f t="shared" si="17"/>
        <v>1144.2600042146021</v>
      </c>
      <c r="AZ47" s="1011">
        <f t="shared" si="17"/>
        <v>1118.710635262534</v>
      </c>
      <c r="BA47" s="1011">
        <f>SUM(BD38:BG38)</f>
        <v>2094.0644876614192</v>
      </c>
      <c r="BB47" s="1011">
        <f>BH38</f>
        <v>84.101263460510026</v>
      </c>
      <c r="BC47" s="1011">
        <f>SUM(AX47:BB47)</f>
        <v>7088.1550686637347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丸亀市</v>
      </c>
      <c r="AX48" s="1011">
        <f>SUM(AY39:BA39)</f>
        <v>202.75408483088009</v>
      </c>
      <c r="AY48" s="1011">
        <f>BB39</f>
        <v>105.69281828483062</v>
      </c>
      <c r="AZ48" s="1011">
        <f>BC39</f>
        <v>127.97934742074322</v>
      </c>
      <c r="BA48" s="1011">
        <f>SUM(BD39:BG39)</f>
        <v>212.96924303083227</v>
      </c>
      <c r="BB48" s="1011">
        <f>BH39</f>
        <v>19.577402726643349</v>
      </c>
      <c r="BC48" s="1011">
        <f>SUM(AX48:BB48)</f>
        <v>668.97289629392947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668.97289629392947</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202.75408483088009</v>
      </c>
      <c r="P52" s="453">
        <f t="shared" ref="P52:P64" si="18">O52/$O$51</f>
        <v>0.30308265993155448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189.08471729628985</v>
      </c>
      <c r="P53" s="454">
        <f t="shared" si="18"/>
        <v>0.28264929467816718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6.2879917904458766</v>
      </c>
      <c r="P54" s="454">
        <f t="shared" si="18"/>
        <v>9.3994716755805528E-3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7.3813757441443473</v>
      </c>
      <c r="P55" s="454">
        <f t="shared" si="18"/>
        <v>1.1033893577806717E-2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105.69281828483062</v>
      </c>
      <c r="P56" s="453">
        <f t="shared" si="18"/>
        <v>0.15799267634064493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127.97934742074322</v>
      </c>
      <c r="P57" s="453">
        <f t="shared" si="18"/>
        <v>0.19130722355082139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212.96924303083227</v>
      </c>
      <c r="P58" s="453">
        <f t="shared" si="18"/>
        <v>0.31835257334141542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179.86425383463268</v>
      </c>
      <c r="P59" s="454">
        <f t="shared" si="18"/>
        <v>0.26886627968198723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104.97344308016582</v>
      </c>
      <c r="P60" s="454">
        <f t="shared" si="18"/>
        <v>0.15691733351487411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74.890810754466855</v>
      </c>
      <c r="P61" s="454">
        <f t="shared" si="18"/>
        <v>0.11194894616711312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6.568402677727927</v>
      </c>
      <c r="P62" s="454">
        <f t="shared" si="18"/>
        <v>9.8186379659273067E-3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26.536586518471651</v>
      </c>
      <c r="P63" s="454">
        <f t="shared" si="18"/>
        <v>3.9667655693500857E-2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19.577402726643349</v>
      </c>
      <c r="P64" s="612">
        <f t="shared" si="18"/>
        <v>2.9264866835563907E-2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丸亀市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2357.1021999999998</v>
      </c>
      <c r="AI7" s="78">
        <f>VLOOKUP(年度マスタ!$K$4&amp;"_"&amp;$AG7,データシート1!$A:$BT,MATCH("ab_"&amp;AI$2,データシート1!$A$1:$BT$1,0),0)</f>
        <v>4118</v>
      </c>
      <c r="AJ7" s="78">
        <f>VLOOKUP(年度マスタ!$K$4&amp;"_"&amp;$AG7,データシート1!$A:$BT,MATCH("ab_"&amp;AJ$2,データシート1!$A$1:$BT$1,0),0)</f>
        <v>209</v>
      </c>
      <c r="AK7" s="78">
        <f>VLOOKUP(年度マスタ!$K$4&amp;"_"&amp;$AG7,データシート1!$A:$BT,MATCH("ab_"&amp;AK$2,データシート1!$A$1:$BT$1,0),0)</f>
        <v>33500</v>
      </c>
      <c r="AL7" s="78">
        <f>VLOOKUP(年度マスタ!$K$4&amp;"_"&amp;$AG7,データシート1!$A:$BT,MATCH("ab_"&amp;AL$2,データシート1!$A$1:$BT$1,0),0)</f>
        <v>45570</v>
      </c>
      <c r="AM7" s="78">
        <f>VLOOKUP(年度マスタ!$K$4&amp;"_"&amp;$AG7,データシート1!$A:$BT,MATCH("ab_"&amp;AM$2,データシート1!$A$1:$BT$1,0),0)</f>
        <v>63720</v>
      </c>
      <c r="AN7" s="78">
        <f>VLOOKUP(年度マスタ!$K$4&amp;"_"&amp;$AG7,データシート1!$A:$BT,MATCH("ab_"&amp;AN$2,データシート1!$A$1:$BT$1,0),0)</f>
        <v>17675</v>
      </c>
      <c r="AO7" s="78">
        <f>VLOOKUP(年度マスタ!$K$4&amp;"_"&amp;$AG7,データシート1!$A:$BT,MATCH("ab_"&amp;AO$2,データシート1!$A$1:$BT$1,0),0)</f>
        <v>111674</v>
      </c>
      <c r="AP7" s="78">
        <f>VLOOKUP(年度マスタ!$K$4&amp;"_"&amp;$AG7,データシート1!$A:$BT,MATCH("ab_"&amp;AP$2,データシート1!$A$1:$BT$1,0),0)</f>
        <v>5559774</v>
      </c>
      <c r="AQ7" s="954">
        <f>VLOOKUP(年度マスタ!$K$4&amp;"_"&amp;$AG7,データシート1!$A:$BT,MATCH("ab_"&amp;AQ$2,データシート1!$A$1:$BT$1,0),0)</f>
        <v>12.293719680851151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2422.4301999999998</v>
      </c>
      <c r="AI8" s="78">
        <f>VLOOKUP(年度マスタ!$K$4&amp;"_"&amp;$AG8,データシート1!$A:$BT,MATCH("ab_"&amp;AI$2,データシート1!$A$1:$BT$1,0),0)</f>
        <v>4118</v>
      </c>
      <c r="AJ8" s="78">
        <f>VLOOKUP(年度マスタ!$K$4&amp;"_"&amp;$AG8,データシート1!$A:$BT,MATCH("ab_"&amp;AJ$2,データシート1!$A$1:$BT$1,0),0)</f>
        <v>209</v>
      </c>
      <c r="AK8" s="78">
        <f>VLOOKUP(年度マスタ!$K$4&amp;"_"&amp;$AG8,データシート1!$A:$BT,MATCH("ab_"&amp;AK$2,データシート1!$A$1:$BT$1,0),0)</f>
        <v>33500</v>
      </c>
      <c r="AL8" s="78">
        <f>VLOOKUP(年度マスタ!$K$4&amp;"_"&amp;$AG8,データシート1!$A:$BT,MATCH("ab_"&amp;AL$2,データシート1!$A$1:$BT$1,0),0)</f>
        <v>46062</v>
      </c>
      <c r="AM8" s="78">
        <f>VLOOKUP(年度マスタ!$K$4&amp;"_"&amp;$AG8,データシート1!$A:$BT,MATCH("ab_"&amp;AM$2,データシート1!$A$1:$BT$1,0),0)</f>
        <v>64298</v>
      </c>
      <c r="AN8" s="78">
        <f>VLOOKUP(年度マスタ!$K$4&amp;"_"&amp;$AG8,データシート1!$A:$BT,MATCH("ab_"&amp;AN$2,データシート1!$A$1:$BT$1,0),0)</f>
        <v>17348</v>
      </c>
      <c r="AO8" s="78">
        <f>VLOOKUP(年度マスタ!$K$4&amp;"_"&amp;$AG8,データシート1!$A:$BT,MATCH("ab_"&amp;AO$2,データシート1!$A$1:$BT$1,0),0)</f>
        <v>111918</v>
      </c>
      <c r="AP8" s="78">
        <f>VLOOKUP(年度マスタ!$K$4&amp;"_"&amp;$AG8,データシート1!$A:$BT,MATCH("ab_"&amp;AP$2,データシート1!$A$1:$BT$1,0),0)</f>
        <v>5250520</v>
      </c>
      <c r="AQ8" s="954">
        <f>VLOOKUP(年度マスタ!$K$4&amp;"_"&amp;$AG8,データシート1!$A:$BT,MATCH("ab_"&amp;AQ$2,データシート1!$A$1:$BT$1,0),0)</f>
        <v>12.10235405454605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2465.5920000000001</v>
      </c>
      <c r="AI9" s="78">
        <f>VLOOKUP(年度マスタ!$K$4&amp;"_"&amp;$AG9,データシート1!$A:$BT,MATCH("ab_"&amp;AI$2,データシート1!$A$1:$BT$1,0),0)</f>
        <v>4118</v>
      </c>
      <c r="AJ9" s="78">
        <f>VLOOKUP(年度マスタ!$K$4&amp;"_"&amp;$AG9,データシート1!$A:$BT,MATCH("ab_"&amp;AJ$2,データシート1!$A$1:$BT$1,0),0)</f>
        <v>209</v>
      </c>
      <c r="AK9" s="78">
        <f>VLOOKUP(年度マスタ!$K$4&amp;"_"&amp;$AG9,データシート1!$A:$BT,MATCH("ab_"&amp;AK$2,データシート1!$A$1:$BT$1,0),0)</f>
        <v>33500</v>
      </c>
      <c r="AL9" s="78">
        <f>VLOOKUP(年度マスタ!$K$4&amp;"_"&amp;$AG9,データシート1!$A:$BT,MATCH("ab_"&amp;AL$2,データシート1!$A$1:$BT$1,0),0)</f>
        <v>46571</v>
      </c>
      <c r="AM9" s="78">
        <f>VLOOKUP(年度マスタ!$K$4&amp;"_"&amp;$AG9,データシート1!$A:$BT,MATCH("ab_"&amp;AM$2,データシート1!$A$1:$BT$1,0),0)</f>
        <v>65614</v>
      </c>
      <c r="AN9" s="78">
        <f>VLOOKUP(年度マスタ!$K$4&amp;"_"&amp;$AG9,データシート1!$A:$BT,MATCH("ab_"&amp;AN$2,データシート1!$A$1:$BT$1,0),0)</f>
        <v>17046</v>
      </c>
      <c r="AO9" s="78">
        <f>VLOOKUP(年度マスタ!$K$4&amp;"_"&amp;$AG9,データシート1!$A:$BT,MATCH("ab_"&amp;AO$2,データシート1!$A$1:$BT$1,0),0)</f>
        <v>112173</v>
      </c>
      <c r="AP9" s="78">
        <f>VLOOKUP(年度マスタ!$K$4&amp;"_"&amp;$AG9,データシート1!$A:$BT,MATCH("ab_"&amp;AP$2,データシート1!$A$1:$BT$1,0),0)</f>
        <v>4746976</v>
      </c>
      <c r="AQ9" s="954">
        <f>VLOOKUP(年度マスタ!$K$4&amp;"_"&amp;$AG9,データシート1!$A:$BT,MATCH("ab_"&amp;AQ$2,データシート1!$A$1:$BT$1,0),0)</f>
        <v>12.479087769480181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2434.2004000000002</v>
      </c>
      <c r="AI10" s="78">
        <f>VLOOKUP(年度マスタ!$K$4&amp;"_"&amp;$AG10,データシート1!$A:$BT,MATCH("ab_"&amp;AI$2,データシート1!$A$1:$BT$1,0),0)</f>
        <v>4118</v>
      </c>
      <c r="AJ10" s="78">
        <f>VLOOKUP(年度マスタ!$K$4&amp;"_"&amp;$AG10,データシート1!$A:$BT,MATCH("ab_"&amp;AJ$2,データシート1!$A$1:$BT$1,0),0)</f>
        <v>209</v>
      </c>
      <c r="AK10" s="78">
        <f>VLOOKUP(年度マスタ!$K$4&amp;"_"&amp;$AG10,データシート1!$A:$BT,MATCH("ab_"&amp;AK$2,データシート1!$A$1:$BT$1,0),0)</f>
        <v>33500</v>
      </c>
      <c r="AL10" s="78">
        <f>VLOOKUP(年度マスタ!$K$4&amp;"_"&amp;$AG10,データシート1!$A:$BT,MATCH("ab_"&amp;AL$2,データシート1!$A$1:$BT$1,0),0)</f>
        <v>47763</v>
      </c>
      <c r="AM10" s="78">
        <f>VLOOKUP(年度マスタ!$K$4&amp;"_"&amp;$AG10,データシート1!$A:$BT,MATCH("ab_"&amp;AM$2,データシート1!$A$1:$BT$1,0),0)</f>
        <v>67107</v>
      </c>
      <c r="AN10" s="78">
        <f>VLOOKUP(年度マスタ!$K$4&amp;"_"&amp;$AG10,データシート1!$A:$BT,MATCH("ab_"&amp;AN$2,データシート1!$A$1:$BT$1,0),0)</f>
        <v>16795</v>
      </c>
      <c r="AO10" s="78">
        <f>VLOOKUP(年度マスタ!$K$4&amp;"_"&amp;$AG10,データシート1!$A:$BT,MATCH("ab_"&amp;AO$2,データシート1!$A$1:$BT$1,0),0)</f>
        <v>113618</v>
      </c>
      <c r="AP10" s="78">
        <f>VLOOKUP(年度マスタ!$K$4&amp;"_"&amp;$AG10,データシート1!$A:$BT,MATCH("ab_"&amp;AP$2,データシート1!$A$1:$BT$1,0),0)</f>
        <v>4672793</v>
      </c>
      <c r="AQ10" s="954">
        <f>VLOOKUP(年度マスタ!$K$4&amp;"_"&amp;$AG10,データシート1!$A:$BT,MATCH("ab_"&amp;AQ$2,データシート1!$A$1:$BT$1,0),0)</f>
        <v>12.647365577158091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2451.7046999999998</v>
      </c>
      <c r="AI11" s="78">
        <f>VLOOKUP(年度マスタ!$K$4&amp;"_"&amp;$AG11,データシート1!$A:$BT,MATCH("ab_"&amp;AI$2,データシート1!$A$1:$BT$1,0),0)</f>
        <v>4118</v>
      </c>
      <c r="AJ11" s="78">
        <f>VLOOKUP(年度マスタ!$K$4&amp;"_"&amp;$AG11,データシート1!$A:$BT,MATCH("ab_"&amp;AJ$2,データシート1!$A$1:$BT$1,0),0)</f>
        <v>209</v>
      </c>
      <c r="AK11" s="78">
        <f>VLOOKUP(年度マスタ!$K$4&amp;"_"&amp;$AG11,データシート1!$A:$BT,MATCH("ab_"&amp;AK$2,データシート1!$A$1:$BT$1,0),0)</f>
        <v>33500</v>
      </c>
      <c r="AL11" s="78">
        <f>VLOOKUP(年度マスタ!$K$4&amp;"_"&amp;$AG11,データシート1!$A:$BT,MATCH("ab_"&amp;AL$2,データシート1!$A$1:$BT$1,0),0)</f>
        <v>47909</v>
      </c>
      <c r="AM11" s="78">
        <f>VLOOKUP(年度マスタ!$K$4&amp;"_"&amp;$AG11,データシート1!$A:$BT,MATCH("ab_"&amp;AM$2,データシート1!$A$1:$BT$1,0),0)</f>
        <v>68315</v>
      </c>
      <c r="AN11" s="78">
        <f>VLOOKUP(年度マスタ!$K$4&amp;"_"&amp;$AG11,データシート1!$A:$BT,MATCH("ab_"&amp;AN$2,データシート1!$A$1:$BT$1,0),0)</f>
        <v>16658</v>
      </c>
      <c r="AO11" s="78">
        <f>VLOOKUP(年度マスタ!$K$4&amp;"_"&amp;$AG11,データシート1!$A:$BT,MATCH("ab_"&amp;AO$2,データシート1!$A$1:$BT$1,0),0)</f>
        <v>113414</v>
      </c>
      <c r="AP11" s="78">
        <f>VLOOKUP(年度マスタ!$K$4&amp;"_"&amp;$AG11,データシート1!$A:$BT,MATCH("ab_"&amp;AP$2,データシート1!$A$1:$BT$1,0),0)</f>
        <v>4815490</v>
      </c>
      <c r="AQ11" s="954">
        <f>VLOOKUP(年度マスタ!$K$4&amp;"_"&amp;$AG11,データシート1!$A:$BT,MATCH("ab_"&amp;AQ$2,データシート1!$A$1:$BT$1,0),0)</f>
        <v>14.5321513013541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2817.4285</v>
      </c>
      <c r="AI12" s="78">
        <f>VLOOKUP(年度マスタ!$K$4&amp;"_"&amp;$AG12,データシート1!$A:$BT,MATCH("ab_"&amp;AI$2,データシート1!$A$1:$BT$1,0),0)</f>
        <v>3166</v>
      </c>
      <c r="AJ12" s="78">
        <f>VLOOKUP(年度マスタ!$K$4&amp;"_"&amp;$AG12,データシート1!$A:$BT,MATCH("ab_"&amp;AJ$2,データシート1!$A$1:$BT$1,0),0)</f>
        <v>222</v>
      </c>
      <c r="AK12" s="78">
        <f>VLOOKUP(年度マスタ!$K$4&amp;"_"&amp;$AG12,データシート1!$A:$BT,MATCH("ab_"&amp;AK$2,データシート1!$A$1:$BT$1,0),0)</f>
        <v>32886</v>
      </c>
      <c r="AL12" s="78">
        <f>VLOOKUP(年度マスタ!$K$4&amp;"_"&amp;$AG12,データシート1!$A:$BT,MATCH("ab_"&amp;AL$2,データシート1!$A$1:$BT$1,0),0)</f>
        <v>48455</v>
      </c>
      <c r="AM12" s="78">
        <f>VLOOKUP(年度マスタ!$K$4&amp;"_"&amp;$AG12,データシート1!$A:$BT,MATCH("ab_"&amp;AM$2,データシート1!$A$1:$BT$1,0),0)</f>
        <v>69437</v>
      </c>
      <c r="AN12" s="78">
        <f>VLOOKUP(年度マスタ!$K$4&amp;"_"&amp;$AG12,データシート1!$A:$BT,MATCH("ab_"&amp;AN$2,データシート1!$A$1:$BT$1,0),0)</f>
        <v>16648</v>
      </c>
      <c r="AO12" s="78">
        <f>VLOOKUP(年度マスタ!$K$4&amp;"_"&amp;$AG12,データシート1!$A:$BT,MATCH("ab_"&amp;AO$2,データシート1!$A$1:$BT$1,0),0)</f>
        <v>113481</v>
      </c>
      <c r="AP12" s="78">
        <f>VLOOKUP(年度マスタ!$K$4&amp;"_"&amp;$AG12,データシート1!$A:$BT,MATCH("ab_"&amp;AP$2,データシート1!$A$1:$BT$1,0),0)</f>
        <v>4556884</v>
      </c>
      <c r="AQ12" s="954">
        <f>VLOOKUP(年度マスタ!$K$4&amp;"_"&amp;$AG12,データシート1!$A:$BT,MATCH("ab_"&amp;AQ$2,データシート1!$A$1:$BT$1,0),0)</f>
        <v>15.203472445240839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2440.3471</v>
      </c>
      <c r="AI13" s="78">
        <f>VLOOKUP(年度マスタ!$K$4&amp;"_"&amp;$AG13,データシート1!$A:$BT,MATCH("ab_"&amp;AI$2,データシート1!$A$1:$BT$1,0),0)</f>
        <v>3166</v>
      </c>
      <c r="AJ13" s="78">
        <f>VLOOKUP(年度マスタ!$K$4&amp;"_"&amp;$AG13,データシート1!$A:$BT,MATCH("ab_"&amp;AJ$2,データシート1!$A$1:$BT$1,0),0)</f>
        <v>222</v>
      </c>
      <c r="AK13" s="78">
        <f>VLOOKUP(年度マスタ!$K$4&amp;"_"&amp;$AG13,データシート1!$A:$BT,MATCH("ab_"&amp;AK$2,データシート1!$A$1:$BT$1,0),0)</f>
        <v>32886</v>
      </c>
      <c r="AL13" s="78">
        <f>VLOOKUP(年度マスタ!$K$4&amp;"_"&amp;$AG13,データシート1!$A:$BT,MATCH("ab_"&amp;AL$2,データシート1!$A$1:$BT$1,0),0)</f>
        <v>49043</v>
      </c>
      <c r="AM13" s="78">
        <f>VLOOKUP(年度マスタ!$K$4&amp;"_"&amp;$AG13,データシート1!$A:$BT,MATCH("ab_"&amp;AM$2,データシート1!$A$1:$BT$1,0),0)</f>
        <v>69739</v>
      </c>
      <c r="AN13" s="78">
        <f>VLOOKUP(年度マスタ!$K$4&amp;"_"&amp;$AG13,データシート1!$A:$BT,MATCH("ab_"&amp;AN$2,データシート1!$A$1:$BT$1,0),0)</f>
        <v>16398</v>
      </c>
      <c r="AO13" s="78">
        <f>VLOOKUP(年度マスタ!$K$4&amp;"_"&amp;$AG13,データシート1!$A:$BT,MATCH("ab_"&amp;AO$2,データシート1!$A$1:$BT$1,0),0)</f>
        <v>113587</v>
      </c>
      <c r="AP13" s="78">
        <f>VLOOKUP(年度マスタ!$K$4&amp;"_"&amp;$AG13,データシート1!$A:$BT,MATCH("ab_"&amp;AP$2,データシート1!$A$1:$BT$1,0),0)</f>
        <v>4684622</v>
      </c>
      <c r="AQ13" s="954">
        <f>VLOOKUP(年度マスタ!$K$4&amp;"_"&amp;$AG13,データシート1!$A:$BT,MATCH("ab_"&amp;AQ$2,データシート1!$A$1:$BT$1,0),0)</f>
        <v>23.85677314499971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2758.6435000000001</v>
      </c>
      <c r="AI14" s="78">
        <f>VLOOKUP(年度マスタ!$K$4&amp;"_"&amp;$AG14,データシート1!$A:$BT,MATCH("ab_"&amp;AI$2,データシート1!$A$1:$BT$1,0),0)</f>
        <v>3166</v>
      </c>
      <c r="AJ14" s="78">
        <f>VLOOKUP(年度マスタ!$K$4&amp;"_"&amp;$AG14,データシート1!$A:$BT,MATCH("ab_"&amp;AJ$2,データシート1!$A$1:$BT$1,0),0)</f>
        <v>222</v>
      </c>
      <c r="AK14" s="78">
        <f>VLOOKUP(年度マスタ!$K$4&amp;"_"&amp;$AG14,データシート1!$A:$BT,MATCH("ab_"&amp;AK$2,データシート1!$A$1:$BT$1,0),0)</f>
        <v>32886</v>
      </c>
      <c r="AL14" s="78">
        <f>VLOOKUP(年度マスタ!$K$4&amp;"_"&amp;$AG14,データシート1!$A:$BT,MATCH("ab_"&amp;AL$2,データシート1!$A$1:$BT$1,0),0)</f>
        <v>49508</v>
      </c>
      <c r="AM14" s="78">
        <f>VLOOKUP(年度マスタ!$K$4&amp;"_"&amp;$AG14,データシート1!$A:$BT,MATCH("ab_"&amp;AM$2,データシート1!$A$1:$BT$1,0),0)</f>
        <v>70551</v>
      </c>
      <c r="AN14" s="78">
        <f>VLOOKUP(年度マスタ!$K$4&amp;"_"&amp;$AG14,データシート1!$A:$BT,MATCH("ab_"&amp;AN$2,データシート1!$A$1:$BT$1,0),0)</f>
        <v>16413</v>
      </c>
      <c r="AO14" s="78">
        <f>VLOOKUP(年度マスタ!$K$4&amp;"_"&amp;$AG14,データシート1!$A:$BT,MATCH("ab_"&amp;AO$2,データシート1!$A$1:$BT$1,0),0)</f>
        <v>113564</v>
      </c>
      <c r="AP14" s="78">
        <f>VLOOKUP(年度マスタ!$K$4&amp;"_"&amp;$AG14,データシート1!$A:$BT,MATCH("ab_"&amp;AP$2,データシート1!$A$1:$BT$1,0),0)</f>
        <v>4615143.875601368</v>
      </c>
      <c r="AQ14" s="954">
        <f>VLOOKUP(年度マスタ!$K$4&amp;"_"&amp;$AG14,データシート1!$A:$BT,MATCH("ab_"&amp;AQ$2,データシート1!$A$1:$BT$1,0),0)</f>
        <v>14.946228079448799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2517.1066999999998</v>
      </c>
      <c r="AI15" s="78">
        <f>VLOOKUP(年度マスタ!$K$4&amp;"_"&amp;$AG15,データシート1!$A:$BT,MATCH("ab_"&amp;AI$2,データシート1!$A$1:$BT$1,0),0)</f>
        <v>3166</v>
      </c>
      <c r="AJ15" s="78">
        <f>VLOOKUP(年度マスタ!$K$4&amp;"_"&amp;$AG15,データシート1!$A:$BT,MATCH("ab_"&amp;AJ$2,データシート1!$A$1:$BT$1,0),0)</f>
        <v>222</v>
      </c>
      <c r="AK15" s="78">
        <f>VLOOKUP(年度マスタ!$K$4&amp;"_"&amp;$AG15,データシート1!$A:$BT,MATCH("ab_"&amp;AK$2,データシート1!$A$1:$BT$1,0),0)</f>
        <v>32886</v>
      </c>
      <c r="AL15" s="78">
        <f>VLOOKUP(年度マスタ!$K$4&amp;"_"&amp;$AG15,データシート1!$A:$BT,MATCH("ab_"&amp;AL$2,データシート1!$A$1:$BT$1,0),0)</f>
        <v>49918</v>
      </c>
      <c r="AM15" s="78">
        <f>VLOOKUP(年度マスタ!$K$4&amp;"_"&amp;$AG15,データシート1!$A:$BT,MATCH("ab_"&amp;AM$2,データシート1!$A$1:$BT$1,0),0)</f>
        <v>71177</v>
      </c>
      <c r="AN15" s="78">
        <f>VLOOKUP(年度マスタ!$K$4&amp;"_"&amp;$AG15,データシート1!$A:$BT,MATCH("ab_"&amp;AN$2,データシート1!$A$1:$BT$1,0),0)</f>
        <v>16288</v>
      </c>
      <c r="AO15" s="78">
        <f>VLOOKUP(年度マスタ!$K$4&amp;"_"&amp;$AG15,データシート1!$A:$BT,MATCH("ab_"&amp;AO$2,データシート1!$A$1:$BT$1,0),0)</f>
        <v>113545</v>
      </c>
      <c r="AP15" s="78">
        <f>VLOOKUP(年度マスタ!$K$4&amp;"_"&amp;$AG15,データシート1!$A:$BT,MATCH("ab_"&amp;AP$2,データシート1!$A$1:$BT$1,0),0)</f>
        <v>4502498.9999999991</v>
      </c>
      <c r="AQ15" s="954">
        <f>VLOOKUP(年度マスタ!$K$4&amp;"_"&amp;$AG15,データシート1!$A:$BT,MATCH("ab_"&amp;AQ$2,データシート1!$A$1:$BT$1,0),0)</f>
        <v>13.80361230033815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2834.9319999999998</v>
      </c>
      <c r="AI16" s="78">
        <f>VLOOKUP(年度マスタ!$K$4&amp;"_"&amp;$AG16,データシート1!$A:$BT,MATCH("ab_"&amp;AI$2,データシート1!$A$1:$BT$1,0),0)</f>
        <v>3166</v>
      </c>
      <c r="AJ16" s="78">
        <f>VLOOKUP(年度マスタ!$K$4&amp;"_"&amp;$AG16,データシート1!$A:$BT,MATCH("ab_"&amp;AJ$2,データシート1!$A$1:$BT$1,0),0)</f>
        <v>222</v>
      </c>
      <c r="AK16" s="78">
        <f>VLOOKUP(年度マスタ!$K$4&amp;"_"&amp;$AG16,データシート1!$A:$BT,MATCH("ab_"&amp;AK$2,データシート1!$A$1:$BT$1,0),0)</f>
        <v>32886</v>
      </c>
      <c r="AL16" s="78">
        <f>VLOOKUP(年度マスタ!$K$4&amp;"_"&amp;$AG16,データシート1!$A:$BT,MATCH("ab_"&amp;AL$2,データシート1!$A$1:$BT$1,0),0)</f>
        <v>50059</v>
      </c>
      <c r="AM16" s="78">
        <f>VLOOKUP(年度マスタ!$K$4&amp;"_"&amp;$AG16,データシート1!$A:$BT,MATCH("ab_"&amp;AM$2,データシート1!$A$1:$BT$1,0),0)</f>
        <v>71942</v>
      </c>
      <c r="AN16" s="78">
        <f>VLOOKUP(年度マスタ!$K$4&amp;"_"&amp;$AG16,データシート1!$A:$BT,MATCH("ab_"&amp;AN$2,データシート1!$A$1:$BT$1,0),0)</f>
        <v>16252</v>
      </c>
      <c r="AO16" s="78">
        <f>VLOOKUP(年度マスタ!$K$4&amp;"_"&amp;$AG16,データシート1!$A:$BT,MATCH("ab_"&amp;AO$2,データシート1!$A$1:$BT$1,0),0)</f>
        <v>113066</v>
      </c>
      <c r="AP16" s="78">
        <f>VLOOKUP(年度マスタ!$K$4&amp;"_"&amp;$AG16,データシート1!$A:$BT,MATCH("ab_"&amp;AP$2,データシート1!$A$1:$BT$1,0),0)</f>
        <v>4637397</v>
      </c>
      <c r="AQ16" s="954">
        <f>VLOOKUP(年度マスタ!$K$4&amp;"_"&amp;$AG16,データシート1!$A:$BT,MATCH("ab_"&amp;AQ$2,データシート1!$A$1:$BT$1,0),0)</f>
        <v>14.99653156734829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2950.0729999999999</v>
      </c>
      <c r="AI17" s="151">
        <f>VLOOKUP(年度マスタ!$K$4&amp;"_"&amp;$AG17,データシート1!$A:$BT,MATCH("ab_"&amp;AI$2,データシート1!$A$1:$BT$1,0),0)</f>
        <v>3166</v>
      </c>
      <c r="AJ17" s="151">
        <f>VLOOKUP(年度マスタ!$K$4&amp;"_"&amp;$AG17,データシート1!$A:$BT,MATCH("ab_"&amp;AJ$2,データシート1!$A$1:$BT$1,0),0)</f>
        <v>222</v>
      </c>
      <c r="AK17" s="151">
        <f>VLOOKUP(年度マスタ!$K$4&amp;"_"&amp;$AG17,データシート1!$A:$BT,MATCH("ab_"&amp;AK$2,データシート1!$A$1:$BT$1,0),0)</f>
        <v>32886</v>
      </c>
      <c r="AL17" s="151">
        <f>VLOOKUP(年度マスタ!$K$4&amp;"_"&amp;$AG17,データシート1!$A:$BT,MATCH("ab_"&amp;AL$2,データシート1!$A$1:$BT$1,0),0)</f>
        <v>50479</v>
      </c>
      <c r="AM17" s="151">
        <f>VLOOKUP(年度マスタ!$K$4&amp;"_"&amp;$AG17,データシート1!$A:$BT,MATCH("ab_"&amp;AM$2,データシート1!$A$1:$BT$1,0),0)</f>
        <v>72458</v>
      </c>
      <c r="AN17" s="151">
        <f>VLOOKUP(年度マスタ!$K$4&amp;"_"&amp;$AG17,データシート1!$A:$BT,MATCH("ab_"&amp;AN$2,データシート1!$A$1:$BT$1,0),0)</f>
        <v>16091</v>
      </c>
      <c r="AO17" s="151">
        <f>VLOOKUP(年度マスタ!$K$4&amp;"_"&amp;$AG17,データシート1!$A:$BT,MATCH("ab_"&amp;AO$2,データシート1!$A$1:$BT$1,0),0)</f>
        <v>112899</v>
      </c>
      <c r="AP17" s="151">
        <f>VLOOKUP(年度マスタ!$K$4&amp;"_"&amp;$AG17,データシート1!$A:$BT,MATCH("ab_"&amp;AP$2,データシート1!$A$1:$BT$1,0),0)</f>
        <v>4817404</v>
      </c>
      <c r="AQ17" s="955">
        <f>VLOOKUP(年度マスタ!$K$4&amp;"_"&amp;$AG17,データシート1!$A:$BT,MATCH("ab_"&amp;AQ$2,データシート1!$A$1:$BT$1,0),0)</f>
        <v>14.67670838634694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2480.2267000000002</v>
      </c>
      <c r="AI18" s="78">
        <f>VLOOKUP(年度マスタ!$K$4&amp;"_"&amp;$AG18,データシート1!$A:$BT,MATCH("ab_"&amp;AI$2,データシート1!$A$1:$BT$1,0),0)</f>
        <v>3277</v>
      </c>
      <c r="AJ18" s="78">
        <f>VLOOKUP(年度マスタ!$K$4&amp;"_"&amp;$AG18,データシート1!$A:$BT,MATCH("ab_"&amp;AJ$2,データシート1!$A$1:$BT$1,0),0)</f>
        <v>247</v>
      </c>
      <c r="AK18" s="78">
        <f>VLOOKUP(年度マスタ!$K$4&amp;"_"&amp;$AG18,データシート1!$A:$BT,MATCH("ab_"&amp;AK$2,データシート1!$A$1:$BT$1,0),0)</f>
        <v>33174</v>
      </c>
      <c r="AL18" s="78">
        <f>VLOOKUP(年度マスタ!$K$4&amp;"_"&amp;$AG18,データシート1!$A:$BT,MATCH("ab_"&amp;AL$2,データシート1!$A$1:$BT$1,0),0)</f>
        <v>50823</v>
      </c>
      <c r="AM18" s="78">
        <f>VLOOKUP(年度マスタ!$K$4&amp;"_"&amp;$AG18,データシート1!$A:$BT,MATCH("ab_"&amp;AM$2,データシート1!$A$1:$BT$1,0),0)</f>
        <v>72849</v>
      </c>
      <c r="AN18" s="78">
        <f>VLOOKUP(年度マスタ!$K$4&amp;"_"&amp;$AG18,データシート1!$A:$BT,MATCH("ab_"&amp;AN$2,データシート1!$A$1:$BT$1,0),0)</f>
        <v>16168</v>
      </c>
      <c r="AO18" s="78">
        <f>VLOOKUP(年度マスタ!$K$4&amp;"_"&amp;$AG18,データシート1!$A:$BT,MATCH("ab_"&amp;AO$2,データシート1!$A$1:$BT$1,0),0)</f>
        <v>112622</v>
      </c>
      <c r="AP18" s="78">
        <f>VLOOKUP(年度マスタ!$K$4&amp;"_"&amp;$AG18,データシート1!$A:$BT,MATCH("ab_"&amp;AP$2,データシート1!$A$1:$BT$1,0),0)</f>
        <v>4690964</v>
      </c>
      <c r="AQ18" s="954">
        <f>VLOOKUP(年度マスタ!$K$4&amp;"_"&amp;$AG18,データシート1!$A:$BT,MATCH("ab_"&amp;AQ$2,データシート1!$A$1:$BT$1,0),0)</f>
        <v>19.865464009930339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2757.6424999999999</v>
      </c>
      <c r="AI19" s="78">
        <f>VLOOKUP(年度マスタ!$K$4&amp;"_"&amp;$AG19,データシート1!$A:$BT,MATCH("ab_"&amp;AI$2,データシート1!$A$1:$BT$1,0),0)</f>
        <v>3277</v>
      </c>
      <c r="AJ19" s="78">
        <f>VLOOKUP(年度マスタ!$K$4&amp;"_"&amp;$AG19,データシート1!$A:$BT,MATCH("ab_"&amp;AJ$2,データシート1!$A$1:$BT$1,0),0)</f>
        <v>247</v>
      </c>
      <c r="AK19" s="78">
        <f>VLOOKUP(年度マスタ!$K$4&amp;"_"&amp;$AG19,データシート1!$A:$BT,MATCH("ab_"&amp;AK$2,データシート1!$A$1:$BT$1,0),0)</f>
        <v>33174</v>
      </c>
      <c r="AL19" s="78">
        <f>VLOOKUP(年度マスタ!$K$4&amp;"_"&amp;$AG19,データシート1!$A:$BT,MATCH("ab_"&amp;AL$2,データシート1!$A$1:$BT$1,0),0)</f>
        <v>51083</v>
      </c>
      <c r="AM19" s="78">
        <f>VLOOKUP(年度マスタ!$K$4&amp;"_"&amp;$AG19,データシート1!$A:$BT,MATCH("ab_"&amp;AM$2,データシート1!$A$1:$BT$1,0),0)</f>
        <v>73011</v>
      </c>
      <c r="AN19" s="78">
        <f>VLOOKUP(年度マスタ!$K$4&amp;"_"&amp;$AG19,データシート1!$A:$BT,MATCH("ab_"&amp;AN$2,データシート1!$A$1:$BT$1,0),0)</f>
        <v>16166</v>
      </c>
      <c r="AO19" s="78">
        <f>VLOOKUP(年度マスタ!$K$4&amp;"_"&amp;$AG19,データシート1!$A:$BT,MATCH("ab_"&amp;AO$2,データシート1!$A$1:$BT$1,0),0)</f>
        <v>112302</v>
      </c>
      <c r="AP19" s="78">
        <f>VLOOKUP(年度マスタ!$K$4&amp;"_"&amp;$AG19,データシート1!$A:$BT,MATCH("ab_"&amp;AP$2,データシート1!$A$1:$BT$1,0),0)</f>
        <v>4195326</v>
      </c>
      <c r="AQ19" s="954">
        <f>VLOOKUP(年度マスタ!$K$4&amp;"_"&amp;$AG19,データシート1!$A:$BT,MATCH("ab_"&amp;AQ$2,データシート1!$A$1:$BT$1,0),0)</f>
        <v>16.427219586965538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2401.0140999999999</v>
      </c>
      <c r="AI20" s="78">
        <f>VLOOKUP(年度マスタ!$K$4&amp;"_"&amp;$AG20,データシート1!$A:$BT,MATCH("ab_"&amp;AI$2,データシート1!$A$1:$BT$1,0),0)</f>
        <v>3277</v>
      </c>
      <c r="AJ20" s="78">
        <f>VLOOKUP(年度マスタ!$K$4&amp;"_"&amp;$AG20,データシート1!$A:$BT,MATCH("ab_"&amp;AJ$2,データシート1!$A$1:$BT$1,0),0)</f>
        <v>247</v>
      </c>
      <c r="AK20" s="78">
        <f>VLOOKUP(年度マスタ!$K$4&amp;"_"&amp;$AG20,データシート1!$A:$BT,MATCH("ab_"&amp;AK$2,データシート1!$A$1:$BT$1,0),0)</f>
        <v>33174</v>
      </c>
      <c r="AL20" s="78">
        <f>VLOOKUP(年度マスタ!$K$4&amp;"_"&amp;$AG20,データシート1!$A:$BT,MATCH("ab_"&amp;AL$2,データシート1!$A$1:$BT$1,0),0)</f>
        <v>51225</v>
      </c>
      <c r="AM20" s="78">
        <f>VLOOKUP(年度マスタ!$K$4&amp;"_"&amp;$AG20,データシート1!$A:$BT,MATCH("ab_"&amp;AM$2,データシート1!$A$1:$BT$1,0),0)</f>
        <v>73382</v>
      </c>
      <c r="AN20" s="78">
        <f>VLOOKUP(年度マスタ!$K$4&amp;"_"&amp;$AG20,データシート1!$A:$BT,MATCH("ab_"&amp;AN$2,データシート1!$A$1:$BT$1,0),0)</f>
        <v>16363</v>
      </c>
      <c r="AO20" s="78">
        <f>VLOOKUP(年度マスタ!$K$4&amp;"_"&amp;$AG20,データシート1!$A:$BT,MATCH("ab_"&amp;AO$2,データシート1!$A$1:$BT$1,0),0)</f>
        <v>111575</v>
      </c>
      <c r="AP20" s="78">
        <f>VLOOKUP(年度マスタ!$K$4&amp;"_"&amp;$AG20,データシート1!$A:$BT,MATCH("ab_"&amp;AP$2,データシート1!$A$1:$BT$1,0),0)</f>
        <v>4620877.9999999991</v>
      </c>
      <c r="AQ20" s="954">
        <f>VLOOKUP(年度マスタ!$K$4&amp;"_"&amp;$AG20,データシート1!$A:$BT,MATCH("ab_"&amp;AQ$2,データシート1!$A$1:$BT$1,0),0)</f>
        <v>19.577402726643349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丸亀市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96.072999999999993</v>
      </c>
      <c r="BE13" s="70" t="str">
        <f>年度マスタ!K4</f>
        <v>37202</v>
      </c>
      <c r="BF13" s="70" t="str">
        <f>年度マスタ!K4</f>
        <v>37202</v>
      </c>
      <c r="BG13" s="70" t="str">
        <f>年度マスタ!K4</f>
        <v>37202</v>
      </c>
      <c r="BH13" s="278" t="s">
        <v>195</v>
      </c>
      <c r="BI13" s="278" t="s">
        <v>195</v>
      </c>
      <c r="BJ13" s="278" t="s">
        <v>195</v>
      </c>
      <c r="BK13" s="278" t="str">
        <f>年度マスタ!K4</f>
        <v>37202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96.072999999999993</v>
      </c>
      <c r="AY14" s="70"/>
      <c r="BE14" s="70" t="str">
        <f>AP2</f>
        <v>丸亀市</v>
      </c>
      <c r="BF14" s="70" t="str">
        <f>AP2</f>
        <v>丸亀市</v>
      </c>
      <c r="BG14" s="70" t="str">
        <f>AP2</f>
        <v>丸亀市</v>
      </c>
      <c r="BH14" s="70" t="s">
        <v>205</v>
      </c>
      <c r="BI14" s="70" t="s">
        <v>205</v>
      </c>
      <c r="BJ14" s="70" t="s">
        <v>205</v>
      </c>
      <c r="BK14" s="70" t="str">
        <f>AP2</f>
        <v>丸亀市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59.808999999999997</v>
      </c>
      <c r="AY17" s="165">
        <f>AX17</f>
        <v>59.808999999999997</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3.8330000000000002</v>
      </c>
      <c r="BG17" s="952">
        <f t="shared" ref="BG17:BG39" si="2">BF17/BE17</f>
        <v>3.8330000000000002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6.6255273996748715E-2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102.50699999999999</v>
      </c>
      <c r="G21" s="877">
        <f t="shared" ref="G21:O21" si="5">SUM(G22,G26,G27,G28)</f>
        <v>150.358</v>
      </c>
      <c r="H21" s="877">
        <f t="shared" si="5"/>
        <v>171.565</v>
      </c>
      <c r="I21" s="877">
        <f t="shared" si="5"/>
        <v>178.422</v>
      </c>
      <c r="J21" s="877">
        <f t="shared" si="5"/>
        <v>178.66900000000001</v>
      </c>
      <c r="K21" s="877">
        <f t="shared" si="5"/>
        <v>226.71200000000002</v>
      </c>
      <c r="L21" s="877">
        <f t="shared" si="5"/>
        <v>191.54700000000003</v>
      </c>
      <c r="M21" s="877">
        <f t="shared" si="5"/>
        <v>190.35400000000001</v>
      </c>
      <c r="N21" s="877">
        <f t="shared" si="5"/>
        <v>171.59199999999998</v>
      </c>
      <c r="O21" s="877">
        <f t="shared" si="5"/>
        <v>144.47899999999998</v>
      </c>
      <c r="P21" s="878">
        <f>SUM(P22,P26,P27,P28)</f>
        <v>155.88200000000001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94.962999999999994</v>
      </c>
      <c r="G22" s="879">
        <f t="shared" ref="G22:P22" si="6">SUM(G23:G25)</f>
        <v>134.53200000000001</v>
      </c>
      <c r="H22" s="879">
        <f t="shared" si="6"/>
        <v>155.05199999999999</v>
      </c>
      <c r="I22" s="879">
        <f t="shared" si="6"/>
        <v>162.304</v>
      </c>
      <c r="J22" s="879">
        <f t="shared" si="6"/>
        <v>164.63800000000001</v>
      </c>
      <c r="K22" s="879">
        <f t="shared" si="6"/>
        <v>165.36600000000001</v>
      </c>
      <c r="L22" s="879">
        <f t="shared" si="6"/>
        <v>137.63200000000001</v>
      </c>
      <c r="M22" s="879">
        <f t="shared" si="6"/>
        <v>137.06100000000001</v>
      </c>
      <c r="N22" s="879">
        <f t="shared" si="6"/>
        <v>122.32</v>
      </c>
      <c r="O22" s="879">
        <f t="shared" si="6"/>
        <v>91.278999999999996</v>
      </c>
      <c r="P22" s="880">
        <f t="shared" si="6"/>
        <v>96.072999999999993</v>
      </c>
      <c r="Z22" s="273"/>
      <c r="AB22" s="272"/>
      <c r="AC22" s="521" t="s">
        <v>286</v>
      </c>
      <c r="AP22" s="16" t="s">
        <v>287</v>
      </c>
      <c r="AQ22" s="273"/>
      <c r="AV22" s="70" t="str">
        <f>AW22</f>
        <v>エネルギー起源CO2</v>
      </c>
      <c r="AW22" s="70" t="str">
        <f>D56</f>
        <v>エネルギー起源CO2</v>
      </c>
      <c r="AX22" s="165">
        <f>P56</f>
        <v>114.931</v>
      </c>
      <c r="AY22" s="165">
        <f>AX22</f>
        <v>114.931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94.962999999999994</v>
      </c>
      <c r="G23" s="881">
        <f>IFERROR(VLOOKUP(年度マスタ!$K$4&amp;"_"&amp;G$20,データシート1!$A:$BU,MATCH("ba_"&amp;$E23,データシート1!$A$1:$BU$1,0),0),0)</f>
        <v>134.53200000000001</v>
      </c>
      <c r="H23" s="881">
        <f>IFERROR(VLOOKUP(年度マスタ!$K$4&amp;"_"&amp;H$20,データシート1!$A:$BU,MATCH("ba_"&amp;$E23,データシート1!$A$1:$BU$1,0),0),0)</f>
        <v>155.05199999999999</v>
      </c>
      <c r="I23" s="881">
        <f>IFERROR(VLOOKUP(年度マスタ!$K$4&amp;"_"&amp;I$20,データシート1!$A:$BU,MATCH("ba_"&amp;$E23,データシート1!$A$1:$BU$1,0),0),0)</f>
        <v>162.304</v>
      </c>
      <c r="J23" s="881">
        <f>IFERROR(VLOOKUP(年度マスタ!$K$4&amp;"_"&amp;J$20,データシート1!$A:$BU,MATCH("ba_"&amp;$E23,データシート1!$A$1:$BU$1,0),0),0)</f>
        <v>164.63800000000001</v>
      </c>
      <c r="K23" s="881">
        <f>IFERROR(VLOOKUP(年度マスタ!$K$4&amp;"_"&amp;K$20,データシート1!$A:$BU,MATCH("ba_"&amp;$E23,データシート1!$A$1:$BU$1,0),0),0)</f>
        <v>165.36600000000001</v>
      </c>
      <c r="L23" s="881">
        <f>IFERROR(VLOOKUP(年度マスタ!$K$4&amp;"_"&amp;L$20,データシート1!$A:$BU,MATCH("ba_"&amp;$E23,データシート1!$A$1:$BU$1,0),0),0)</f>
        <v>137.63200000000001</v>
      </c>
      <c r="M23" s="881">
        <f>IFERROR(VLOOKUP(年度マスタ!$K$4&amp;"_"&amp;M$20,データシート1!$A:$BU,MATCH("ba_"&amp;$E23,データシート1!$A$1:$BU$1,0),0),0)</f>
        <v>137.06100000000001</v>
      </c>
      <c r="N23" s="881">
        <f>IFERROR(VLOOKUP(年度マスタ!$K$4&amp;"_"&amp;N$20,データシート1!$A:$BU,MATCH("ba_"&amp;$E23,データシート1!$A$1:$BU$1,0),0),0)</f>
        <v>122.32</v>
      </c>
      <c r="O23" s="881">
        <f>IFERROR(VLOOKUP(年度マスタ!$K$4&amp;"_"&amp;O$20,データシート1!$A:$BU,MATCH("ba_"&amp;$E23,データシート1!$A$1:$BU$1,0),0),0)</f>
        <v>91.278999999999996</v>
      </c>
      <c r="P23" s="882">
        <f>IFERROR(VLOOKUP(年度マスタ!$K$4&amp;"_"&amp;P$20,データシート1!$A:$BU,MATCH("ba_"&amp;$E23,データシート1!$A$1:$BU$1,0),0),0)</f>
        <v>96.072999999999993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40.951000000000001</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583.84968936646419</v>
      </c>
      <c r="AG24" s="877">
        <f t="shared" ref="AG24:AP24" si="11">AG25+AG29</f>
        <v>592.04993082021031</v>
      </c>
      <c r="AH24" s="877">
        <f t="shared" si="11"/>
        <v>698.44305817045233</v>
      </c>
      <c r="AI24" s="877">
        <f t="shared" si="11"/>
        <v>695.14978247651925</v>
      </c>
      <c r="AJ24" s="877">
        <f t="shared" si="11"/>
        <v>609.69882121657986</v>
      </c>
      <c r="AK24" s="877">
        <f t="shared" si="11"/>
        <v>579.80156362726223</v>
      </c>
      <c r="AL24" s="877">
        <f t="shared" si="11"/>
        <v>505.8683205303293</v>
      </c>
      <c r="AM24" s="877">
        <f t="shared" si="11"/>
        <v>516.10291255927564</v>
      </c>
      <c r="AN24" s="877">
        <f t="shared" si="11"/>
        <v>457.71191027140992</v>
      </c>
      <c r="AO24" s="877">
        <f t="shared" si="11"/>
        <v>465.17839427889839</v>
      </c>
      <c r="AP24" s="878">
        <f t="shared" si="11"/>
        <v>427.74177823385855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386.3087256413919</v>
      </c>
      <c r="AG25" s="879">
        <f>①CO2排出量の現状把握!AA35</f>
        <v>375.86547151921849</v>
      </c>
      <c r="AH25" s="879">
        <f>①CO2排出量の現状把握!AB35</f>
        <v>482.17003981990439</v>
      </c>
      <c r="AI25" s="879">
        <f>①CO2排出量の現状把握!AC35</f>
        <v>501.57490773136482</v>
      </c>
      <c r="AJ25" s="879">
        <f>①CO2排出量の現状把握!AD35</f>
        <v>407.62082113647585</v>
      </c>
      <c r="AK25" s="879">
        <f>①CO2排出量の現状把握!AE35</f>
        <v>428.3393628997444</v>
      </c>
      <c r="AL25" s="879">
        <f>①CO2排出量の現状把握!AF35</f>
        <v>377.36315799563829</v>
      </c>
      <c r="AM25" s="879">
        <f>①CO2排出量の現状把握!AG35</f>
        <v>383.19710481982986</v>
      </c>
      <c r="AN25" s="879">
        <f>①CO2排出量の現状把握!AH35</f>
        <v>354.15739877389177</v>
      </c>
      <c r="AO25" s="879">
        <f>①CO2排出量の現状把握!AI35</f>
        <v>330.60966862082461</v>
      </c>
      <c r="AP25" s="880">
        <f>①CO2排出量の現状把握!AJ35</f>
        <v>293.22110736031516</v>
      </c>
      <c r="AQ25" s="273"/>
      <c r="AV25" s="70" t="str">
        <f>AW25</f>
        <v>廃棄物原燃料以外</v>
      </c>
      <c r="AW25" s="70" t="str">
        <f>E59</f>
        <v>廃棄物原燃料以外</v>
      </c>
      <c r="AX25" s="287">
        <f t="shared" si="12"/>
        <v>40.951000000000001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7.5440000000000005</v>
      </c>
      <c r="G26" s="879">
        <f>IFERROR(VLOOKUP(年度マスタ!$K$4&amp;"_"&amp;G$20,データシート1!$A:$BU,MATCH("ba_"&amp;$D26,データシート1!$A$1:$BU$1,0),0),0)</f>
        <v>15.826000000000001</v>
      </c>
      <c r="H26" s="879">
        <f>IFERROR(VLOOKUP(年度マスタ!$K$4&amp;"_"&amp;H$20,データシート1!$A:$BU,MATCH("ba_"&amp;$D26,データシート1!$A$1:$BU$1,0),0),0)</f>
        <v>16.512999999999998</v>
      </c>
      <c r="I26" s="879">
        <f>IFERROR(VLOOKUP(年度マスタ!$K$4&amp;"_"&amp;I$20,データシート1!$A:$BU,MATCH("ba_"&amp;$D26,データシート1!$A$1:$BU$1,0),0),0)</f>
        <v>16.118000000000002</v>
      </c>
      <c r="J26" s="879">
        <f>IFERROR(VLOOKUP(年度マスタ!$K$4&amp;"_"&amp;J$20,データシート1!$A:$BU,MATCH("ba_"&amp;$D26,データシート1!$A$1:$BU$1,0),0),0)</f>
        <v>14.030999999999999</v>
      </c>
      <c r="K26" s="879">
        <f>IFERROR(VLOOKUP(年度マスタ!$K$4&amp;"_"&amp;K$20,データシート1!$A:$BU,MATCH("ba_"&amp;$D26,データシート1!$A$1:$BU$1,0),0),0)</f>
        <v>61.346000000000004</v>
      </c>
      <c r="L26" s="879">
        <f>IFERROR(VLOOKUP(年度マスタ!$K$4&amp;"_"&amp;L$20,データシート1!$A:$BU,MATCH("ba_"&amp;$D26,データシート1!$A$1:$BU$1,0),0),0)</f>
        <v>53.915000000000006</v>
      </c>
      <c r="M26" s="879">
        <f>IFERROR(VLOOKUP(年度マスタ!$K$4&amp;"_"&amp;M$20,データシート1!$A:$BU,MATCH("ba_"&amp;$D26,データシート1!$A$1:$BU$1,0),0),0)</f>
        <v>53.292999999999999</v>
      </c>
      <c r="N26" s="879">
        <f>IFERROR(VLOOKUP(年度マスタ!$K$4&amp;"_"&amp;N$20,データシート1!$A:$BU,MATCH("ba_"&amp;$D26,データシート1!$A$1:$BU$1,0),0),0)</f>
        <v>49.271999999999998</v>
      </c>
      <c r="O26" s="879">
        <f>IFERROR(VLOOKUP(年度マスタ!$K$4&amp;"_"&amp;O$20,データシート1!$A:$BU,MATCH("ba_"&amp;$D26,データシート1!$A$1:$BU$1,0),0),0)</f>
        <v>53.2</v>
      </c>
      <c r="P26" s="880">
        <f>IFERROR(VLOOKUP(年度マスタ!$K$4&amp;"_"&amp;P$20,データシート1!$A:$BU,MATCH("ba_"&amp;$D26,データシート1!$A$1:$BU$1,0),0),0)</f>
        <v>59.808999999999997</v>
      </c>
      <c r="Z26" s="273"/>
      <c r="AB26" s="272"/>
      <c r="AC26" s="522"/>
      <c r="AD26" s="410"/>
      <c r="AE26" s="409" t="s">
        <v>184</v>
      </c>
      <c r="AF26" s="881">
        <f>①CO2排出量の現状把握!Z36</f>
        <v>365.25992011212759</v>
      </c>
      <c r="AG26" s="881">
        <f>①CO2排出量の現状把握!AA36</f>
        <v>354.31996348867352</v>
      </c>
      <c r="AH26" s="881">
        <f>①CO2排出量の現状把握!AB36</f>
        <v>463.83303536182052</v>
      </c>
      <c r="AI26" s="881">
        <f>①CO2排出量の現状把握!AC36</f>
        <v>482.11979574193822</v>
      </c>
      <c r="AJ26" s="881">
        <f>①CO2排出量の現状把握!AD36</f>
        <v>386.53810853592108</v>
      </c>
      <c r="AK26" s="881">
        <f>①CO2排出量の現状把握!AE36</f>
        <v>406.71519297407019</v>
      </c>
      <c r="AL26" s="881">
        <f>①CO2排出量の現状把握!AF36</f>
        <v>356.66810314352887</v>
      </c>
      <c r="AM26" s="881">
        <f>①CO2排出量の現状把握!AG36</f>
        <v>363.82652323850061</v>
      </c>
      <c r="AN26" s="881">
        <f>①CO2排出量の現状把握!AH36</f>
        <v>336.08148866376877</v>
      </c>
      <c r="AO26" s="881">
        <f>①CO2排出量の現状把握!AI36</f>
        <v>309.54565476312399</v>
      </c>
      <c r="AP26" s="882">
        <f>①CO2排出量の現状把握!AJ36</f>
        <v>275.00094783810408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11.718061519917949</v>
      </c>
      <c r="AG27" s="881">
        <f>①CO2排出量の現状把握!AA37</f>
        <v>11.751290139334801</v>
      </c>
      <c r="AH27" s="881">
        <f>①CO2排出量の現状把握!AB37</f>
        <v>9.597753015925548</v>
      </c>
      <c r="AI27" s="881">
        <f>①CO2排出量の現状把握!AC37</f>
        <v>8.4168987802785011</v>
      </c>
      <c r="AJ27" s="881">
        <f>①CO2排出量の現状把握!AD37</f>
        <v>8.0575814674671644</v>
      </c>
      <c r="AK27" s="881">
        <f>①CO2排出量の現状把握!AE37</f>
        <v>7.4770007322916348</v>
      </c>
      <c r="AL27" s="881">
        <f>①CO2排出量の現状把握!AF37</f>
        <v>7.3310957547801197</v>
      </c>
      <c r="AM27" s="881">
        <f>①CO2排出量の現状把握!AG37</f>
        <v>6.9015450063192114</v>
      </c>
      <c r="AN27" s="881">
        <f>①CO2排出量の現状把握!AH37</f>
        <v>5.8168085356151966</v>
      </c>
      <c r="AO27" s="881">
        <f>①CO2排出量の現状把握!AI37</f>
        <v>7.3620904728067655</v>
      </c>
      <c r="AP27" s="882">
        <f>①CO2排出量の現状把握!AJ37</f>
        <v>7.3151969040170286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18：プラスチック製品製造業(N=4)</v>
      </c>
      <c r="BE27" s="845">
        <f>VLOOKUP(BE$13&amp;"_"&amp;$AV$8,データシート2!$A:$SI,MATCH($AV$5&amp;"_"&amp;$BA27&amp;$AV$6,データシート2!$A$1:$SI$1,0),0)</f>
        <v>4</v>
      </c>
      <c r="BF27" s="952">
        <f>VLOOKUP(BF$13&amp;"_"&amp;$AW$8,データシート2!$A:$SI,MATCH($AW$5&amp;"_"&amp;$BA27&amp;$AW$6,データシート2!$A$1:$SI$1,0),0)</f>
        <v>54.972000000000001</v>
      </c>
      <c r="BG27" s="952">
        <f t="shared" si="2"/>
        <v>13.743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1.5845554738082428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9.3307440093463505</v>
      </c>
      <c r="AG28" s="881">
        <f>①CO2排出量の現状把握!AA38</f>
        <v>9.7942178912101596</v>
      </c>
      <c r="AH28" s="881">
        <f>①CO2排出量の現状把握!AB38</f>
        <v>8.7392514421583094</v>
      </c>
      <c r="AI28" s="881">
        <f>①CO2排出量の現状把握!AC38</f>
        <v>11.03821320914806</v>
      </c>
      <c r="AJ28" s="881">
        <f>①CO2排出量の現状把握!AD38</f>
        <v>13.02513113308758</v>
      </c>
      <c r="AK28" s="881">
        <f>①CO2排出量の現状把握!AE38</f>
        <v>14.147169193382606</v>
      </c>
      <c r="AL28" s="881">
        <f>①CO2排出量の現状把握!AF38</f>
        <v>13.363959097329316</v>
      </c>
      <c r="AM28" s="881">
        <f>①CO2排出量の現状把握!AG38</f>
        <v>12.469036575010017</v>
      </c>
      <c r="AN28" s="881">
        <f>①CO2排出量の現状把握!AH38</f>
        <v>12.259101574507756</v>
      </c>
      <c r="AO28" s="881">
        <f>①CO2排出量の現状把握!AI38</f>
        <v>13.701923384893862</v>
      </c>
      <c r="AP28" s="882">
        <f>①CO2排出量の現状把握!AJ38</f>
        <v>10.904962618194064</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2.9710000000000001</v>
      </c>
      <c r="BG28" s="952">
        <f t="shared" si="2"/>
        <v>2.9710000000000001</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0.20494850511965754</v>
      </c>
    </row>
    <row r="29" spans="2:63" ht="15.95" customHeight="1">
      <c r="B29" s="285"/>
      <c r="Z29" s="273"/>
      <c r="AB29" s="272"/>
      <c r="AC29" s="522"/>
      <c r="AD29" s="408" t="s">
        <v>199</v>
      </c>
      <c r="AE29" s="413"/>
      <c r="AF29" s="883">
        <f>①CO2排出量の現状把握!Z39</f>
        <v>197.54096372507229</v>
      </c>
      <c r="AG29" s="883">
        <f>①CO2排出量の現状把握!AA39</f>
        <v>216.18445930099179</v>
      </c>
      <c r="AH29" s="883">
        <f>①CO2排出量の現状把握!AB39</f>
        <v>216.27301835054789</v>
      </c>
      <c r="AI29" s="883">
        <f>①CO2排出量の現状把握!AC39</f>
        <v>193.5748747451544</v>
      </c>
      <c r="AJ29" s="883">
        <f>①CO2排出量の現状把握!AD39</f>
        <v>202.078000080104</v>
      </c>
      <c r="AK29" s="883">
        <f>①CO2排出量の現状把握!AE39</f>
        <v>151.46220072751785</v>
      </c>
      <c r="AL29" s="883">
        <f>①CO2排出量の現状把握!AF39</f>
        <v>128.50516253469101</v>
      </c>
      <c r="AM29" s="883">
        <f>①CO2排出量の現状把握!AG39</f>
        <v>132.90580773944575</v>
      </c>
      <c r="AN29" s="883">
        <f>①CO2排出量の現状把握!AH39</f>
        <v>103.55451149751815</v>
      </c>
      <c r="AO29" s="883">
        <f>①CO2排出量の現状把握!AI39</f>
        <v>134.56872565807382</v>
      </c>
      <c r="AP29" s="884">
        <f>①CO2排出量の現状把握!AJ39</f>
        <v>134.52067087354339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4.2409999999999997</v>
      </c>
      <c r="BG31" s="952">
        <f t="shared" si="2"/>
        <v>4.2409999999999997</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0.50082976861767037</v>
      </c>
    </row>
    <row r="32" spans="2:63" ht="15.95" customHeight="1" thickTop="1" thickBot="1">
      <c r="B32" s="285"/>
      <c r="Z32" s="273"/>
      <c r="AB32" s="272"/>
      <c r="AC32" s="1114" t="s">
        <v>290</v>
      </c>
      <c r="AD32" s="1114"/>
      <c r="AE32" s="1115"/>
      <c r="AF32" s="461">
        <f t="shared" ref="AF32:AP32" si="16">IFERROR(IF(SUM(F23:F26)/AF24&gt;1,1,SUM(F23:F26)/AF24),0)</f>
        <v>0.17557087357746207</v>
      </c>
      <c r="AG32" s="461">
        <f t="shared" si="16"/>
        <v>0.25396168831858151</v>
      </c>
      <c r="AH32" s="461">
        <f t="shared" si="16"/>
        <v>0.24563920851244286</v>
      </c>
      <c r="AI32" s="461">
        <f t="shared" si="16"/>
        <v>0.25666698673825267</v>
      </c>
      <c r="AJ32" s="461">
        <f t="shared" si="16"/>
        <v>0.29304468662656713</v>
      </c>
      <c r="AK32" s="461">
        <f t="shared" si="16"/>
        <v>0.39101653776454226</v>
      </c>
      <c r="AL32" s="461">
        <f t="shared" si="16"/>
        <v>0.37864992178041684</v>
      </c>
      <c r="AM32" s="461">
        <f t="shared" si="16"/>
        <v>0.36882954032571441</v>
      </c>
      <c r="AN32" s="461">
        <f t="shared" si="16"/>
        <v>0.37489083449511046</v>
      </c>
      <c r="AO32" s="461">
        <f t="shared" si="16"/>
        <v>0.31058837163743547</v>
      </c>
      <c r="AP32" s="461">
        <f t="shared" si="16"/>
        <v>0.36443014905776844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0.24582152484992945</v>
      </c>
      <c r="AG33" s="458">
        <f t="shared" ref="AG33:AP33" si="17">IFERROR(IF(G22/AG25&gt;1,1,G22/AG25),0)</f>
        <v>0.35792593412806001</v>
      </c>
      <c r="AH33" s="458">
        <f t="shared" si="17"/>
        <v>0.32157120350719748</v>
      </c>
      <c r="AI33" s="458">
        <f t="shared" si="17"/>
        <v>0.32358875513550872</v>
      </c>
      <c r="AJ33" s="458">
        <f t="shared" si="17"/>
        <v>0.40389987817839518</v>
      </c>
      <c r="AK33" s="458">
        <f t="shared" si="17"/>
        <v>0.38606304795458407</v>
      </c>
      <c r="AL33" s="458">
        <f t="shared" si="17"/>
        <v>0.36472028888837849</v>
      </c>
      <c r="AM33" s="458">
        <f t="shared" si="17"/>
        <v>0.35767754577488997</v>
      </c>
      <c r="AN33" s="458">
        <f>IFERROR(IF(N22/AN25&gt;1,1,N22/AN25),0)</f>
        <v>0.34538315569144434</v>
      </c>
      <c r="AO33" s="458">
        <f t="shared" si="17"/>
        <v>0.27609295390779287</v>
      </c>
      <c r="AP33" s="458">
        <f t="shared" si="17"/>
        <v>0.3276469448768019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0.25998746309435822</v>
      </c>
      <c r="AG34" s="459">
        <f t="shared" ref="AG34:AP36" si="18">IFERROR(IF(G23/AG26&gt;1,1,G23/AG26),0)</f>
        <v>0.37969071422164041</v>
      </c>
      <c r="AH34" s="459">
        <f t="shared" si="18"/>
        <v>0.33428408107897956</v>
      </c>
      <c r="AI34" s="459">
        <f t="shared" si="18"/>
        <v>0.33664662068112972</v>
      </c>
      <c r="AJ34" s="459">
        <f t="shared" si="18"/>
        <v>0.42592954320492349</v>
      </c>
      <c r="AK34" s="459">
        <f t="shared" si="18"/>
        <v>0.40658918785594222</v>
      </c>
      <c r="AL34" s="459">
        <f t="shared" si="18"/>
        <v>0.38588255800551563</v>
      </c>
      <c r="AM34" s="459">
        <f t="shared" si="18"/>
        <v>0.37672074806418626</v>
      </c>
      <c r="AN34" s="459">
        <f t="shared" si="18"/>
        <v>0.36395934952065895</v>
      </c>
      <c r="AO34" s="459">
        <f t="shared" si="18"/>
        <v>0.29488057285071612</v>
      </c>
      <c r="AP34" s="459">
        <f t="shared" si="18"/>
        <v>0.34935515951951979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6.9530000000000003</v>
      </c>
      <c r="BG36" s="952">
        <f t="shared" si="2"/>
        <v>6.9530000000000003</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0.57441477430183374</v>
      </c>
    </row>
    <row r="37" spans="2:63" ht="15.95" customHeight="1">
      <c r="B37" s="290"/>
      <c r="C37" s="29"/>
      <c r="Z37" s="273"/>
      <c r="AB37" s="272"/>
      <c r="AC37" s="522"/>
      <c r="AD37" s="408" t="s">
        <v>199</v>
      </c>
      <c r="AE37" s="413"/>
      <c r="AF37" s="460">
        <f>IFERROR(IF(F26/AF29&gt;1,1,F26/AF29),0)</f>
        <v>3.8189547412046471E-2</v>
      </c>
      <c r="AG37" s="460">
        <f t="shared" ref="AG37:AP37" si="21">IFERROR(IF(G26/AG29&gt;1,1,G26/AG29),0)</f>
        <v>7.3206002185224592E-2</v>
      </c>
      <c r="AH37" s="460">
        <f t="shared" si="21"/>
        <v>7.6352566427101726E-2</v>
      </c>
      <c r="AI37" s="460">
        <f t="shared" si="21"/>
        <v>8.3264938289226348E-2</v>
      </c>
      <c r="AJ37" s="460">
        <f t="shared" si="21"/>
        <v>6.9433585023793237E-2</v>
      </c>
      <c r="AK37" s="460">
        <f t="shared" si="21"/>
        <v>0.40502514624333319</v>
      </c>
      <c r="AL37" s="460">
        <f t="shared" si="21"/>
        <v>0.4195551286544244</v>
      </c>
      <c r="AM37" s="460">
        <f t="shared" si="21"/>
        <v>0.40098322944982123</v>
      </c>
      <c r="AN37" s="460">
        <f t="shared" si="21"/>
        <v>0.47580737224742625</v>
      </c>
      <c r="AO37" s="460">
        <f t="shared" si="21"/>
        <v>0.39533702752878913</v>
      </c>
      <c r="AP37" s="460">
        <f t="shared" si="21"/>
        <v>0.44460824951002248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23.103000000000002</v>
      </c>
      <c r="BG38" s="952">
        <f t="shared" si="2"/>
        <v>23.103000000000002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1.678639444152231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3.8220000000000001</v>
      </c>
      <c r="BG43" s="952">
        <f t="shared" si="22"/>
        <v>3.8220000000000001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0.9276162783791938</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6.0720000000000001</v>
      </c>
      <c r="BG47" s="952">
        <f t="shared" si="22"/>
        <v>6.0720000000000001</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1.2939558082372926</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4.1310000000000002</v>
      </c>
      <c r="BG48" s="952">
        <f t="shared" si="22"/>
        <v>4.1310000000000002</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0.83252305380768199</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4.8330000000000002</v>
      </c>
      <c r="BG50" s="952">
        <f t="shared" si="22"/>
        <v>4.8330000000000002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0.87179405825658907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40.951000000000001</v>
      </c>
      <c r="BG52" s="952">
        <f t="shared" ref="BG52" si="26">BF52/BE52</f>
        <v>40.951000000000001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1.5355249974495262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102.50700000000001</v>
      </c>
      <c r="G55" s="885">
        <f t="shared" ref="G55:P55" si="32">SUM(G56,G57,G60,G61,G62,G63,G64,G65,)</f>
        <v>150.358</v>
      </c>
      <c r="H55" s="885">
        <f t="shared" si="32"/>
        <v>171.565</v>
      </c>
      <c r="I55" s="885">
        <f t="shared" si="32"/>
        <v>178.422</v>
      </c>
      <c r="J55" s="885">
        <f t="shared" si="32"/>
        <v>178.66900000000001</v>
      </c>
      <c r="K55" s="885">
        <f t="shared" si="32"/>
        <v>226.71200000000002</v>
      </c>
      <c r="L55" s="885">
        <f t="shared" si="32"/>
        <v>191.547</v>
      </c>
      <c r="M55" s="885">
        <f t="shared" si="32"/>
        <v>190.35399999999998</v>
      </c>
      <c r="N55" s="885">
        <f t="shared" si="32"/>
        <v>171.59199999999998</v>
      </c>
      <c r="O55" s="885">
        <f t="shared" si="32"/>
        <v>144.47900000000001</v>
      </c>
      <c r="P55" s="886">
        <f t="shared" si="32"/>
        <v>155.88200000000001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102.50700000000001</v>
      </c>
      <c r="G56" s="887">
        <f>IFERROR(VLOOKUP(年度マスタ!$K$4&amp;"_"&amp;G$54,データシート1!$A:$CE,MATCH("bc_"&amp;$C56,データシート1!$A$1:$CE$1,0),0),0)</f>
        <v>150.358</v>
      </c>
      <c r="H56" s="887">
        <f>IFERROR(VLOOKUP(年度マスタ!$K$4&amp;"_"&amp;H$54,データシート1!$A:$CE,MATCH("bc_"&amp;$C56,データシート1!$A$1:$CE$1,0),0),0)</f>
        <v>171.565</v>
      </c>
      <c r="I56" s="887">
        <f>IFERROR(VLOOKUP(年度マスタ!$K$4&amp;"_"&amp;I$54,データシート1!$A:$CE,MATCH("bc_"&amp;$C56,データシート1!$A$1:$CE$1,0),0),0)</f>
        <v>178.422</v>
      </c>
      <c r="J56" s="887">
        <f>IFERROR(VLOOKUP(年度マスタ!$K$4&amp;"_"&amp;J$54,データシート1!$A:$CE,MATCH("bc_"&amp;$C56,データシート1!$A$1:$CE$1,0),0),0)</f>
        <v>178.66900000000001</v>
      </c>
      <c r="K56" s="887">
        <f>IFERROR(VLOOKUP(年度マスタ!$K$4&amp;"_"&amp;K$54,データシート1!$A:$CE,MATCH("bc_"&amp;$C56,データシート1!$A$1:$CE$1,0),0),0)</f>
        <v>187.00800000000001</v>
      </c>
      <c r="L56" s="887">
        <f>IFERROR(VLOOKUP(年度マスタ!$K$4&amp;"_"&amp;L$54,データシート1!$A:$CE,MATCH("bc_"&amp;$C56,データシート1!$A$1:$CE$1,0),0),0)</f>
        <v>157.04499999999999</v>
      </c>
      <c r="M56" s="887">
        <f>IFERROR(VLOOKUP(年度マスタ!$K$4&amp;"_"&amp;M$54,データシート1!$A:$CE,MATCH("bc_"&amp;$C56,データシート1!$A$1:$CE$1,0),0),0)</f>
        <v>155.601</v>
      </c>
      <c r="N56" s="887">
        <f>IFERROR(VLOOKUP(年度マスタ!$K$4&amp;"_"&amp;N$54,データシート1!$A:$CE,MATCH("bc_"&amp;$C56,データシート1!$A$1:$CE$1,0),0),0)</f>
        <v>138.73699999999999</v>
      </c>
      <c r="O56" s="887">
        <f>IFERROR(VLOOKUP(年度マスタ!$K$4&amp;"_"&amp;O$54,データシート1!$A:$CE,MATCH("bc_"&amp;$C56,データシート1!$A$1:$CE$1,0),0),0)</f>
        <v>105.18600000000001</v>
      </c>
      <c r="P56" s="888">
        <f>IFERROR(VLOOKUP(年度マスタ!$K$4&amp;"_"&amp;P$54,データシート1!$A:$CE,MATCH("bc_"&amp;$C56,データシート1!$A$1:$CE$1,0),0),0)</f>
        <v>114.931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39.704000000000001</v>
      </c>
      <c r="L57" s="887">
        <f t="shared" si="35"/>
        <v>34.502000000000002</v>
      </c>
      <c r="M57" s="887">
        <f t="shared" si="35"/>
        <v>34.753</v>
      </c>
      <c r="N57" s="887">
        <f t="shared" si="35"/>
        <v>32.854999999999997</v>
      </c>
      <c r="O57" s="887">
        <f t="shared" si="35"/>
        <v>39.292999999999999</v>
      </c>
      <c r="P57" s="888">
        <f>SUM(P58:P59)</f>
        <v>40.951000000000001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39.704000000000001</v>
      </c>
      <c r="L59" s="889">
        <f>IFERROR(VLOOKUP(年度マスタ!$K$4&amp;"_"&amp;L$54,データシート1!$A:$CE,MATCH("bc_"&amp;$C59,データシート1!$A$1:$CE$1,0),0),0)</f>
        <v>34.502000000000002</v>
      </c>
      <c r="M59" s="889">
        <f>IFERROR(VLOOKUP(年度マスタ!$K$4&amp;"_"&amp;M$54,データシート1!$A:$CE,MATCH("bc_"&amp;$C59,データシート1!$A$1:$CE$1,0),0),0)</f>
        <v>34.753</v>
      </c>
      <c r="N59" s="889">
        <f>IFERROR(VLOOKUP(年度マスタ!$K$4&amp;"_"&amp;N$54,データシート1!$A:$CE,MATCH("bc_"&amp;$C59,データシート1!$A$1:$CE$1,0),0),0)</f>
        <v>32.854999999999997</v>
      </c>
      <c r="O59" s="889">
        <f>IFERROR(VLOOKUP(年度マスタ!$K$4&amp;"_"&amp;O$54,データシート1!$A:$CE,MATCH("bc_"&amp;$C59,データシート1!$A$1:$CE$1,0),0),0)</f>
        <v>39.292999999999999</v>
      </c>
      <c r="P59" s="890">
        <f>IFERROR(VLOOKUP(年度マスタ!$K$4&amp;"_"&amp;P$54,データシート1!$A:$CE,MATCH("bc_"&amp;$C59,データシート1!$A$1:$CE$1,0),0),0)</f>
        <v>40.951000000000001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丸亀市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12949.374</v>
      </c>
      <c r="K6" s="619">
        <f>VLOOKUP(年度マスタ!$K$4&amp;"_"&amp;K$5,データシート1!$A:$BT,MATCH("cb_"&amp;$G6,データシート1!$A$1:$BT$1,0),0)</f>
        <v>14184.058999999999</v>
      </c>
      <c r="L6" s="619">
        <f>VLOOKUP(年度マスタ!$K$4&amp;"_"&amp;L$5,データシート1!$A:$BT,MATCH("cb_"&amp;$G6,データシート1!$A$1:$BT$1,0),0)</f>
        <v>15301.379000000001</v>
      </c>
      <c r="M6" s="619">
        <f>VLOOKUP(年度マスタ!$K$4&amp;"_"&amp;M$5,データシート1!$A:$BT,MATCH("cb_"&amp;$G6,データシート1!$A$1:$BT$1,0),0)</f>
        <v>16502.958999999988</v>
      </c>
      <c r="N6" s="619">
        <f>VLOOKUP(年度マスタ!$K$4&amp;"_"&amp;N$5,データシート1!$A:$BT,MATCH("cb_"&amp;$G6,データシート1!$A$1:$BT$1,0),0)</f>
        <v>18081.852999999981</v>
      </c>
      <c r="O6" s="619">
        <f>VLOOKUP(年度マスタ!$K$4&amp;"_"&amp;O$5,データシート1!$A:$BT,MATCH("cb_"&amp;$G6,データシート1!$A$1:$BT$1,0),0)</f>
        <v>19170.290999999979</v>
      </c>
      <c r="P6" s="619">
        <f>VLOOKUP(年度マスタ!$K$4&amp;"_"&amp;P$5,データシート1!$A:$BT,MATCH("cb_"&amp;$G6,データシート1!$A$1:$BT$1,0),0)</f>
        <v>20395.37199999997</v>
      </c>
      <c r="Q6" s="619">
        <f>VLOOKUP(年度マスタ!$K$4&amp;"_"&amp;Q$5,データシート1!$A:$BT,MATCH("cb_"&amp;$G6,データシート1!$A$1:$BT$1,0),0)</f>
        <v>22448.561999999944</v>
      </c>
      <c r="R6" s="633">
        <f>VLOOKUP(年度マスタ!$K$4&amp;"_"&amp;R$5,データシート1!$A:$BT,MATCH("cb_"&amp;$G6,データシート1!$A$1:$BT$1,0),0)</f>
        <v>24064.973999999907</v>
      </c>
      <c r="S6" s="568"/>
      <c r="T6" s="190"/>
      <c r="U6" s="581"/>
      <c r="V6" s="195"/>
      <c r="W6" s="195"/>
      <c r="X6" s="195"/>
      <c r="Y6" s="196" t="s">
        <v>372</v>
      </c>
      <c r="Z6" s="663" t="s">
        <v>373</v>
      </c>
      <c r="AA6" s="663"/>
      <c r="AB6" s="663"/>
      <c r="AC6" s="664">
        <f>SUM(AC7:AC8)</f>
        <v>1495383</v>
      </c>
      <c r="AD6" s="664">
        <f>SUM(AD7:AD8)</f>
        <v>2055892.8540000001</v>
      </c>
      <c r="AE6" s="665">
        <f>$AD6*3600/100000000</f>
        <v>74.012142744000002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32805.730000000003</v>
      </c>
      <c r="K7" s="617">
        <f>VLOOKUP(年度マスタ!$K$4&amp;"_"&amp;K$5,データシート1!$A:$BT,MATCH("cb_"&amp;$G7,データシート1!$A$1:$BT$1,0),0)</f>
        <v>36588.93</v>
      </c>
      <c r="L7" s="617">
        <f>VLOOKUP(年度マスタ!$K$4&amp;"_"&amp;L$5,データシート1!$A:$BT,MATCH("cb_"&amp;$G7,データシート1!$A$1:$BT$1,0),0)</f>
        <v>39791.330000000024</v>
      </c>
      <c r="M7" s="617">
        <f>VLOOKUP(年度マスタ!$K$4&amp;"_"&amp;M$5,データシート1!$A:$BT,MATCH("cb_"&amp;$G7,データシート1!$A$1:$BT$1,0),0)</f>
        <v>42051.53</v>
      </c>
      <c r="N7" s="617">
        <f>VLOOKUP(年度マスタ!$K$4&amp;"_"&amp;N$5,データシート1!$A:$BT,MATCH("cb_"&amp;$G7,データシート1!$A$1:$BT$1,0),0)</f>
        <v>43025.530000000021</v>
      </c>
      <c r="O7" s="617">
        <f>VLOOKUP(年度マスタ!$K$4&amp;"_"&amp;O$5,データシート1!$A:$BT,MATCH("cb_"&amp;$G7,データシート1!$A$1:$BT$1,0),0)</f>
        <v>45139.529999999977</v>
      </c>
      <c r="P7" s="617">
        <f>VLOOKUP(年度マスタ!$K$4&amp;"_"&amp;P$5,データシート1!$A:$BT,MATCH("cb_"&amp;$G7,データシート1!$A$1:$BT$1,0),0)</f>
        <v>48120.729999999989</v>
      </c>
      <c r="Q7" s="617">
        <f>VLOOKUP(年度マスタ!$K$4&amp;"_"&amp;Q$5,データシート1!$A:$BT,MATCH("cb_"&amp;$G7,データシート1!$A$1:$BT$1,0),0)</f>
        <v>50332.63</v>
      </c>
      <c r="R7" s="634">
        <f>VLOOKUP(年度マスタ!$K$4&amp;"_"&amp;R$5,データシート1!$A:$BT,MATCH("cb_"&amp;$G7,データシート1!$A$1:$BT$1,0),0)</f>
        <v>51151.829999999994</v>
      </c>
      <c r="S7" s="568"/>
      <c r="T7" s="190"/>
      <c r="U7" s="581"/>
      <c r="V7" s="195"/>
      <c r="W7" s="195"/>
      <c r="X7" s="195"/>
      <c r="Y7" s="196" t="s">
        <v>375</v>
      </c>
      <c r="Z7" s="212" t="s">
        <v>376</v>
      </c>
      <c r="AA7" s="212"/>
      <c r="AB7" s="212"/>
      <c r="AC7" s="1022">
        <f>VLOOKUP(年度マスタ!$K$4&amp;"_"&amp;年度マスタ!$K$9,データシート3!A:AB,MATCH("ea_"&amp;$Y7&amp;"_設備",データシート3!$A$1:$AB$1,0),0)</f>
        <v>515909</v>
      </c>
      <c r="AD7" s="1022">
        <f>VLOOKUP(年度マスタ!$K$4&amp;"_"&amp;年度マスタ!$K$9,データシート3!A:AB,MATCH("ea_"&amp;$Y7&amp;"_年間発電",データシート3!$A$1:$AB$1,0),0)/10^3</f>
        <v>710294.06</v>
      </c>
      <c r="AE7" s="554">
        <f t="shared" ref="AE7:AE16" si="0">$AD7*3600/100000000</f>
        <v>25.570586160000001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979474</v>
      </c>
      <c r="AD8" s="1022">
        <f>VLOOKUP(年度マスタ!$K$4&amp;"_"&amp;年度マスタ!$K$9,データシート3!A:AB,MATCH("ea_"&amp;$Y8&amp;"_年間発電",データシート3!$A$1:$AB$1,0),0)/10^3</f>
        <v>1345598.794</v>
      </c>
      <c r="AE8" s="554">
        <f t="shared" si="0"/>
        <v>48.441556583999997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64.7</v>
      </c>
      <c r="K9" s="617">
        <f>VLOOKUP(年度マスタ!$K$4&amp;"_"&amp;K$5,データシート1!$A:$BT,MATCH("cb_"&amp;$G9,データシート1!$A$1:$BT$1,0),0)</f>
        <v>64.7</v>
      </c>
      <c r="L9" s="617">
        <f>VLOOKUP(年度マスタ!$K$4&amp;"_"&amp;L$5,データシート1!$A:$BT,MATCH("cb_"&amp;$G9,データシート1!$A$1:$BT$1,0),0)</f>
        <v>64.7</v>
      </c>
      <c r="M9" s="617">
        <f>VLOOKUP(年度マスタ!$K$4&amp;"_"&amp;M$5,データシート1!$A:$BT,MATCH("cb_"&amp;$G9,データシート1!$A$1:$BT$1,0),0)</f>
        <v>65</v>
      </c>
      <c r="N9" s="617">
        <f>VLOOKUP(年度マスタ!$K$4&amp;"_"&amp;N$5,データシート1!$A:$BT,MATCH("cb_"&amp;$G9,データシート1!$A$1:$BT$1,0),0)</f>
        <v>64.7</v>
      </c>
      <c r="O9" s="617">
        <f>VLOOKUP(年度マスタ!$K$4&amp;"_"&amp;O$5,データシート1!$A:$BT,MATCH("cb_"&amp;$G9,データシート1!$A$1:$BT$1,0),0)</f>
        <v>64.7</v>
      </c>
      <c r="P9" s="617">
        <f>VLOOKUP(年度マスタ!$K$4&amp;"_"&amp;P$5,データシート1!$A:$BT,MATCH("cb_"&amp;$G9,データシート1!$A$1:$BT$1,0),0)</f>
        <v>64.7</v>
      </c>
      <c r="Q9" s="617">
        <f>VLOOKUP(年度マスタ!$K$4&amp;"_"&amp;Q$5,データシート1!$A:$BT,MATCH("cb_"&amp;$G9,データシート1!$A$1:$BT$1,0),0)</f>
        <v>64.7</v>
      </c>
      <c r="R9" s="634">
        <f>VLOOKUP(年度マスタ!$K$4&amp;"_"&amp;R$5,データシート1!$A:$BT,MATCH("cb_"&amp;$G9,データシート1!$A$1:$BT$1,0),0)</f>
        <v>64.7</v>
      </c>
      <c r="S9" s="568"/>
      <c r="T9" s="190"/>
      <c r="U9" s="581"/>
      <c r="V9" s="195"/>
      <c r="W9" s="195"/>
      <c r="X9" s="195"/>
      <c r="Y9" s="196" t="s">
        <v>381</v>
      </c>
      <c r="Z9" s="208" t="s">
        <v>377</v>
      </c>
      <c r="AA9" s="208"/>
      <c r="AB9" s="208"/>
      <c r="AC9" s="666">
        <f>VLOOKUP(年度マスタ!$K$4&amp;"_"&amp;年度マスタ!$K$9,データシート3!A:AB,MATCH("ea_"&amp;$Y9&amp;"_設備",データシート3!$A$1:$AB$1,0),0)</f>
        <v>8200</v>
      </c>
      <c r="AD9" s="666">
        <f>VLOOKUP(年度マスタ!$K$4&amp;"_"&amp;年度マスタ!$K$9,データシート3!A:AB,MATCH("ea_"&amp;$Y9&amp;"_年間発電",データシート3!$A$1:$AB$1,0),0)/10^3</f>
        <v>14724.31</v>
      </c>
      <c r="AE9" s="667">
        <f t="shared" si="0"/>
        <v>0.53007515999999999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45819.804000000004</v>
      </c>
      <c r="K12" s="651">
        <f t="shared" ref="K12:Q12" si="1">SUM(K6:K11)</f>
        <v>50837.688999999998</v>
      </c>
      <c r="L12" s="651">
        <f t="shared" si="1"/>
        <v>55157.409000000021</v>
      </c>
      <c r="M12" s="651">
        <f t="shared" si="1"/>
        <v>58619.488999999987</v>
      </c>
      <c r="N12" s="651">
        <f t="shared" si="1"/>
        <v>61172.082999999999</v>
      </c>
      <c r="O12" s="651">
        <f t="shared" si="1"/>
        <v>64374.52099999995</v>
      </c>
      <c r="P12" s="651">
        <f t="shared" si="1"/>
        <v>68580.801999999952</v>
      </c>
      <c r="Q12" s="651">
        <f t="shared" si="1"/>
        <v>72845.891999999934</v>
      </c>
      <c r="R12" s="652">
        <f t="shared" ref="R12" si="2">SUM(R6:R11)</f>
        <v>75281.503999999899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12.83200955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60.669787640000003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15540.802724879999</v>
      </c>
      <c r="K19" s="615">
        <f>K6*別紙!$C5/100*別紙!$E5/10^3</f>
        <v>17022.572887079998</v>
      </c>
      <c r="L19" s="615">
        <f>L6*別紙!$C5/100*別紙!$E5/10^3</f>
        <v>18363.490965479999</v>
      </c>
      <c r="M19" s="615">
        <f>M6*別紙!$C5/100*別紙!$E5/10^3</f>
        <v>19805.531155079982</v>
      </c>
      <c r="N19" s="615">
        <f>N6*別紙!$C5/100*別紙!$E5/10^3</f>
        <v>21700.393422359972</v>
      </c>
      <c r="O19" s="615">
        <f>O6*別紙!$C5/100*別紙!$E5/10^3</f>
        <v>23006.649634919973</v>
      </c>
      <c r="P19" s="615">
        <f>P6*別紙!$C5/100*別紙!$E5/10^3</f>
        <v>24476.893844639962</v>
      </c>
      <c r="Q19" s="615">
        <f>Q6*別紙!$C5/100*別紙!$E5/10^3</f>
        <v>26940.968227439927</v>
      </c>
      <c r="R19" s="639">
        <f>R6*別紙!$C5/100*別紙!$E5/10^3</f>
        <v>28880.85659687989</v>
      </c>
      <c r="S19" s="572"/>
      <c r="T19" s="191"/>
      <c r="U19" s="588"/>
      <c r="W19" s="201"/>
      <c r="X19" s="201"/>
      <c r="Y19" s="173"/>
      <c r="Z19" s="628" t="s">
        <v>389</v>
      </c>
      <c r="AA19" s="671"/>
      <c r="AB19" s="672"/>
      <c r="AC19" s="673">
        <f>SUM($AC$6,$AC$9,$AC$10,$AC$13)</f>
        <v>1503583</v>
      </c>
      <c r="AD19" s="673">
        <f>SUM($AD$6,$AD$9,$AD$10,$AD$13)</f>
        <v>2070617.1640000001</v>
      </c>
      <c r="AE19" s="674">
        <f>SUM($AE$6,$AE$9,$AE$10,$AE$13,$AE$17,$AE$18)</f>
        <v>148.044015094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43394.107414800004</v>
      </c>
      <c r="K20" s="617">
        <f>K7*別紙!$C6/100*別紙!$E6/10^3</f>
        <v>48398.373046799999</v>
      </c>
      <c r="L20" s="617">
        <f>L7*別紙!$C6/100*別紙!$E6/10^3</f>
        <v>52634.37967080003</v>
      </c>
      <c r="M20" s="617">
        <f>M7*別紙!$C6/100*別紙!$E6/10^3</f>
        <v>55624.081822800006</v>
      </c>
      <c r="N20" s="617">
        <f>N7*別紙!$C6/100*別紙!$E6/10^3</f>
        <v>56912.450062800017</v>
      </c>
      <c r="O20" s="617">
        <f>O7*別紙!$C6/100*別紙!$E6/10^3</f>
        <v>59708.76470279997</v>
      </c>
      <c r="P20" s="617">
        <f>P7*別紙!$C6/100*別紙!$E6/10^3</f>
        <v>63652.17681479999</v>
      </c>
      <c r="Q20" s="617">
        <f>Q7*別紙!$C6/100*別紙!$E6/10^3</f>
        <v>66577.989658799997</v>
      </c>
      <c r="R20" s="634">
        <f>R7*別紙!$C6/100*別紙!$E6/10^3</f>
        <v>67661.594650799991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340.06319999999999</v>
      </c>
      <c r="K22" s="617">
        <f>K9*別紙!$C8/100*別紙!$E8/10^3</f>
        <v>340.06319999999999</v>
      </c>
      <c r="L22" s="617">
        <f>L9*別紙!$C8/100*別紙!$E8/10^3</f>
        <v>340.06319999999999</v>
      </c>
      <c r="M22" s="617">
        <f>M9*別紙!$C8/100*別紙!$E8/10^3</f>
        <v>341.64</v>
      </c>
      <c r="N22" s="617">
        <f>N9*別紙!$C8/100*別紙!$E8/10^3</f>
        <v>340.06319999999999</v>
      </c>
      <c r="O22" s="617">
        <f>O9*別紙!$C8/100*別紙!$E8/10^3</f>
        <v>340.06319999999999</v>
      </c>
      <c r="P22" s="617">
        <f>P9*別紙!$C8/100*別紙!$E8/10^3</f>
        <v>340.06319999999999</v>
      </c>
      <c r="Q22" s="617">
        <f>Q9*別紙!$C8/100*別紙!$E8/10^3</f>
        <v>340.06319999999999</v>
      </c>
      <c r="R22" s="634">
        <f>R9*別紙!$C8/100*別紙!$E8/10^3</f>
        <v>340.06319999999999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59274.97333968</v>
      </c>
      <c r="K25" s="657">
        <f t="shared" si="3"/>
        <v>65761.009133879998</v>
      </c>
      <c r="L25" s="657">
        <f t="shared" si="3"/>
        <v>71337.933836280034</v>
      </c>
      <c r="M25" s="657">
        <f t="shared" si="3"/>
        <v>75771.252977879994</v>
      </c>
      <c r="N25" s="657">
        <f t="shared" si="3"/>
        <v>78952.906685159993</v>
      </c>
      <c r="O25" s="657">
        <f t="shared" si="3"/>
        <v>83055.47753771994</v>
      </c>
      <c r="P25" s="657">
        <f t="shared" si="3"/>
        <v>88469.133859439957</v>
      </c>
      <c r="Q25" s="657">
        <f t="shared" si="3"/>
        <v>93859.021086239925</v>
      </c>
      <c r="R25" s="658">
        <f t="shared" ref="R25" si="4">SUM(R19:R24)</f>
        <v>96882.514447679889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737662.63292057998</v>
      </c>
      <c r="K26" s="654">
        <f>(VLOOKUP(年度マスタ!$K$4&amp;"_"&amp;K$18,データシート1!$A:$BT,MATCH("da_合計",データシート1!$A$1:$BT$1,0),0))/10^3</f>
        <v>802250.02049165545</v>
      </c>
      <c r="L26" s="654">
        <f>(VLOOKUP(年度マスタ!$K$4&amp;"_"&amp;L$18,データシート1!$A:$BT,MATCH("da_合計",データシート1!$A$1:$BT$1,0),0))/10^3</f>
        <v>744241.33207526908</v>
      </c>
      <c r="M26" s="654">
        <f>(VLOOKUP(年度マスタ!$K$4&amp;"_"&amp;M$18,データシート1!$A:$BT,MATCH("da_合計",データシート1!$A$1:$BT$1,0),0))/10^3</f>
        <v>724853.93347391335</v>
      </c>
      <c r="N26" s="654">
        <f>(VLOOKUP(年度マスタ!$K$4&amp;"_"&amp;N$18,データシート1!$A:$BT,MATCH("da_合計",データシート1!$A$1:$BT$1,0),0))/10^3</f>
        <v>712734.44504679192</v>
      </c>
      <c r="O26" s="654">
        <f>(VLOOKUP(年度マスタ!$K$4&amp;"_"&amp;O$18,データシート1!$A:$BT,MATCH("da_合計",データシート1!$A$1:$BT$1,0),0))/10^3</f>
        <v>703536.43414129608</v>
      </c>
      <c r="P26" s="654">
        <f>(VLOOKUP(年度マスタ!$K$4&amp;"_"&amp;P$18,データシート1!$A:$BT,MATCH("da_合計",データシート1!$A$1:$BT$1,0),0))/10^3</f>
        <v>715192.35725270747</v>
      </c>
      <c r="Q26" s="654">
        <f>(VLOOKUP(年度マスタ!$K$4&amp;"_"&amp;Q$18,データシート1!$A:$BT,MATCH("da_合計",データシート1!$A$1:$BT$1,0),0))/10^3</f>
        <v>644011.02055761183</v>
      </c>
      <c r="R26" s="655">
        <f>Q26</f>
        <v>644011.02055761183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8.0355125357233326E-2</v>
      </c>
      <c r="K27" s="839">
        <f t="shared" ref="K27:P27" si="5">K25/K26</f>
        <v>8.1970716677051192E-2</v>
      </c>
      <c r="L27" s="839">
        <f t="shared" si="5"/>
        <v>9.5853227658505333E-2</v>
      </c>
      <c r="M27" s="839">
        <f t="shared" si="5"/>
        <v>0.10453313347523817</v>
      </c>
      <c r="N27" s="839">
        <f t="shared" si="5"/>
        <v>0.11077464718290223</v>
      </c>
      <c r="O27" s="839">
        <f t="shared" si="5"/>
        <v>0.11805426628557425</v>
      </c>
      <c r="P27" s="839">
        <f t="shared" si="5"/>
        <v>0.12369977525945526</v>
      </c>
      <c r="Q27" s="839">
        <f>Q25/Q26</f>
        <v>0.1457413275396636</v>
      </c>
      <c r="R27" s="840">
        <f>R25/R26</f>
        <v>0.15043611266744308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0.15043611266744308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3.2151890230188496</v>
      </c>
      <c r="AA52" s="173"/>
      <c r="AB52" s="678" t="s">
        <v>413</v>
      </c>
      <c r="AC52" s="679">
        <f>$AD6</f>
        <v>2055892.8540000001</v>
      </c>
      <c r="AD52" s="680">
        <f>R19+R20</f>
        <v>96542.451247679885</v>
      </c>
      <c r="AE52" s="681">
        <f t="shared" ref="AE52:AE54" si="6">IFERROR(AD52/AC52,"-")</f>
        <v>4.6958892366323619E-2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1426606.1434423882</v>
      </c>
      <c r="Z53" s="1130"/>
      <c r="AA53" s="173"/>
      <c r="AB53" s="678" t="s">
        <v>377</v>
      </c>
      <c r="AC53" s="679">
        <f>$AD9</f>
        <v>14724.31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340.06319999999999</v>
      </c>
      <c r="AE54" s="681" t="str">
        <f t="shared" si="6"/>
        <v>-</v>
      </c>
      <c r="AF54" s="473"/>
      <c r="AG54" s="41"/>
      <c r="AH54" s="420"/>
      <c r="AI54" s="442" t="s">
        <v>440</v>
      </c>
      <c r="AJ54" s="443">
        <f>VLOOKUP(年度マスタ!$K$4&amp;"_"&amp;AJ$53,データシート1!$A$1:$BT$2000,MATCH("ca_太陽光発電（10kW未満）",データシート1!$A$1:$BT$1,0),0)</f>
        <v>2916</v>
      </c>
      <c r="AK54" s="443">
        <f>VLOOKUP(年度マスタ!$K$4&amp;"_"&amp;AK$53,データシート1!$A$1:$BT$2000,MATCH("ca_太陽光発電（10kW未満）",データシート1!$A$1:$BT$1,0),0)</f>
        <v>3139</v>
      </c>
      <c r="AL54" s="443">
        <f>VLOOKUP(年度マスタ!$K$4&amp;"_"&amp;AL$53,データシート1!$A$1:$BT$2000,MATCH("ca_太陽光発電（10kW未満）",データシート1!$A$1:$BT$1,0),0)</f>
        <v>3345</v>
      </c>
      <c r="AM54" s="443">
        <f>VLOOKUP(年度マスタ!$K$4&amp;"_"&amp;AM$53,データシート1!$A$1:$BT$2000,MATCH("ca_太陽光発電（10kW未満）",データシート1!$A$1:$BT$1,0),0)</f>
        <v>3558</v>
      </c>
      <c r="AN54" s="443">
        <f>VLOOKUP(年度マスタ!$K$4&amp;"_"&amp;AN$53,データシート1!$A$1:$BT$2000,MATCH("ca_太陽光発電（10kW未満）",データシート1!$A$1:$BT$1,0),0)</f>
        <v>3832</v>
      </c>
      <c r="AO54" s="443">
        <f>VLOOKUP(年度マスタ!$K$4&amp;"_"&amp;AO$53,データシート1!$A$1:$BT$2000,MATCH("ca_太陽光発電（10kW未満）",データシート1!$A$1:$BT$1,0),0)</f>
        <v>4030</v>
      </c>
      <c r="AP54" s="443">
        <f>VLOOKUP(年度マスタ!$K$4&amp;"_"&amp;AP$53,データシート1!$A$1:$BT$2000,MATCH("ca_太陽光発電（10kW未満）",データシート1!$A$1:$BT$1,0),0)</f>
        <v>4241</v>
      </c>
      <c r="AQ54" s="443">
        <f>VLOOKUP(年度マスタ!$K$4&amp;"_"&amp;AQ$53,データシート1!$A$1:$BT$2000,MATCH("ca_太陽光発電（10kW未満）",データシート1!$A$1:$BT$1,0),0)</f>
        <v>4577</v>
      </c>
      <c r="AR54" s="443">
        <f>VLOOKUP(年度マスタ!$K$4&amp;"_"&amp;AR$53,データシート1!$A$1:$BT$2000,MATCH("ca_太陽光発電（10kW未満）",データシート1!$A$1:$BT$1,0),0)</f>
        <v>4874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丸亀市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香川県</v>
      </c>
      <c r="AY12" s="1023" t="str">
        <f>年度マスタ!$J4</f>
        <v>丸亀市</v>
      </c>
      <c r="AZ12" s="1023" t="str">
        <f>年度マスタ!$K4</f>
        <v>37202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13222</v>
      </c>
      <c r="AY21" s="18" t="str">
        <f>IF(IFERROR(比較地域マスタ!$Z6,"")=0,"",IFERROR(比較地域マスタ!$Z6,""))</f>
        <v>東久留米市</v>
      </c>
      <c r="BB21" s="110" t="str">
        <f t="shared" ref="BB21:BC68" si="0">AX21</f>
        <v>13222</v>
      </c>
      <c r="BC21" s="1031" t="str">
        <f t="shared" si="0"/>
        <v>東久留米市</v>
      </c>
      <c r="BD21" s="34">
        <f>SUM(BE21,BI21:BK21,BQ21)</f>
        <v>404.94806974287803</v>
      </c>
      <c r="BE21" s="34">
        <f>SUM(BF21:BH21)</f>
        <v>87.562762354425018</v>
      </c>
      <c r="BF21" s="34">
        <f>VLOOKUP($AX21&amp;"_"&amp;$BC$14,データシート1!$A:$BT,MATCH($BC$12&amp;"_"&amp;BF$20,データシート1!$A$1:$BT$1,0),0)</f>
        <v>76.766564701461348</v>
      </c>
      <c r="BG21" s="34">
        <f>VLOOKUP($AX21&amp;"_"&amp;$BC$14,データシート1!$A:$BT,MATCH($BC$12&amp;"_"&amp;BG$20,データシート1!$A$1:$BT$1,0),0)</f>
        <v>4.9195300315985317</v>
      </c>
      <c r="BH21" s="34">
        <f>VLOOKUP($AX21&amp;"_"&amp;$BC$14,データシート1!$A:$BT,MATCH($BC$12&amp;"_"&amp;BH$20,データシート1!$A$1:$BT$1,0),0)</f>
        <v>5.8766676213651436</v>
      </c>
      <c r="BI21" s="34">
        <f>VLOOKUP($AX21&amp;"_"&amp;$BC$14,データシート1!$A:$BT,MATCH($BC$12&amp;"_"&amp;BI$20,データシート1!$A$1:$BT$1,0),0)</f>
        <v>90.468135874651438</v>
      </c>
      <c r="BJ21" s="34">
        <f>VLOOKUP($AX21&amp;"_"&amp;$BC$14,データシート1!$A:$BT,MATCH($BC$12&amp;"_"&amp;BJ$20,データシート1!$A$1:$BT$1,0),0)</f>
        <v>128.92091779098391</v>
      </c>
      <c r="BK21" s="34">
        <f t="shared" ref="BK21:BK68" si="1">SUM(BL21,BO21:BP21)</f>
        <v>90.4759446468655</v>
      </c>
      <c r="BL21" s="34">
        <f t="shared" ref="BL21:BL67" si="2">SUM(BM21:BN21)</f>
        <v>83.639339854592322</v>
      </c>
      <c r="BM21" s="34">
        <f>VLOOKUP($AX21&amp;"_"&amp;$BC$14,データシート1!$A:$BT,MATCH($BC$12&amp;"_"&amp;BM$20,データシート1!$A$1:$BT$1,0),0)</f>
        <v>49.570396055856207</v>
      </c>
      <c r="BN21" s="34">
        <f>VLOOKUP($AX21&amp;"_"&amp;$BC$14,データシート1!$A:$BT,MATCH($BC$12&amp;"_"&amp;BN$20,データシート1!$A$1:$BT$1,0),0)</f>
        <v>34.068943798736107</v>
      </c>
      <c r="BO21" s="34">
        <f>VLOOKUP($AX21&amp;"_"&amp;$BC$14,データシート1!$A:$BT,MATCH($BC$12&amp;"_"&amp;BO$20,データシート1!$A$1:$BT$1,0),0)</f>
        <v>6.8366047922731799</v>
      </c>
      <c r="BP21" s="34">
        <f>VLOOKUP($AX21&amp;"_"&amp;$BC$14,データシート1!$A:$BT,MATCH($BC$12&amp;"_"&amp;BP$20,データシート1!$A$1:$BT$1,0),0)</f>
        <v>0</v>
      </c>
      <c r="BQ21" s="34">
        <f>VLOOKUP($AX21&amp;"_"&amp;$BC$14,データシート1!$A:$BT,MATCH($BC$12&amp;"_"&amp;BQ$20,データシート1!$A$1:$BT$1,0),0)</f>
        <v>7.5203090759521274</v>
      </c>
      <c r="BR21" s="35">
        <f t="shared" ref="BR21:BR68" si="3">BD21</f>
        <v>404.94806974287803</v>
      </c>
      <c r="BT21" s="111" t="str">
        <f t="shared" ref="BT21:BT68" si="4">AY21</f>
        <v>東久留米市</v>
      </c>
      <c r="BU21" s="34">
        <f>BD21</f>
        <v>404.94806974287803</v>
      </c>
      <c r="BV21" s="60">
        <f>BE21/$BR21</f>
        <v>0.21623207738716482</v>
      </c>
      <c r="BW21" s="60">
        <f t="shared" ref="BW21:CH42" si="5">BF21/$BR21</f>
        <v>0.18957138072100038</v>
      </c>
      <c r="BX21" s="60">
        <f t="shared" si="5"/>
        <v>1.2148545453549611E-2</v>
      </c>
      <c r="BY21" s="60">
        <f t="shared" si="5"/>
        <v>1.4512151212614833E-2</v>
      </c>
      <c r="BZ21" s="60">
        <f t="shared" si="5"/>
        <v>0.22340675912369262</v>
      </c>
      <c r="CA21" s="60">
        <f t="shared" si="5"/>
        <v>0.31836407535623595</v>
      </c>
      <c r="CB21" s="60">
        <f t="shared" si="5"/>
        <v>0.22342604251531126</v>
      </c>
      <c r="CC21" s="60">
        <f t="shared" si="5"/>
        <v>0.20654337211114293</v>
      </c>
      <c r="CD21" s="60">
        <f t="shared" si="5"/>
        <v>0.12241173562657294</v>
      </c>
      <c r="CE21" s="60">
        <f t="shared" si="5"/>
        <v>8.4131636484569977E-2</v>
      </c>
      <c r="CF21" s="60">
        <f t="shared" si="5"/>
        <v>1.688267040416833E-2</v>
      </c>
      <c r="CG21" s="60">
        <f t="shared" si="5"/>
        <v>0</v>
      </c>
      <c r="CH21" s="60">
        <f>BQ21/$BR21</f>
        <v>1.857104561759524E-2</v>
      </c>
      <c r="CI21" s="112">
        <f t="shared" ref="CI21:CI68" si="6">BR21/$BR21</f>
        <v>1</v>
      </c>
      <c r="CK21" s="113" t="str">
        <f t="shared" ref="CK21:CK68" si="7">AY21</f>
        <v>東久留米市</v>
      </c>
      <c r="CL21" s="114">
        <f>CN21+CP21+CR21</f>
        <v>87.562762354425018</v>
      </c>
      <c r="CM21" s="61">
        <f>IF(IF(CL21=0,0,CW21/CL21)&gt;1,1,IF(CL21=0,0,CW21/CL21))</f>
        <v>0.45459963721654317</v>
      </c>
      <c r="CN21" s="62">
        <f>BF21</f>
        <v>76.766564701461348</v>
      </c>
      <c r="CO21" s="61">
        <f>IF(IF(CN21=0,0,CX21/CN21)&gt;1,1,IF(CN21=0,0,CX21/CN21))</f>
        <v>0.51853303785055582</v>
      </c>
      <c r="CP21" s="62">
        <f t="shared" ref="CP21:CP68" si="8">BG21</f>
        <v>4.9195300315985317</v>
      </c>
      <c r="CQ21" s="61">
        <f>IF(IF(CP21=0,0,CY21/CP21)&gt;1,1,IF(CP21=0,0,CY21/CP21))</f>
        <v>0</v>
      </c>
      <c r="CR21" s="62">
        <f t="shared" ref="CR21:CR68" si="9">BH21</f>
        <v>5.8766676213651436</v>
      </c>
      <c r="CS21" s="61">
        <f>IF(IF(CR21=0,0,CZ21/CR21)&gt;1,1,IF(CR21=0,0,CZ21/CR21))</f>
        <v>0</v>
      </c>
      <c r="CT21" s="62">
        <f t="shared" ref="CT21:CT68" si="10">BI21</f>
        <v>90.468135874651438</v>
      </c>
      <c r="CU21" s="63">
        <f>IF(IF(CT21=0,0,DA21/CT21)&gt;1,1,IF(CT21=0,0,DA21/CT21))</f>
        <v>0.37450755089000598</v>
      </c>
      <c r="CV21" s="16"/>
      <c r="CW21" s="956">
        <f>SUM(CX21:CZ21)</f>
        <v>39.805999999999997</v>
      </c>
      <c r="CX21" s="957">
        <f>VLOOKUP($AX21&amp;"_"&amp;$CW$14,データシート1!$A:$BT,MATCH($CW$12&amp;"_"&amp;CX$20,データシート1!$A$1:$BT$1,0),0)</f>
        <v>39.805999999999997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33.881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73.686999999999998</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0.54</v>
      </c>
      <c r="DO21" s="119">
        <f>IF($DD21=0,0,ROUND(CY21/$DD21,2))</f>
        <v>0</v>
      </c>
      <c r="DP21" s="119">
        <f t="shared" ref="DP21:DR36" si="13">IF($DD21=0,0,ROUND(CZ21/$DD21,2))</f>
        <v>0</v>
      </c>
      <c r="DQ21" s="119">
        <f t="shared" si="13"/>
        <v>0.46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27218</v>
      </c>
      <c r="AY22" s="18" t="str">
        <f>IF(IFERROR(比較地域マスタ!$Z7,"")=0,"",IFERROR(比較地域マスタ!$Z7,""))</f>
        <v>大東市</v>
      </c>
      <c r="BB22" s="110" t="str">
        <f t="shared" si="0"/>
        <v>27218</v>
      </c>
      <c r="BC22" s="1031" t="str">
        <f t="shared" si="0"/>
        <v>大東市</v>
      </c>
      <c r="BD22" s="34">
        <f t="shared" ref="BD22:BD68" si="14">SUM(BE22,BI22:BK22,BQ22)</f>
        <v>488.56000741421411</v>
      </c>
      <c r="BE22" s="34">
        <f t="shared" ref="BE22:BE67" si="15">SUM(BF22:BH22)</f>
        <v>138.02902440257765</v>
      </c>
      <c r="BF22" s="34">
        <f>VLOOKUP($AX22&amp;"_"&amp;$BC$14,データシート1!$A:$BT,MATCH($BC$12&amp;"_"&amp;BF$20,データシート1!$A$1:$BT$1,0),0)</f>
        <v>131.09964320007614</v>
      </c>
      <c r="BG22" s="34">
        <f>VLOOKUP($AX22&amp;"_"&amp;$BC$14,データシート1!$A:$BT,MATCH($BC$12&amp;"_"&amp;BG$20,データシート1!$A$1:$BT$1,0),0)</f>
        <v>3.6901373248324183</v>
      </c>
      <c r="BH22" s="34">
        <f>VLOOKUP($AX22&amp;"_"&amp;$BC$14,データシート1!$A:$BT,MATCH($BC$12&amp;"_"&amp;BH$20,データシート1!$A$1:$BT$1,0),0)</f>
        <v>3.2392438776690904</v>
      </c>
      <c r="BI22" s="34">
        <f>VLOOKUP($AX22&amp;"_"&amp;$BC$14,データシート1!$A:$BT,MATCH($BC$12&amp;"_"&amp;BI$20,データシート1!$A$1:$BT$1,0),0)</f>
        <v>97.86801851108855</v>
      </c>
      <c r="BJ22" s="34">
        <f>VLOOKUP($AX22&amp;"_"&amp;$BC$14,データシート1!$A:$BT,MATCH($BC$12&amp;"_"&amp;BJ$20,データシート1!$A$1:$BT$1,0),0)</f>
        <v>111.81695871632506</v>
      </c>
      <c r="BK22" s="34">
        <f t="shared" si="1"/>
        <v>118.55643422028804</v>
      </c>
      <c r="BL22" s="34">
        <f t="shared" si="2"/>
        <v>111.64772135037902</v>
      </c>
      <c r="BM22" s="34">
        <f>VLOOKUP($AX22&amp;"_"&amp;$BC$14,データシート1!$A:$BT,MATCH($BC$12&amp;"_"&amp;BM$20,データシート1!$A$1:$BT$1,0),0)</f>
        <v>56.148612685334825</v>
      </c>
      <c r="BN22" s="34">
        <f>VLOOKUP($AX22&amp;"_"&amp;$BC$14,データシート1!$A:$BT,MATCH($BC$12&amp;"_"&amp;BN$20,データシート1!$A$1:$BT$1,0),0)</f>
        <v>55.49910866504419</v>
      </c>
      <c r="BO22" s="34">
        <f>VLOOKUP($AX22&amp;"_"&amp;$BC$14,データシート1!$A:$BT,MATCH($BC$12&amp;"_"&amp;BO$20,データシート1!$A$1:$BT$1,0),0)</f>
        <v>6.9087128699090199</v>
      </c>
      <c r="BP22" s="34">
        <f>VLOOKUP($AX22&amp;"_"&amp;$BC$14,データシート1!$A:$BT,MATCH($BC$12&amp;"_"&amp;BP$20,データシート1!$A$1:$BT$1,0),0)</f>
        <v>0</v>
      </c>
      <c r="BQ22" s="34">
        <f>VLOOKUP($AX22&amp;"_"&amp;$BC$14,データシート1!$A:$BT,MATCH($BC$12&amp;"_"&amp;BQ$20,データシート1!$A$1:$BT$1,0),0)</f>
        <v>22.289571563934778</v>
      </c>
      <c r="BR22" s="35">
        <f t="shared" si="3"/>
        <v>488.56000741421411</v>
      </c>
      <c r="BT22" s="121" t="str">
        <f t="shared" si="4"/>
        <v>大東市</v>
      </c>
      <c r="BU22" s="33">
        <f>BD22</f>
        <v>488.56000741421411</v>
      </c>
      <c r="BV22" s="59">
        <f t="shared" ref="BV22:BZ68" si="16">BE22/$BR22</f>
        <v>0.28252215144076043</v>
      </c>
      <c r="BW22" s="59">
        <f t="shared" si="5"/>
        <v>0.26833887590174033</v>
      </c>
      <c r="BX22" s="59">
        <f t="shared" si="5"/>
        <v>7.5530892189950008E-3</v>
      </c>
      <c r="BY22" s="59">
        <f t="shared" si="5"/>
        <v>6.6301863200251138E-3</v>
      </c>
      <c r="BZ22" s="59">
        <f t="shared" si="5"/>
        <v>0.2003193405638572</v>
      </c>
      <c r="CA22" s="59">
        <f t="shared" si="5"/>
        <v>0.22887047040165054</v>
      </c>
      <c r="CB22" s="59">
        <f t="shared" si="5"/>
        <v>0.242665040979854</v>
      </c>
      <c r="CC22" s="59">
        <f t="shared" si="5"/>
        <v>0.22852407003449449</v>
      </c>
      <c r="CD22" s="59">
        <f t="shared" si="5"/>
        <v>0.11492674765278228</v>
      </c>
      <c r="CE22" s="59">
        <f t="shared" si="5"/>
        <v>0.11359732238171222</v>
      </c>
      <c r="CF22" s="59">
        <f t="shared" si="5"/>
        <v>1.4140970945359493E-2</v>
      </c>
      <c r="CG22" s="59">
        <f t="shared" si="5"/>
        <v>0</v>
      </c>
      <c r="CH22" s="59">
        <f t="shared" si="5"/>
        <v>4.5622996613877746E-2</v>
      </c>
      <c r="CI22" s="122">
        <f t="shared" si="6"/>
        <v>1</v>
      </c>
      <c r="CK22" s="123" t="str">
        <f t="shared" si="7"/>
        <v>大東市</v>
      </c>
      <c r="CL22" s="124">
        <f t="shared" ref="CL22:CL68" si="17">CN22+CP22+CR22</f>
        <v>138.02902440257765</v>
      </c>
      <c r="CM22" s="65">
        <f t="shared" ref="CM22:CM68" si="18">IF(IF(CL22=0,0,CW22/CL22)&gt;1,1,IF(CL22=0,0,CW22/CL22))</f>
        <v>9.1169230924195377E-2</v>
      </c>
      <c r="CN22" s="66">
        <f t="shared" ref="CN22:CN68" si="19">BF22</f>
        <v>131.09964320007614</v>
      </c>
      <c r="CO22" s="65">
        <f t="shared" ref="CO22:CO68" si="20">IF(IF(CN22=0,0,CX22/CN22)&gt;1,1,IF(CN22=0,0,CX22/CN22))</f>
        <v>9.5988056815647316E-2</v>
      </c>
      <c r="CP22" s="66">
        <f t="shared" si="8"/>
        <v>3.6901373248324183</v>
      </c>
      <c r="CQ22" s="65">
        <f t="shared" ref="CQ22:CQ68" si="21">IF(IF(CP22=0,0,CY22/CP22)&gt;1,1,IF(CP22=0,0,CY22/CP22))</f>
        <v>0</v>
      </c>
      <c r="CR22" s="66">
        <f t="shared" si="9"/>
        <v>3.2392438776690904</v>
      </c>
      <c r="CS22" s="65">
        <f t="shared" ref="CS22:CS68" si="22">IF(IF(CR22=0,0,CZ22/CR22)&gt;1,1,IF(CR22=0,0,CZ22/CR22))</f>
        <v>0</v>
      </c>
      <c r="CT22" s="66">
        <f t="shared" si="10"/>
        <v>97.86801851108855</v>
      </c>
      <c r="CU22" s="67">
        <f t="shared" ref="CU22:CU68" si="23">IF(IF(CT22=0,0,DA22/CT22)&gt;1,1,IF(CT22=0,0,DA22/CT22))</f>
        <v>6.5894866352784298E-2</v>
      </c>
      <c r="CV22" s="16"/>
      <c r="CW22" s="959">
        <f t="shared" ref="CW22:CW68" si="24">SUM(CX22:CZ22)</f>
        <v>12.584</v>
      </c>
      <c r="CX22" s="960">
        <f>VLOOKUP($AX22&amp;"_"&amp;$CW$14,データシート1!$A:$BT,MATCH($CW$12&amp;"_"&amp;CX$20,データシート1!$A$1:$BT$1,0),0)</f>
        <v>12.584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6.4489999999999998</v>
      </c>
      <c r="DB22" s="960">
        <f>VLOOKUP($AX22&amp;"_"&amp;$CW$14,データシート1!$A:$BT,MATCH($CW$12&amp;"_"&amp;DB$20,データシート1!$A$1:$BT$1,0),0)</f>
        <v>0</v>
      </c>
      <c r="DC22" s="960">
        <f>VLOOKUP($AX22&amp;"_"&amp;$CW$14,データシート1!$A:$BT,MATCH($CW$12&amp;"_"&amp;DC$20,データシート1!$A$1:$BT$1,0),0)</f>
        <v>0</v>
      </c>
      <c r="DD22" s="961">
        <f t="shared" si="11"/>
        <v>19.033000000000001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0.66</v>
      </c>
      <c r="DO22" s="127">
        <f>IF($DD22=0,0,ROUND(CY22/$DD22,2))</f>
        <v>0</v>
      </c>
      <c r="DP22" s="127">
        <f t="shared" si="13"/>
        <v>0</v>
      </c>
      <c r="DQ22" s="127">
        <f t="shared" si="13"/>
        <v>0.34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09213</v>
      </c>
      <c r="AY23" s="18" t="str">
        <f>IF(IFERROR(比較地域マスタ!$Z8,"")=0,"",IFERROR(比較地域マスタ!$Z8,""))</f>
        <v>那須塩原市</v>
      </c>
      <c r="BB23" s="110" t="str">
        <f t="shared" si="0"/>
        <v>09213</v>
      </c>
      <c r="BC23" s="1031" t="str">
        <f t="shared" si="0"/>
        <v>那須塩原市</v>
      </c>
      <c r="BD23" s="34">
        <f t="shared" si="14"/>
        <v>771.40223668841531</v>
      </c>
      <c r="BE23" s="34">
        <f t="shared" si="15"/>
        <v>221.35079541962853</v>
      </c>
      <c r="BF23" s="34">
        <f>VLOOKUP($AX23&amp;"_"&amp;$BC$14,データシート1!$A:$BT,MATCH($BC$12&amp;"_"&amp;BF$20,データシート1!$A$1:$BT$1,0),0)</f>
        <v>190.89118911999057</v>
      </c>
      <c r="BG23" s="34">
        <f>VLOOKUP($AX23&amp;"_"&amp;$BC$14,データシート1!$A:$BT,MATCH($BC$12&amp;"_"&amp;BG$20,データシート1!$A$1:$BT$1,0),0)</f>
        <v>10.617994679706948</v>
      </c>
      <c r="BH23" s="34">
        <f>VLOOKUP($AX23&amp;"_"&amp;$BC$14,データシート1!$A:$BT,MATCH($BC$12&amp;"_"&amp;BH$20,データシート1!$A$1:$BT$1,0),0)</f>
        <v>19.841611619931001</v>
      </c>
      <c r="BI23" s="34">
        <f>VLOOKUP($AX23&amp;"_"&amp;$BC$14,データシート1!$A:$BT,MATCH($BC$12&amp;"_"&amp;BI$20,データシート1!$A$1:$BT$1,0),0)</f>
        <v>159.01523396457748</v>
      </c>
      <c r="BJ23" s="34">
        <f>VLOOKUP($AX23&amp;"_"&amp;$BC$14,データシート1!$A:$BT,MATCH($BC$12&amp;"_"&amp;BJ$20,データシート1!$A$1:$BT$1,0),0)</f>
        <v>145.51004655469561</v>
      </c>
      <c r="BK23" s="34">
        <f t="shared" si="1"/>
        <v>225.89945041508079</v>
      </c>
      <c r="BL23" s="34">
        <f t="shared" si="2"/>
        <v>219.0678669140438</v>
      </c>
      <c r="BM23" s="34">
        <f>VLOOKUP($AX23&amp;"_"&amp;$BC$14,データシート1!$A:$BT,MATCH($BC$12&amp;"_"&amp;BM$20,データシート1!$A$1:$BT$1,0),0)</f>
        <v>120.94540562136645</v>
      </c>
      <c r="BN23" s="34">
        <f>VLOOKUP($AX23&amp;"_"&amp;$BC$14,データシート1!$A:$BT,MATCH($BC$12&amp;"_"&amp;BN$20,データシート1!$A$1:$BT$1,0),0)</f>
        <v>98.122461292677343</v>
      </c>
      <c r="BO23" s="34">
        <f>VLOOKUP($AX23&amp;"_"&amp;$BC$14,データシート1!$A:$BT,MATCH($BC$12&amp;"_"&amp;BO$20,データシート1!$A$1:$BT$1,0),0)</f>
        <v>6.8315835010369996</v>
      </c>
      <c r="BP23" s="34">
        <f>VLOOKUP($AX23&amp;"_"&amp;$BC$14,データシート1!$A:$BT,MATCH($BC$12&amp;"_"&amp;BP$20,データシート1!$A$1:$BT$1,0),0)</f>
        <v>0</v>
      </c>
      <c r="BQ23" s="34">
        <f>VLOOKUP($AX23&amp;"_"&amp;$BC$14,データシート1!$A:$BT,MATCH($BC$12&amp;"_"&amp;BQ$20,データシート1!$A$1:$BT$1,0),0)</f>
        <v>19.626710334432911</v>
      </c>
      <c r="BR23" s="35">
        <f t="shared" si="3"/>
        <v>771.40223668841531</v>
      </c>
      <c r="BT23" s="121" t="str">
        <f t="shared" si="4"/>
        <v>那須塩原市</v>
      </c>
      <c r="BU23" s="33">
        <f t="shared" ref="BU23:BU68" si="25">BD23</f>
        <v>771.40223668841531</v>
      </c>
      <c r="BV23" s="59">
        <f t="shared" si="16"/>
        <v>0.28694601194037828</v>
      </c>
      <c r="BW23" s="59">
        <f t="shared" si="5"/>
        <v>0.2474599891484309</v>
      </c>
      <c r="BX23" s="59">
        <f t="shared" si="5"/>
        <v>1.3764537066018084E-2</v>
      </c>
      <c r="BY23" s="59">
        <f t="shared" si="5"/>
        <v>2.5721485725929288E-2</v>
      </c>
      <c r="BZ23" s="59">
        <f t="shared" si="5"/>
        <v>0.20613789590139195</v>
      </c>
      <c r="CA23" s="59">
        <f t="shared" si="5"/>
        <v>0.18863057382275908</v>
      </c>
      <c r="CB23" s="59">
        <f t="shared" si="5"/>
        <v>0.29284261786024102</v>
      </c>
      <c r="CC23" s="59">
        <f t="shared" si="5"/>
        <v>0.2839865591451865</v>
      </c>
      <c r="CD23" s="59">
        <f t="shared" si="5"/>
        <v>0.15678643367768547</v>
      </c>
      <c r="CE23" s="59">
        <f t="shared" si="5"/>
        <v>0.12720012546750101</v>
      </c>
      <c r="CF23" s="59">
        <f t="shared" si="5"/>
        <v>8.8560587150545329E-3</v>
      </c>
      <c r="CG23" s="59">
        <f t="shared" si="5"/>
        <v>0</v>
      </c>
      <c r="CH23" s="59">
        <f t="shared" si="5"/>
        <v>2.5442900475229669E-2</v>
      </c>
      <c r="CI23" s="122">
        <f t="shared" si="6"/>
        <v>1</v>
      </c>
      <c r="CK23" s="123" t="str">
        <f t="shared" si="7"/>
        <v>那須塩原市</v>
      </c>
      <c r="CL23" s="124">
        <f t="shared" si="17"/>
        <v>221.35079541962853</v>
      </c>
      <c r="CM23" s="65">
        <f t="shared" si="18"/>
        <v>0.87173845313812259</v>
      </c>
      <c r="CN23" s="66">
        <f t="shared" si="19"/>
        <v>190.89118911999057</v>
      </c>
      <c r="CO23" s="65">
        <f t="shared" si="20"/>
        <v>1</v>
      </c>
      <c r="CP23" s="66">
        <f t="shared" si="8"/>
        <v>10.617994679706948</v>
      </c>
      <c r="CQ23" s="65">
        <f t="shared" si="21"/>
        <v>0</v>
      </c>
      <c r="CR23" s="66">
        <f t="shared" si="9"/>
        <v>19.841611619931001</v>
      </c>
      <c r="CS23" s="65">
        <f t="shared" si="22"/>
        <v>0</v>
      </c>
      <c r="CT23" s="66">
        <f t="shared" si="10"/>
        <v>159.01523396457748</v>
      </c>
      <c r="CU23" s="67">
        <f t="shared" si="23"/>
        <v>0.2454041605139092</v>
      </c>
      <c r="CV23" s="16"/>
      <c r="CW23" s="959">
        <f t="shared" si="24"/>
        <v>192.96</v>
      </c>
      <c r="CX23" s="962">
        <f>VLOOKUP($AX23&amp;"_"&amp;$CW$14,データシート1!$A:$BT,MATCH($CW$12&amp;"_"&amp;CX$20,データシート1!$A$1:$BT$1,0),0)</f>
        <v>192.96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39.022999999999996</v>
      </c>
      <c r="DB23" s="962">
        <f>VLOOKUP($AX23&amp;"_"&amp;$CW$14,データシート1!$A:$BT,MATCH($CW$12&amp;"_"&amp;DB$20,データシート1!$A$1:$BT$1,0),0)</f>
        <v>0</v>
      </c>
      <c r="DC23" s="962">
        <f>VLOOKUP($AX23&amp;"_"&amp;$CW$14,データシート1!$A:$BT,MATCH($CW$12&amp;"_"&amp;DC$20,データシート1!$A$1:$BT$1,0),0)</f>
        <v>0</v>
      </c>
      <c r="DD23" s="961">
        <f t="shared" si="11"/>
        <v>231.983</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5</v>
      </c>
      <c r="DJ23" s="64">
        <f>VLOOKUP($AX23&amp;"_"&amp;$DF$14,データシート1!$A:$BT,MATCH($DF$12&amp;"_"&amp;DJ$20,データシート1!$A$1:$BT$1,0),0)</f>
        <v>0</v>
      </c>
      <c r="DK23" s="64">
        <f>VLOOKUP($AX23&amp;"_"&amp;$DF$14,データシート1!$A:$BT,MATCH($DF$12&amp;"_"&amp;DK$20,データシート1!$A$1:$BT$1,0),0)</f>
        <v>0</v>
      </c>
      <c r="DL23" s="68">
        <f t="shared" si="12"/>
        <v>16</v>
      </c>
      <c r="DM23" s="16"/>
      <c r="DN23" s="126">
        <f t="shared" ref="DN23:DN67" si="26">IF($DD23=0,0,ROUND(CX23/$DD23,2))</f>
        <v>0.83</v>
      </c>
      <c r="DO23" s="127">
        <f t="shared" ref="DO23:DO67" si="27">IF($DD23=0,0,ROUND(CY23/$DD23,2))</f>
        <v>0</v>
      </c>
      <c r="DP23" s="127">
        <f t="shared" si="13"/>
        <v>0</v>
      </c>
      <c r="DQ23" s="127">
        <f t="shared" si="13"/>
        <v>0.17</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34213</v>
      </c>
      <c r="AY24" s="18" t="str">
        <f>IF(IFERROR(比較地域マスタ!$Z9,"")=0,"",IFERROR(比較地域マスタ!$Z9,""))</f>
        <v>廿日市市</v>
      </c>
      <c r="BB24" s="110" t="str">
        <f t="shared" si="0"/>
        <v>34213</v>
      </c>
      <c r="BC24" s="1031" t="str">
        <f t="shared" si="0"/>
        <v>廿日市市</v>
      </c>
      <c r="BD24" s="34">
        <f t="shared" si="14"/>
        <v>1182.9594330705704</v>
      </c>
      <c r="BE24" s="34">
        <f t="shared" si="15"/>
        <v>601.49282709720342</v>
      </c>
      <c r="BF24" s="34">
        <f>VLOOKUP($AX24&amp;"_"&amp;$BC$14,データシート1!$A:$BT,MATCH($BC$12&amp;"_"&amp;BF$20,データシート1!$A$1:$BT$1,0),0)</f>
        <v>586.36982295423286</v>
      </c>
      <c r="BG24" s="34">
        <f>VLOOKUP($AX24&amp;"_"&amp;$BC$14,データシート1!$A:$BT,MATCH($BC$12&amp;"_"&amp;BG$20,データシート1!$A$1:$BT$1,0),0)</f>
        <v>5.0842810676278916</v>
      </c>
      <c r="BH24" s="34">
        <f>VLOOKUP($AX24&amp;"_"&amp;$BC$14,データシート1!$A:$BT,MATCH($BC$12&amp;"_"&amp;BH$20,データシート1!$A$1:$BT$1,0),0)</f>
        <v>10.038723075342638</v>
      </c>
      <c r="BI24" s="34">
        <f>VLOOKUP($AX24&amp;"_"&amp;$BC$14,データシート1!$A:$BT,MATCH($BC$12&amp;"_"&amp;BI$20,データシート1!$A$1:$BT$1,0),0)</f>
        <v>171.03869237777045</v>
      </c>
      <c r="BJ24" s="34">
        <f>VLOOKUP($AX24&amp;"_"&amp;$BC$14,データシート1!$A:$BT,MATCH($BC$12&amp;"_"&amp;BJ$20,データシート1!$A$1:$BT$1,0),0)</f>
        <v>154.07567598619991</v>
      </c>
      <c r="BK24" s="34">
        <f t="shared" si="1"/>
        <v>241.44448521279654</v>
      </c>
      <c r="BL24" s="34">
        <f t="shared" si="2"/>
        <v>148.23354049090358</v>
      </c>
      <c r="BM24" s="34">
        <f>VLOOKUP($AX24&amp;"_"&amp;$BC$14,データシート1!$A:$BT,MATCH($BC$12&amp;"_"&amp;BM$20,データシート1!$A$1:$BT$1,0),0)</f>
        <v>86.494034727973059</v>
      </c>
      <c r="BN24" s="34">
        <f>VLOOKUP($AX24&amp;"_"&amp;$BC$14,データシート1!$A:$BT,MATCH($BC$12&amp;"_"&amp;BN$20,データシート1!$A$1:$BT$1,0),0)</f>
        <v>61.73950576293052</v>
      </c>
      <c r="BO24" s="34">
        <f>VLOOKUP($AX24&amp;"_"&amp;$BC$14,データシート1!$A:$BT,MATCH($BC$12&amp;"_"&amp;BO$20,データシート1!$A$1:$BT$1,0),0)</f>
        <v>6.8107976908035202</v>
      </c>
      <c r="BP24" s="34">
        <f>VLOOKUP($AX24&amp;"_"&amp;$BC$14,データシート1!$A:$BT,MATCH($BC$12&amp;"_"&amp;BP$20,データシート1!$A$1:$BT$1,0),0)</f>
        <v>86.400147031089432</v>
      </c>
      <c r="BQ24" s="34">
        <f>VLOOKUP($AX24&amp;"_"&amp;$BC$14,データシート1!$A:$BT,MATCH($BC$12&amp;"_"&amp;BQ$20,データシート1!$A$1:$BT$1,0),0)</f>
        <v>14.907752396599999</v>
      </c>
      <c r="BR24" s="35">
        <f t="shared" si="3"/>
        <v>1182.9594330705704</v>
      </c>
      <c r="BT24" s="121" t="str">
        <f t="shared" si="4"/>
        <v>廿日市市</v>
      </c>
      <c r="BU24" s="33">
        <f t="shared" si="25"/>
        <v>1182.9594330705704</v>
      </c>
      <c r="BV24" s="59">
        <f t="shared" si="16"/>
        <v>0.50846445810565755</v>
      </c>
      <c r="BW24" s="59">
        <f t="shared" si="5"/>
        <v>0.49568041520427397</v>
      </c>
      <c r="BX24" s="59">
        <f t="shared" si="5"/>
        <v>4.2979335770042294E-3</v>
      </c>
      <c r="BY24" s="59">
        <f t="shared" si="5"/>
        <v>8.4861093243793172E-3</v>
      </c>
      <c r="BZ24" s="59">
        <f t="shared" si="5"/>
        <v>0.14458542499112648</v>
      </c>
      <c r="CA24" s="59">
        <f t="shared" si="5"/>
        <v>0.13024595068849534</v>
      </c>
      <c r="CB24" s="59">
        <f t="shared" si="5"/>
        <v>0.20410208369198826</v>
      </c>
      <c r="CC24" s="59">
        <f t="shared" si="5"/>
        <v>0.12530737432486461</v>
      </c>
      <c r="CD24" s="59">
        <f t="shared" si="5"/>
        <v>7.3116653293395895E-2</v>
      </c>
      <c r="CE24" s="59">
        <f t="shared" si="5"/>
        <v>5.2190721031468712E-2</v>
      </c>
      <c r="CF24" s="59">
        <f t="shared" si="5"/>
        <v>5.7574228670927013E-3</v>
      </c>
      <c r="CG24" s="59">
        <f t="shared" si="5"/>
        <v>7.303728650003094E-2</v>
      </c>
      <c r="CH24" s="59">
        <f t="shared" si="5"/>
        <v>1.2602082522732346E-2</v>
      </c>
      <c r="CI24" s="122">
        <f t="shared" si="6"/>
        <v>1</v>
      </c>
      <c r="CK24" s="123" t="str">
        <f t="shared" si="7"/>
        <v>廿日市市</v>
      </c>
      <c r="CL24" s="124">
        <f t="shared" si="17"/>
        <v>601.49282709720342</v>
      </c>
      <c r="CM24" s="65">
        <f t="shared" si="18"/>
        <v>8.0769042973390229E-2</v>
      </c>
      <c r="CN24" s="66">
        <f t="shared" si="19"/>
        <v>586.36982295423286</v>
      </c>
      <c r="CO24" s="65">
        <f t="shared" si="20"/>
        <v>8.2852149101458633E-2</v>
      </c>
      <c r="CP24" s="66">
        <f t="shared" si="8"/>
        <v>5.0842810676278916</v>
      </c>
      <c r="CQ24" s="65">
        <f t="shared" si="21"/>
        <v>0</v>
      </c>
      <c r="CR24" s="66">
        <f t="shared" si="9"/>
        <v>10.038723075342638</v>
      </c>
      <c r="CS24" s="65">
        <f t="shared" si="22"/>
        <v>0</v>
      </c>
      <c r="CT24" s="66">
        <f t="shared" si="10"/>
        <v>171.03869237777045</v>
      </c>
      <c r="CU24" s="67">
        <f t="shared" si="23"/>
        <v>0.14393819116451384</v>
      </c>
      <c r="CV24" s="16"/>
      <c r="CW24" s="959">
        <f t="shared" si="24"/>
        <v>48.582000000000001</v>
      </c>
      <c r="CX24" s="962">
        <f>VLOOKUP($AX24&amp;"_"&amp;$CW$14,データシート1!$A:$BT,MATCH($CW$12&amp;"_"&amp;CX$20,データシート1!$A$1:$BT$1,0),0)</f>
        <v>48.582000000000001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24.619</v>
      </c>
      <c r="DB24" s="962">
        <f>VLOOKUP($AX24&amp;"_"&amp;$CW$14,データシート1!$A:$BT,MATCH($CW$12&amp;"_"&amp;DB$20,データシート1!$A$1:$BT$1,0),0)</f>
        <v>12.086</v>
      </c>
      <c r="DC24" s="962">
        <f>VLOOKUP($AX24&amp;"_"&amp;$CW$14,データシート1!$A:$BT,MATCH($CW$12&amp;"_"&amp;DC$20,データシート1!$A$1:$BT$1,0),0)</f>
        <v>0</v>
      </c>
      <c r="DD24" s="961">
        <f t="shared" si="11"/>
        <v>85.286999999999992</v>
      </c>
      <c r="DE24" s="16"/>
      <c r="DF24" s="125">
        <f>VLOOKUP($AX24&amp;"_"&amp;$DF$14,データシート1!$A:$BT,MATCH($DF$12&amp;"_"&amp;DF$20,データシート1!$A$1:$BT$1,0),0)</f>
        <v>6</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1</v>
      </c>
      <c r="DK24" s="64">
        <f>VLOOKUP($AX24&amp;"_"&amp;$DF$14,データシート1!$A:$BT,MATCH($DF$12&amp;"_"&amp;DK$20,データシート1!$A$1:$BT$1,0),0)</f>
        <v>0</v>
      </c>
      <c r="DL24" s="68">
        <f t="shared" si="12"/>
        <v>10</v>
      </c>
      <c r="DM24" s="16"/>
      <c r="DN24" s="126">
        <f t="shared" si="26"/>
        <v>0.56999999999999995</v>
      </c>
      <c r="DO24" s="127">
        <f t="shared" si="27"/>
        <v>0</v>
      </c>
      <c r="DP24" s="127">
        <f t="shared" si="13"/>
        <v>0</v>
      </c>
      <c r="DQ24" s="127">
        <f t="shared" si="13"/>
        <v>0.28999999999999998</v>
      </c>
      <c r="DR24" s="127">
        <f t="shared" si="13"/>
        <v>0.14000000000000001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45203</v>
      </c>
      <c r="AY25" s="18" t="str">
        <f>IF(IFERROR(比較地域マスタ!$Z10,"")=0,"",IFERROR(比較地域マスタ!$Z10,""))</f>
        <v>延岡市</v>
      </c>
      <c r="BB25" s="110" t="str">
        <f t="shared" si="0"/>
        <v>45203</v>
      </c>
      <c r="BC25" s="1031" t="str">
        <f t="shared" si="0"/>
        <v>延岡市</v>
      </c>
      <c r="BD25" s="34">
        <f t="shared" si="14"/>
        <v>985.53085354280859</v>
      </c>
      <c r="BE25" s="34">
        <f t="shared" si="15"/>
        <v>505.8749139409403</v>
      </c>
      <c r="BF25" s="34">
        <f>VLOOKUP($AX25&amp;"_"&amp;$BC$14,データシート1!$A:$BT,MATCH($BC$12&amp;"_"&amp;BF$20,データシート1!$A$1:$BT$1,0),0)</f>
        <v>457.15219879080047</v>
      </c>
      <c r="BG25" s="34">
        <f>VLOOKUP($AX25&amp;"_"&amp;$BC$14,データシート1!$A:$BT,MATCH($BC$12&amp;"_"&amp;BG$20,データシート1!$A$1:$BT$1,0),0)</f>
        <v>9.5992946082128014</v>
      </c>
      <c r="BH25" s="34">
        <f>VLOOKUP($AX25&amp;"_"&amp;$BC$14,データシート1!$A:$BT,MATCH($BC$12&amp;"_"&amp;BH$20,データシート1!$A$1:$BT$1,0),0)</f>
        <v>39.123420541927032</v>
      </c>
      <c r="BI25" s="34">
        <f>VLOOKUP($AX25&amp;"_"&amp;$BC$14,データシート1!$A:$BT,MATCH($BC$12&amp;"_"&amp;BI$20,データシート1!$A$1:$BT$1,0),0)</f>
        <v>135.96318681360489</v>
      </c>
      <c r="BJ25" s="34">
        <f>VLOOKUP($AX25&amp;"_"&amp;$BC$14,データシート1!$A:$BT,MATCH($BC$12&amp;"_"&amp;BJ$20,データシート1!$A$1:$BT$1,0),0)</f>
        <v>107.16734713866242</v>
      </c>
      <c r="BK25" s="34">
        <f t="shared" si="1"/>
        <v>214.78766278378106</v>
      </c>
      <c r="BL25" s="34">
        <f t="shared" si="2"/>
        <v>206.19394737384192</v>
      </c>
      <c r="BM25" s="34">
        <f>VLOOKUP($AX25&amp;"_"&amp;$BC$14,データシート1!$A:$BT,MATCH($BC$12&amp;"_"&amp;BM$20,データシート1!$A$1:$BT$1,0),0)</f>
        <v>100.73913565639566</v>
      </c>
      <c r="BN25" s="34">
        <f>VLOOKUP($AX25&amp;"_"&amp;$BC$14,データシート1!$A:$BT,MATCH($BC$12&amp;"_"&amp;BN$20,データシート1!$A$1:$BT$1,0),0)</f>
        <v>105.45481171744625</v>
      </c>
      <c r="BO25" s="34">
        <f>VLOOKUP($AX25&amp;"_"&amp;$BC$14,データシート1!$A:$BT,MATCH($BC$12&amp;"_"&amp;BO$20,データシート1!$A$1:$BT$1,0),0)</f>
        <v>6.9686180420987798</v>
      </c>
      <c r="BP25" s="34">
        <f>VLOOKUP($AX25&amp;"_"&amp;$BC$14,データシート1!$A:$BT,MATCH($BC$12&amp;"_"&amp;BP$20,データシート1!$A$1:$BT$1,0),0)</f>
        <v>1.6250973678403704</v>
      </c>
      <c r="BQ25" s="34">
        <f>VLOOKUP($AX25&amp;"_"&amp;$BC$14,データシート1!$A:$BT,MATCH($BC$12&amp;"_"&amp;BQ$20,データシート1!$A$1:$BT$1,0),0)</f>
        <v>21.737742865819989</v>
      </c>
      <c r="BR25" s="35">
        <f t="shared" si="3"/>
        <v>985.53085354280859</v>
      </c>
      <c r="BT25" s="121" t="str">
        <f t="shared" si="4"/>
        <v>延岡市</v>
      </c>
      <c r="BU25" s="33">
        <f t="shared" si="25"/>
        <v>985.53085354280859</v>
      </c>
      <c r="BV25" s="59">
        <f t="shared" si="16"/>
        <v>0.51330195510613363</v>
      </c>
      <c r="BW25" s="59">
        <f t="shared" si="5"/>
        <v>0.46386391369424856</v>
      </c>
      <c r="BX25" s="59">
        <f t="shared" si="5"/>
        <v>9.7402273847693767E-3</v>
      </c>
      <c r="BY25" s="59">
        <f t="shared" si="5"/>
        <v>3.9697814027115717E-2</v>
      </c>
      <c r="BZ25" s="59">
        <f t="shared" si="5"/>
        <v>0.13795934071961458</v>
      </c>
      <c r="CA25" s="59">
        <f t="shared" si="5"/>
        <v>0.10874073272634217</v>
      </c>
      <c r="CB25" s="59">
        <f t="shared" si="5"/>
        <v>0.21794108425084563</v>
      </c>
      <c r="CC25" s="59">
        <f t="shared" si="5"/>
        <v>0.20922119955211069</v>
      </c>
      <c r="CD25" s="59">
        <f t="shared" si="5"/>
        <v>0.10221814496649835</v>
      </c>
      <c r="CE25" s="59">
        <f t="shared" si="5"/>
        <v>0.10700305458561232</v>
      </c>
      <c r="CF25" s="59">
        <f t="shared" si="5"/>
        <v>7.0709283398361746E-3</v>
      </c>
      <c r="CG25" s="59">
        <f t="shared" si="5"/>
        <v>1.6489563588987942E-3</v>
      </c>
      <c r="CH25" s="59">
        <f t="shared" si="5"/>
        <v>2.205688719706406E-2</v>
      </c>
      <c r="CI25" s="122">
        <f t="shared" si="6"/>
        <v>1</v>
      </c>
      <c r="CK25" s="123" t="str">
        <f t="shared" si="7"/>
        <v>延岡市</v>
      </c>
      <c r="CL25" s="124">
        <f t="shared" si="17"/>
        <v>505.8749139409403</v>
      </c>
      <c r="CM25" s="65">
        <f t="shared" si="18"/>
        <v>1</v>
      </c>
      <c r="CN25" s="66">
        <f t="shared" si="19"/>
        <v>457.15219879080047</v>
      </c>
      <c r="CO25" s="65">
        <f t="shared" si="20"/>
        <v>1</v>
      </c>
      <c r="CP25" s="66">
        <f t="shared" si="8"/>
        <v>9.5992946082128014</v>
      </c>
      <c r="CQ25" s="65">
        <f t="shared" si="21"/>
        <v>0</v>
      </c>
      <c r="CR25" s="66">
        <f t="shared" si="9"/>
        <v>39.123420541927032</v>
      </c>
      <c r="CS25" s="65">
        <f t="shared" si="22"/>
        <v>0</v>
      </c>
      <c r="CT25" s="66">
        <f t="shared" si="10"/>
        <v>135.96318681360489</v>
      </c>
      <c r="CU25" s="67">
        <f t="shared" si="23"/>
        <v>0.24680209979192899</v>
      </c>
      <c r="CV25" s="16"/>
      <c r="CW25" s="959">
        <f t="shared" si="24"/>
        <v>978.58900000000006</v>
      </c>
      <c r="CX25" s="962">
        <f>VLOOKUP($AX25&amp;"_"&amp;$CW$14,データシート1!$A:$BT,MATCH($CW$12&amp;"_"&amp;CX$20,データシート1!$A$1:$BT$1,0),0)</f>
        <v>978.58900000000006</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33.555999999999997</v>
      </c>
      <c r="DB25" s="962">
        <f>VLOOKUP($AX25&amp;"_"&amp;$CW$14,データシート1!$A:$BT,MATCH($CW$12&amp;"_"&amp;DB$20,データシート1!$A$1:$BT$1,0),0)</f>
        <v>1.6879999999999999</v>
      </c>
      <c r="DC25" s="962">
        <f>VLOOKUP($AX25&amp;"_"&amp;$CW$14,データシート1!$A:$BT,MATCH($CW$12&amp;"_"&amp;DC$20,データシート1!$A$1:$BT$1,0),0)</f>
        <v>0</v>
      </c>
      <c r="DD25" s="961">
        <f t="shared" si="11"/>
        <v>1013.8330000000001</v>
      </c>
      <c r="DE25" s="16"/>
      <c r="DF25" s="125">
        <f>VLOOKUP($AX25&amp;"_"&amp;$DF$14,データシート1!$A:$BT,MATCH($DF$12&amp;"_"&amp;DF$20,データシート1!$A$1:$BT$1,0),0)</f>
        <v>13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2</v>
      </c>
      <c r="DK25" s="64">
        <f>VLOOKUP($AX25&amp;"_"&amp;$DF$14,データシート1!$A:$BT,MATCH($DF$12&amp;"_"&amp;DK$20,データシート1!$A$1:$BT$1,0),0)</f>
        <v>0</v>
      </c>
      <c r="DL25" s="68">
        <f t="shared" si="12"/>
        <v>19</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47208</v>
      </c>
      <c r="AY26" s="18" t="str">
        <f>IF(IFERROR(比較地域マスタ!$Z11,"")=0,"",IFERROR(比較地域マスタ!$Z11,""))</f>
        <v>浦添市</v>
      </c>
      <c r="BB26" s="110" t="str">
        <f t="shared" si="0"/>
        <v>47208</v>
      </c>
      <c r="BC26" s="1031" t="str">
        <f t="shared" si="0"/>
        <v>浦添市</v>
      </c>
      <c r="BD26" s="34">
        <f t="shared" si="14"/>
        <v>837.44395990200474</v>
      </c>
      <c r="BE26" s="34">
        <f t="shared" si="15"/>
        <v>99.011238914973433</v>
      </c>
      <c r="BF26" s="34">
        <f>VLOOKUP($AX26&amp;"_"&amp;$BC$14,データシート1!$A:$BT,MATCH($BC$12&amp;"_"&amp;BF$20,データシート1!$A$1:$BT$1,0),0)</f>
        <v>87.004168380486746</v>
      </c>
      <c r="BG26" s="34">
        <f>VLOOKUP($AX26&amp;"_"&amp;$BC$14,データシート1!$A:$BT,MATCH($BC$12&amp;"_"&amp;BG$20,データシート1!$A$1:$BT$1,0),0)</f>
        <v>11.450850958927157</v>
      </c>
      <c r="BH26" s="34">
        <f>VLOOKUP($AX26&amp;"_"&amp;$BC$14,データシート1!$A:$BT,MATCH($BC$12&amp;"_"&amp;BH$20,データシート1!$A$1:$BT$1,0),0)</f>
        <v>0.55621957555952839</v>
      </c>
      <c r="BI26" s="34">
        <f>VLOOKUP($AX26&amp;"_"&amp;$BC$14,データシート1!$A:$BT,MATCH($BC$12&amp;"_"&amp;BI$20,データシート1!$A$1:$BT$1,0),0)</f>
        <v>318.7374751468401</v>
      </c>
      <c r="BJ26" s="34">
        <f>VLOOKUP($AX26&amp;"_"&amp;$BC$14,データシート1!$A:$BT,MATCH($BC$12&amp;"_"&amp;BJ$20,データシート1!$A$1:$BT$1,0),0)</f>
        <v>172.80132675454581</v>
      </c>
      <c r="BK26" s="34">
        <f t="shared" si="1"/>
        <v>231.5776528990954</v>
      </c>
      <c r="BL26" s="34">
        <f t="shared" si="2"/>
        <v>174.75766958448943</v>
      </c>
      <c r="BM26" s="34">
        <f>VLOOKUP($AX26&amp;"_"&amp;$BC$14,データシート1!$A:$BT,MATCH($BC$12&amp;"_"&amp;BM$20,データシート1!$A$1:$BT$1,0),0)</f>
        <v>94.617588611112254</v>
      </c>
      <c r="BN26" s="34">
        <f>VLOOKUP($AX26&amp;"_"&amp;$BC$14,データシート1!$A:$BT,MATCH($BC$12&amp;"_"&amp;BN$20,データシート1!$A$1:$BT$1,0),0)</f>
        <v>80.140080973377181</v>
      </c>
      <c r="BO26" s="34">
        <f>VLOOKUP($AX26&amp;"_"&amp;$BC$14,データシート1!$A:$BT,MATCH($BC$12&amp;"_"&amp;BO$20,データシート1!$A$1:$BT$1,0),0)</f>
        <v>6.7579573586088397</v>
      </c>
      <c r="BP26" s="34">
        <f>VLOOKUP($AX26&amp;"_"&amp;$BC$14,データシート1!$A:$BT,MATCH($BC$12&amp;"_"&amp;BP$20,データシート1!$A$1:$BT$1,0),0)</f>
        <v>50.062025955997107</v>
      </c>
      <c r="BQ26" s="34">
        <f>VLOOKUP($AX26&amp;"_"&amp;$BC$14,データシート1!$A:$BT,MATCH($BC$12&amp;"_"&amp;BQ$20,データシート1!$A$1:$BT$1,0),0)</f>
        <v>15.316266186549999</v>
      </c>
      <c r="BR26" s="35">
        <f t="shared" si="3"/>
        <v>837.44395990200474</v>
      </c>
      <c r="BT26" s="121" t="str">
        <f t="shared" si="4"/>
        <v>浦添市</v>
      </c>
      <c r="BU26" s="33">
        <f t="shared" si="25"/>
        <v>837.44395990200474</v>
      </c>
      <c r="BV26" s="59">
        <f t="shared" si="16"/>
        <v>0.11823028603198647</v>
      </c>
      <c r="BW26" s="59">
        <f t="shared" si="5"/>
        <v>0.10389252600337308</v>
      </c>
      <c r="BX26" s="59">
        <f t="shared" si="5"/>
        <v>1.3673572808701257E-2</v>
      </c>
      <c r="BY26" s="59">
        <f t="shared" si="5"/>
        <v>6.6418721991214264E-4</v>
      </c>
      <c r="BZ26" s="59">
        <f t="shared" si="5"/>
        <v>0.38060752767759864</v>
      </c>
      <c r="CA26" s="59">
        <f t="shared" si="5"/>
        <v>0.2063437495862607</v>
      </c>
      <c r="CB26" s="59">
        <f t="shared" si="5"/>
        <v>0.27652913387326111</v>
      </c>
      <c r="CC26" s="59">
        <f t="shared" si="5"/>
        <v>0.20867983763945119</v>
      </c>
      <c r="CD26" s="59">
        <f t="shared" si="5"/>
        <v>0.11298378535345115</v>
      </c>
      <c r="CE26" s="59">
        <f t="shared" si="5"/>
        <v>9.5696052286000061E-2</v>
      </c>
      <c r="CF26" s="59">
        <f t="shared" si="5"/>
        <v>8.0697427913858696E-3</v>
      </c>
      <c r="CG26" s="59">
        <f t="shared" si="5"/>
        <v>5.9779553442424041E-2</v>
      </c>
      <c r="CH26" s="59">
        <f t="shared" si="5"/>
        <v>1.8289302830893025E-2</v>
      </c>
      <c r="CI26" s="122">
        <f t="shared" si="6"/>
        <v>1</v>
      </c>
      <c r="CK26" s="123" t="str">
        <f t="shared" si="7"/>
        <v>浦添市</v>
      </c>
      <c r="CL26" s="124">
        <f t="shared" si="17"/>
        <v>99.011238914973433</v>
      </c>
      <c r="CM26" s="65">
        <f t="shared" si="18"/>
        <v>0.19913900902636017</v>
      </c>
      <c r="CN26" s="66">
        <f t="shared" si="19"/>
        <v>87.004168380486746</v>
      </c>
      <c r="CO26" s="65">
        <f t="shared" si="20"/>
        <v>0.22662132593203566</v>
      </c>
      <c r="CP26" s="66">
        <f t="shared" si="8"/>
        <v>11.450850958927157</v>
      </c>
      <c r="CQ26" s="65">
        <f t="shared" si="21"/>
        <v>0</v>
      </c>
      <c r="CR26" s="66">
        <f t="shared" si="9"/>
        <v>0.55621957555952839</v>
      </c>
      <c r="CS26" s="65">
        <f t="shared" si="22"/>
        <v>0</v>
      </c>
      <c r="CT26" s="66">
        <f t="shared" si="10"/>
        <v>318.7374751468401</v>
      </c>
      <c r="CU26" s="67">
        <f t="shared" si="23"/>
        <v>0.17769482541677056</v>
      </c>
      <c r="CV26" s="16"/>
      <c r="CW26" s="959">
        <f t="shared" si="24"/>
        <v>19.716999999999999</v>
      </c>
      <c r="CX26" s="962">
        <f>VLOOKUP($AX26&amp;"_"&amp;$CW$14,データシート1!$A:$BT,MATCH($CW$12&amp;"_"&amp;CX$20,データシート1!$A$1:$BT$1,0),0)</f>
        <v>19.716999999999999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56.637999999999998</v>
      </c>
      <c r="DB26" s="962">
        <f>VLOOKUP($AX26&amp;"_"&amp;$CW$14,データシート1!$A:$BT,MATCH($CW$12&amp;"_"&amp;DB$20,データシート1!$A$1:$BT$1,0),0)</f>
        <v>24.417999999999999</v>
      </c>
      <c r="DC26" s="962">
        <f>VLOOKUP($AX26&amp;"_"&amp;$CW$14,データシート1!$A:$BT,MATCH($CW$12&amp;"_"&amp;DC$20,データシート1!$A$1:$BT$1,0),0)</f>
        <v>0</v>
      </c>
      <c r="DD26" s="961">
        <f t="shared" si="11"/>
        <v>100.773</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6</v>
      </c>
      <c r="DJ26" s="64">
        <f>VLOOKUP($AX26&amp;"_"&amp;$DF$14,データシート1!$A:$BT,MATCH($DF$12&amp;"_"&amp;DJ$20,データシート1!$A$1:$BT$1,0),0)</f>
        <v>1</v>
      </c>
      <c r="DK26" s="64">
        <f>VLOOKUP($AX26&amp;"_"&amp;$DF$14,データシート1!$A:$BT,MATCH($DF$12&amp;"_"&amp;DK$20,データシート1!$A$1:$BT$1,0),0)</f>
        <v>0</v>
      </c>
      <c r="DL26" s="68">
        <f t="shared" si="12"/>
        <v>10</v>
      </c>
      <c r="DM26" s="16"/>
      <c r="DN26" s="126">
        <f t="shared" si="26"/>
        <v>0.2</v>
      </c>
      <c r="DO26" s="127">
        <f t="shared" si="27"/>
        <v>0</v>
      </c>
      <c r="DP26" s="127">
        <f t="shared" si="13"/>
        <v>0</v>
      </c>
      <c r="DQ26" s="127">
        <f t="shared" si="13"/>
        <v>0.56000000000000005</v>
      </c>
      <c r="DR26" s="127">
        <f t="shared" si="13"/>
        <v>0.24</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41202</v>
      </c>
      <c r="AY27" s="18" t="str">
        <f>IF(IFERROR(比較地域マスタ!$Z12,"")=0,"",IFERROR(比較地域マスタ!$Z12,""))</f>
        <v>唐津市</v>
      </c>
      <c r="BB27" s="110" t="str">
        <f t="shared" si="0"/>
        <v>41202</v>
      </c>
      <c r="BC27" s="1031" t="str">
        <f t="shared" si="0"/>
        <v>唐津市</v>
      </c>
      <c r="BD27" s="34">
        <f t="shared" si="14"/>
        <v>588.88887199415763</v>
      </c>
      <c r="BE27" s="34">
        <f t="shared" si="15"/>
        <v>115.30887077008073</v>
      </c>
      <c r="BF27" s="34">
        <f>VLOOKUP($AX27&amp;"_"&amp;$BC$14,データシート1!$A:$BT,MATCH($BC$12&amp;"_"&amp;BF$20,データシート1!$A$1:$BT$1,0),0)</f>
        <v>84.486931191710596</v>
      </c>
      <c r="BG27" s="34">
        <f>VLOOKUP($AX27&amp;"_"&amp;$BC$14,データシート1!$A:$BT,MATCH($BC$12&amp;"_"&amp;BG$20,データシート1!$A$1:$BT$1,0),0)</f>
        <v>8.2319825295268814</v>
      </c>
      <c r="BH27" s="34">
        <f>VLOOKUP($AX27&amp;"_"&amp;$BC$14,データシート1!$A:$BT,MATCH($BC$12&amp;"_"&amp;BH$20,データシート1!$A$1:$BT$1,0),0)</f>
        <v>22.589957048843264</v>
      </c>
      <c r="BI27" s="34">
        <f>VLOOKUP($AX27&amp;"_"&amp;$BC$14,データシート1!$A:$BT,MATCH($BC$12&amp;"_"&amp;BI$20,データシート1!$A$1:$BT$1,0),0)</f>
        <v>109.46715766224312</v>
      </c>
      <c r="BJ27" s="34">
        <f>VLOOKUP($AX27&amp;"_"&amp;$BC$14,データシート1!$A:$BT,MATCH($BC$12&amp;"_"&amp;BJ$20,データシート1!$A$1:$BT$1,0),0)</f>
        <v>116.83733954597024</v>
      </c>
      <c r="BK27" s="34">
        <f t="shared" si="1"/>
        <v>230.53983559826358</v>
      </c>
      <c r="BL27" s="34">
        <f t="shared" si="2"/>
        <v>201.56606112085282</v>
      </c>
      <c r="BM27" s="34">
        <f>VLOOKUP($AX27&amp;"_"&amp;$BC$14,データシート1!$A:$BT,MATCH($BC$12&amp;"_"&amp;BM$20,データシート1!$A$1:$BT$1,0),0)</f>
        <v>99.428928873168928</v>
      </c>
      <c r="BN27" s="34">
        <f>VLOOKUP($AX27&amp;"_"&amp;$BC$14,データシート1!$A:$BT,MATCH($BC$12&amp;"_"&amp;BN$20,データシート1!$A$1:$BT$1,0),0)</f>
        <v>102.13713224768389</v>
      </c>
      <c r="BO27" s="34">
        <f>VLOOKUP($AX27&amp;"_"&amp;$BC$14,データシート1!$A:$BT,MATCH($BC$12&amp;"_"&amp;BO$20,データシート1!$A$1:$BT$1,0),0)</f>
        <v>6.91303351585643</v>
      </c>
      <c r="BP27" s="34">
        <f>VLOOKUP($AX27&amp;"_"&amp;$BC$14,データシート1!$A:$BT,MATCH($BC$12&amp;"_"&amp;BP$20,データシート1!$A$1:$BT$1,0),0)</f>
        <v>22.06074096155433</v>
      </c>
      <c r="BQ27" s="34">
        <f>VLOOKUP($AX27&amp;"_"&amp;$BC$14,データシート1!$A:$BT,MATCH($BC$12&amp;"_"&amp;BQ$20,データシート1!$A$1:$BT$1,0),0)</f>
        <v>16.735668417599999</v>
      </c>
      <c r="BR27" s="35">
        <f t="shared" si="3"/>
        <v>588.88887199415763</v>
      </c>
      <c r="BT27" s="121" t="str">
        <f t="shared" si="4"/>
        <v>唐津市</v>
      </c>
      <c r="BU27" s="33">
        <f t="shared" si="25"/>
        <v>588.88887199415763</v>
      </c>
      <c r="BV27" s="59">
        <f t="shared" si="16"/>
        <v>0.19580752201957843</v>
      </c>
      <c r="BW27" s="59">
        <f t="shared" si="5"/>
        <v>0.14346837783776087</v>
      </c>
      <c r="BX27" s="59">
        <f t="shared" si="5"/>
        <v>1.3978838658728385E-2</v>
      </c>
      <c r="BY27" s="59">
        <f t="shared" si="5"/>
        <v>3.8360305523089215E-2</v>
      </c>
      <c r="BZ27" s="59">
        <f t="shared" si="5"/>
        <v>0.18588763155186458</v>
      </c>
      <c r="CA27" s="59">
        <f t="shared" si="5"/>
        <v>0.19840303510970297</v>
      </c>
      <c r="CB27" s="59">
        <f t="shared" si="5"/>
        <v>0.39148275092647833</v>
      </c>
      <c r="CC27" s="59">
        <f t="shared" si="5"/>
        <v>0.3422820004023655</v>
      </c>
      <c r="CD27" s="59">
        <f t="shared" si="5"/>
        <v>0.16884158217572051</v>
      </c>
      <c r="CE27" s="59">
        <f t="shared" si="5"/>
        <v>0.17344041822664497</v>
      </c>
      <c r="CF27" s="59">
        <f t="shared" si="5"/>
        <v>1.1739113854277441E-2</v>
      </c>
      <c r="CG27" s="59">
        <f t="shared" si="5"/>
        <v>3.7461636669835381E-2</v>
      </c>
      <c r="CH27" s="59">
        <f t="shared" si="5"/>
        <v>2.8419060392375753E-2</v>
      </c>
      <c r="CI27" s="122">
        <f t="shared" si="6"/>
        <v>1</v>
      </c>
      <c r="CK27" s="123" t="str">
        <f t="shared" si="7"/>
        <v>唐津市</v>
      </c>
      <c r="CL27" s="124">
        <f t="shared" si="17"/>
        <v>115.30887077008073</v>
      </c>
      <c r="CM27" s="65">
        <f t="shared" si="18"/>
        <v>0.39624011314015245</v>
      </c>
      <c r="CN27" s="66">
        <f t="shared" si="19"/>
        <v>84.486931191710596</v>
      </c>
      <c r="CO27" s="65">
        <f t="shared" si="20"/>
        <v>0.4836132573839878</v>
      </c>
      <c r="CP27" s="66">
        <f t="shared" si="8"/>
        <v>8.2319825295268814</v>
      </c>
      <c r="CQ27" s="65">
        <f t="shared" si="21"/>
        <v>0</v>
      </c>
      <c r="CR27" s="66">
        <f t="shared" si="9"/>
        <v>22.589957048843264</v>
      </c>
      <c r="CS27" s="65">
        <f t="shared" si="22"/>
        <v>0.21385609496975008</v>
      </c>
      <c r="CT27" s="66">
        <f t="shared" si="10"/>
        <v>109.46715766224312</v>
      </c>
      <c r="CU27" s="67">
        <f t="shared" si="23"/>
        <v>2.2034005920224375E-2</v>
      </c>
      <c r="CV27" s="16"/>
      <c r="CW27" s="959">
        <f t="shared" si="24"/>
        <v>45.690000000000005</v>
      </c>
      <c r="CX27" s="962">
        <f>VLOOKUP($AX27&amp;"_"&amp;$CW$14,データシート1!$A:$BT,MATCH($CW$12&amp;"_"&amp;CX$20,データシート1!$A$1:$BT$1,0),0)</f>
        <v>40.859000000000002</v>
      </c>
      <c r="CY27" s="962">
        <f>VLOOKUP($AX27&amp;"_"&amp;$CW$14,データシート1!$A:$BT,MATCH($CW$12&amp;"_"&amp;CY$20,データシート1!$A$1:$BT$1,0),0)</f>
        <v>0</v>
      </c>
      <c r="CZ27" s="962">
        <f>VLOOKUP($AX27&amp;"_"&amp;$CW$14,データシート1!$A:$BT,MATCH($CW$12&amp;"_"&amp;CZ$20,データシート1!$A$1:$BT$1,0),0)</f>
        <v>4.8310000000000004</v>
      </c>
      <c r="DA27" s="962">
        <f>VLOOKUP($AX27&amp;"_"&amp;$CW$14,データシート1!$A:$BT,MATCH($CW$12&amp;"_"&amp;DA$20,データシート1!$A$1:$BT$1,0),0)</f>
        <v>2.4119999999999999</v>
      </c>
      <c r="DB27" s="962">
        <f>VLOOKUP($AX27&amp;"_"&amp;$CW$14,データシート1!$A:$BT,MATCH($CW$12&amp;"_"&amp;DB$20,データシート1!$A$1:$BT$1,0),0)</f>
        <v>0</v>
      </c>
      <c r="DC27" s="962">
        <f>VLOOKUP($AX27&amp;"_"&amp;$CW$14,データシート1!$A:$BT,MATCH($CW$12&amp;"_"&amp;DC$20,データシート1!$A$1:$BT$1,0),0)</f>
        <v>0</v>
      </c>
      <c r="DD27" s="961">
        <f t="shared" si="11"/>
        <v>48.102000000000004</v>
      </c>
      <c r="DE27" s="16"/>
      <c r="DF27" s="125">
        <f>VLOOKUP($AX27&amp;"_"&amp;$DF$14,データシート1!$A:$BT,MATCH($DF$12&amp;"_"&amp;DF$20,データシート1!$A$1:$BT$1,0),0)</f>
        <v>9</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11</v>
      </c>
      <c r="DM27" s="16"/>
      <c r="DN27" s="126">
        <f t="shared" si="26"/>
        <v>0.85</v>
      </c>
      <c r="DO27" s="127">
        <f t="shared" si="27"/>
        <v>0</v>
      </c>
      <c r="DP27" s="127">
        <f t="shared" si="13"/>
        <v>0.1</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22213</v>
      </c>
      <c r="AY28" s="18" t="str">
        <f>IF(IFERROR(比較地域マスタ!$Z13,"")=0,"",IFERROR(比較地域マスタ!$Z13,""))</f>
        <v>掛川市</v>
      </c>
      <c r="BB28" s="110" t="str">
        <f t="shared" si="0"/>
        <v>22213</v>
      </c>
      <c r="BC28" s="1031" t="str">
        <f t="shared" si="0"/>
        <v>掛川市</v>
      </c>
      <c r="BD28" s="34">
        <f t="shared" si="14"/>
        <v>1139.8829690945072</v>
      </c>
      <c r="BE28" s="34">
        <f t="shared" si="15"/>
        <v>657.19333527492427</v>
      </c>
      <c r="BF28" s="34">
        <f>VLOOKUP($AX28&amp;"_"&amp;$BC$14,データシート1!$A:$BT,MATCH($BC$12&amp;"_"&amp;BF$20,データシート1!$A$1:$BT$1,0),0)</f>
        <v>631.49392498894554</v>
      </c>
      <c r="BG28" s="34">
        <f>VLOOKUP($AX28&amp;"_"&amp;$BC$14,データシート1!$A:$BT,MATCH($BC$12&amp;"_"&amp;BG$20,データシート1!$A$1:$BT$1,0),0)</f>
        <v>6.2640678717901359</v>
      </c>
      <c r="BH28" s="34">
        <f>VLOOKUP($AX28&amp;"_"&amp;$BC$14,データシート1!$A:$BT,MATCH($BC$12&amp;"_"&amp;BH$20,データシート1!$A$1:$BT$1,0),0)</f>
        <v>19.435342414188526</v>
      </c>
      <c r="BI28" s="34">
        <f>VLOOKUP($AX28&amp;"_"&amp;$BC$14,データシート1!$A:$BT,MATCH($BC$12&amp;"_"&amp;BI$20,データシート1!$A$1:$BT$1,0),0)</f>
        <v>137.95529064973059</v>
      </c>
      <c r="BJ28" s="34">
        <f>VLOOKUP($AX28&amp;"_"&amp;$BC$14,データシート1!$A:$BT,MATCH($BC$12&amp;"_"&amp;BJ$20,データシート1!$A$1:$BT$1,0),0)</f>
        <v>125.32742483157422</v>
      </c>
      <c r="BK28" s="34">
        <f t="shared" si="1"/>
        <v>208.51975876426897</v>
      </c>
      <c r="BL28" s="34">
        <f t="shared" si="2"/>
        <v>201.72244849527425</v>
      </c>
      <c r="BM28" s="34">
        <f>VLOOKUP($AX28&amp;"_"&amp;$BC$14,データシート1!$A:$BT,MATCH($BC$12&amp;"_"&amp;BM$20,データシート1!$A$1:$BT$1,0),0)</f>
        <v>109.80321142127022</v>
      </c>
      <c r="BN28" s="34">
        <f>VLOOKUP($AX28&amp;"_"&amp;$BC$14,データシート1!$A:$BT,MATCH($BC$12&amp;"_"&amp;BN$20,データシート1!$A$1:$BT$1,0),0)</f>
        <v>91.91923707400403</v>
      </c>
      <c r="BO28" s="34">
        <f>VLOOKUP($AX28&amp;"_"&amp;$BC$14,データシート1!$A:$BT,MATCH($BC$12&amp;"_"&amp;BO$20,データシート1!$A$1:$BT$1,0),0)</f>
        <v>6.7973102689947096</v>
      </c>
      <c r="BP28" s="34">
        <f>VLOOKUP($AX28&amp;"_"&amp;$BC$14,データシート1!$A:$BT,MATCH($BC$12&amp;"_"&amp;BP$20,データシート1!$A$1:$BT$1,0),0)</f>
        <v>0</v>
      </c>
      <c r="BQ28" s="34">
        <f>VLOOKUP($AX28&amp;"_"&amp;$BC$14,データシート1!$A:$BT,MATCH($BC$12&amp;"_"&amp;BQ$20,データシート1!$A$1:$BT$1,0),0)</f>
        <v>10.887159574009139</v>
      </c>
      <c r="BR28" s="35">
        <f t="shared" si="3"/>
        <v>1139.8829690945072</v>
      </c>
      <c r="BT28" s="121" t="str">
        <f t="shared" si="4"/>
        <v>掛川市</v>
      </c>
      <c r="BU28" s="33">
        <f t="shared" si="25"/>
        <v>1139.8829690945072</v>
      </c>
      <c r="BV28" s="59">
        <f t="shared" si="16"/>
        <v>0.5765445691297425</v>
      </c>
      <c r="BW28" s="59">
        <f t="shared" si="5"/>
        <v>0.55399891226604392</v>
      </c>
      <c r="BX28" s="59">
        <f t="shared" si="5"/>
        <v>5.4953605252705418E-3</v>
      </c>
      <c r="BY28" s="59">
        <f t="shared" si="5"/>
        <v>1.7050296338428011E-2</v>
      </c>
      <c r="BZ28" s="59">
        <f t="shared" si="5"/>
        <v>0.12102583720442688</v>
      </c>
      <c r="CA28" s="59">
        <f t="shared" si="5"/>
        <v>0.10994762465056479</v>
      </c>
      <c r="CB28" s="59">
        <f t="shared" si="5"/>
        <v>0.18293084853255728</v>
      </c>
      <c r="CC28" s="59">
        <f t="shared" si="5"/>
        <v>0.17696768349431277</v>
      </c>
      <c r="CD28" s="59">
        <f t="shared" si="5"/>
        <v>9.6328495466946912E-2</v>
      </c>
      <c r="CE28" s="59">
        <f t="shared" si="5"/>
        <v>8.063918802736586E-2</v>
      </c>
      <c r="CF28" s="59">
        <f t="shared" si="5"/>
        <v>5.9631650382445077E-3</v>
      </c>
      <c r="CG28" s="59">
        <f t="shared" si="5"/>
        <v>0</v>
      </c>
      <c r="CH28" s="59">
        <f t="shared" si="5"/>
        <v>9.5511204827085101E-3</v>
      </c>
      <c r="CI28" s="122">
        <f t="shared" si="6"/>
        <v>1</v>
      </c>
      <c r="CK28" s="123" t="str">
        <f t="shared" si="7"/>
        <v>掛川市</v>
      </c>
      <c r="CL28" s="124">
        <f t="shared" si="17"/>
        <v>657.19333527492427</v>
      </c>
      <c r="CM28" s="65">
        <f t="shared" si="18"/>
        <v>0.45750007472948906</v>
      </c>
      <c r="CN28" s="66">
        <f t="shared" si="19"/>
        <v>631.49392498894554</v>
      </c>
      <c r="CO28" s="65">
        <f t="shared" si="20"/>
        <v>0.47611859449837657</v>
      </c>
      <c r="CP28" s="66">
        <f t="shared" si="8"/>
        <v>6.2640678717901359</v>
      </c>
      <c r="CQ28" s="65">
        <f t="shared" si="21"/>
        <v>0</v>
      </c>
      <c r="CR28" s="66">
        <f t="shared" si="9"/>
        <v>19.435342414188526</v>
      </c>
      <c r="CS28" s="65">
        <f t="shared" si="22"/>
        <v>0</v>
      </c>
      <c r="CT28" s="66">
        <f t="shared" si="10"/>
        <v>137.95529064973059</v>
      </c>
      <c r="CU28" s="67">
        <f t="shared" si="23"/>
        <v>0.22068019179704765</v>
      </c>
      <c r="CV28" s="16"/>
      <c r="CW28" s="959">
        <f t="shared" si="24"/>
        <v>300.666</v>
      </c>
      <c r="CX28" s="962">
        <f>VLOOKUP($AX28&amp;"_"&amp;$CW$14,データシート1!$A:$BT,MATCH($CW$12&amp;"_"&amp;CX$20,データシート1!$A$1:$BT$1,0),0)</f>
        <v>300.666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30.443999999999999</v>
      </c>
      <c r="DB28" s="962">
        <f>VLOOKUP($AX28&amp;"_"&amp;$CW$14,データシート1!$A:$BT,MATCH($CW$12&amp;"_"&amp;DB$20,データシート1!$A$1:$BT$1,0),0)</f>
        <v>0</v>
      </c>
      <c r="DC28" s="962">
        <f>VLOOKUP($AX28&amp;"_"&amp;$CW$14,データシート1!$A:$BT,MATCH($CW$12&amp;"_"&amp;DC$20,データシート1!$A$1:$BT$1,0),0)</f>
        <v>0</v>
      </c>
      <c r="DD28" s="961">
        <f t="shared" si="11"/>
        <v>331.11</v>
      </c>
      <c r="DE28" s="16"/>
      <c r="DF28" s="125">
        <f>VLOOKUP($AX28&amp;"_"&amp;$DF$14,データシート1!$A:$BT,MATCH($DF$12&amp;"_"&amp;DF$20,データシート1!$A$1:$BT$1,0),0)</f>
        <v>32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34</v>
      </c>
      <c r="DM28" s="16"/>
      <c r="DN28" s="126">
        <f t="shared" si="26"/>
        <v>0.91</v>
      </c>
      <c r="DO28" s="127">
        <f t="shared" si="27"/>
        <v>0</v>
      </c>
      <c r="DP28" s="127">
        <f t="shared" si="13"/>
        <v>0</v>
      </c>
      <c r="DQ28" s="127">
        <f t="shared" si="13"/>
        <v>0.09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13207</v>
      </c>
      <c r="AY29" s="18" t="str">
        <f>IF(IFERROR(比較地域マスタ!$Z14,"")=0,"",IFERROR(比較地域マスタ!$Z14,""))</f>
        <v>昭島市</v>
      </c>
      <c r="BB29" s="110" t="str">
        <f t="shared" si="0"/>
        <v>13207</v>
      </c>
      <c r="BC29" s="1031" t="str">
        <f t="shared" si="0"/>
        <v>昭島市</v>
      </c>
      <c r="BD29" s="34">
        <f t="shared" si="14"/>
        <v>603.23794919529814</v>
      </c>
      <c r="BE29" s="34">
        <f t="shared" si="15"/>
        <v>240.65552967822509</v>
      </c>
      <c r="BF29" s="34">
        <f>VLOOKUP($AX29&amp;"_"&amp;$BC$14,データシート1!$A:$BT,MATCH($BC$12&amp;"_"&amp;BF$20,データシート1!$A$1:$BT$1,0),0)</f>
        <v>231.93345912604511</v>
      </c>
      <c r="BG29" s="34">
        <f>VLOOKUP($AX29&amp;"_"&amp;$BC$14,データシート1!$A:$BT,MATCH($BC$12&amp;"_"&amp;BG$20,データシート1!$A$1:$BT$1,0),0)</f>
        <v>4.3784466581275101</v>
      </c>
      <c r="BH29" s="34">
        <f>VLOOKUP($AX29&amp;"_"&amp;$BC$14,データシート1!$A:$BT,MATCH($BC$12&amp;"_"&amp;BH$20,データシート1!$A$1:$BT$1,0),0)</f>
        <v>4.3436238940524969</v>
      </c>
      <c r="BI29" s="34">
        <f>VLOOKUP($AX29&amp;"_"&amp;$BC$14,データシート1!$A:$BT,MATCH($BC$12&amp;"_"&amp;BI$20,データシート1!$A$1:$BT$1,0),0)</f>
        <v>127.41493067530732</v>
      </c>
      <c r="BJ29" s="34">
        <f>VLOOKUP($AX29&amp;"_"&amp;$BC$14,データシート1!$A:$BT,MATCH($BC$12&amp;"_"&amp;BJ$20,データシート1!$A$1:$BT$1,0),0)</f>
        <v>128.71982917295469</v>
      </c>
      <c r="BK29" s="34">
        <f t="shared" si="1"/>
        <v>98.94062069756103</v>
      </c>
      <c r="BL29" s="34">
        <f t="shared" si="2"/>
        <v>92.29447464961828</v>
      </c>
      <c r="BM29" s="34">
        <f>VLOOKUP($AX29&amp;"_"&amp;$BC$14,データシート1!$A:$BT,MATCH($BC$12&amp;"_"&amp;BM$20,データシート1!$A$1:$BT$1,0),0)</f>
        <v>55.971925048592631</v>
      </c>
      <c r="BN29" s="34">
        <f>VLOOKUP($AX29&amp;"_"&amp;$BC$14,データシート1!$A:$BT,MATCH($BC$12&amp;"_"&amp;BN$20,データシート1!$A$1:$BT$1,0),0)</f>
        <v>36.322549601025656</v>
      </c>
      <c r="BO29" s="34">
        <f>VLOOKUP($AX29&amp;"_"&amp;$BC$14,データシート1!$A:$BT,MATCH($BC$12&amp;"_"&amp;BO$20,データシート1!$A$1:$BT$1,0),0)</f>
        <v>6.6461460479427501</v>
      </c>
      <c r="BP29" s="34">
        <f>VLOOKUP($AX29&amp;"_"&amp;$BC$14,データシート1!$A:$BT,MATCH($BC$12&amp;"_"&amp;BP$20,データシート1!$A$1:$BT$1,0),0)</f>
        <v>0</v>
      </c>
      <c r="BQ29" s="34">
        <f>VLOOKUP($AX29&amp;"_"&amp;$BC$14,データシート1!$A:$BT,MATCH($BC$12&amp;"_"&amp;BQ$20,データシート1!$A$1:$BT$1,0),0)</f>
        <v>7.5070389712499992</v>
      </c>
      <c r="BR29" s="35">
        <f t="shared" si="3"/>
        <v>603.23794919529814</v>
      </c>
      <c r="BT29" s="121" t="str">
        <f t="shared" si="4"/>
        <v>昭島市</v>
      </c>
      <c r="BU29" s="33">
        <f t="shared" si="25"/>
        <v>603.23794919529814</v>
      </c>
      <c r="BV29" s="59">
        <f t="shared" si="16"/>
        <v>0.39893963899196422</v>
      </c>
      <c r="BW29" s="59">
        <f t="shared" si="5"/>
        <v>0.38448088260269037</v>
      </c>
      <c r="BX29" s="59">
        <f t="shared" si="5"/>
        <v>7.2582414020341901E-3</v>
      </c>
      <c r="BY29" s="59">
        <f t="shared" si="5"/>
        <v>7.2005149872397195E-3</v>
      </c>
      <c r="BZ29" s="59">
        <f t="shared" si="5"/>
        <v>0.21121836059099916</v>
      </c>
      <c r="CA29" s="59">
        <f t="shared" si="5"/>
        <v>0.21338151776535808</v>
      </c>
      <c r="CB29" s="59">
        <f t="shared" si="5"/>
        <v>0.16401590919395065</v>
      </c>
      <c r="CC29" s="59">
        <f t="shared" si="5"/>
        <v>0.15299845570514325</v>
      </c>
      <c r="CD29" s="59">
        <f t="shared" si="5"/>
        <v>9.2785815486670808E-2</v>
      </c>
      <c r="CE29" s="59">
        <f t="shared" si="5"/>
        <v>6.021264021847246E-2</v>
      </c>
      <c r="CF29" s="59">
        <f t="shared" si="5"/>
        <v>1.1017453488807385E-2</v>
      </c>
      <c r="CG29" s="59">
        <f t="shared" si="5"/>
        <v>0</v>
      </c>
      <c r="CH29" s="59">
        <f t="shared" si="5"/>
        <v>1.2444573457727868E-2</v>
      </c>
      <c r="CI29" s="122">
        <f t="shared" si="6"/>
        <v>1</v>
      </c>
      <c r="CK29" s="123" t="str">
        <f t="shared" si="7"/>
        <v>昭島市</v>
      </c>
      <c r="CL29" s="124">
        <f t="shared" si="17"/>
        <v>240.65552967822509</v>
      </c>
      <c r="CM29" s="65">
        <f t="shared" si="18"/>
        <v>0.30447669371226566</v>
      </c>
      <c r="CN29" s="66">
        <f t="shared" si="19"/>
        <v>231.93345912604511</v>
      </c>
      <c r="CO29" s="65">
        <f t="shared" si="20"/>
        <v>0.31592681916660836</v>
      </c>
      <c r="CP29" s="66">
        <f t="shared" si="8"/>
        <v>4.3784466581275101</v>
      </c>
      <c r="CQ29" s="65">
        <f t="shared" si="21"/>
        <v>0</v>
      </c>
      <c r="CR29" s="66">
        <f t="shared" si="9"/>
        <v>4.3436238940524969</v>
      </c>
      <c r="CS29" s="65">
        <f t="shared" si="22"/>
        <v>0</v>
      </c>
      <c r="CT29" s="66">
        <f t="shared" si="10"/>
        <v>127.41493067530732</v>
      </c>
      <c r="CU29" s="67">
        <f t="shared" si="23"/>
        <v>0.53161744578123504</v>
      </c>
      <c r="CV29" s="16"/>
      <c r="CW29" s="959">
        <f t="shared" si="24"/>
        <v>73.274000000000001</v>
      </c>
      <c r="CX29" s="962">
        <f>VLOOKUP($AX29&amp;"_"&amp;$CW$14,データシート1!$A:$BT,MATCH($CW$12&amp;"_"&amp;CX$20,データシート1!$A$1:$BT$1,0),0)</f>
        <v>73.274000000000001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67.736000000000004</v>
      </c>
      <c r="DB29" s="962">
        <f>VLOOKUP($AX29&amp;"_"&amp;$CW$14,データシート1!$A:$BT,MATCH($CW$12&amp;"_"&amp;DB$20,データシート1!$A$1:$BT$1,0),0)</f>
        <v>0</v>
      </c>
      <c r="DC29" s="962">
        <f>VLOOKUP($AX29&amp;"_"&amp;$CW$14,データシート1!$A:$BT,MATCH($CW$12&amp;"_"&amp;DC$20,データシート1!$A$1:$BT$1,0),0)</f>
        <v>0</v>
      </c>
      <c r="DD29" s="961">
        <f t="shared" si="11"/>
        <v>141.01</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21</v>
      </c>
      <c r="DM29" s="16"/>
      <c r="DN29" s="126">
        <f t="shared" si="26"/>
        <v>0.52</v>
      </c>
      <c r="DO29" s="127">
        <f t="shared" si="27"/>
        <v>0</v>
      </c>
      <c r="DP29" s="127">
        <f t="shared" si="13"/>
        <v>0</v>
      </c>
      <c r="DQ29" s="127">
        <f t="shared" si="13"/>
        <v>0.48</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11245</v>
      </c>
      <c r="AY30" s="18" t="str">
        <f>IF(IFERROR(比較地域マスタ!$Z15,"")=0,"",IFERROR(比較地域マスタ!$Z15,""))</f>
        <v>ふじみ野市</v>
      </c>
      <c r="BB30" s="110" t="str">
        <f t="shared" si="0"/>
        <v>11245</v>
      </c>
      <c r="BC30" s="1031" t="str">
        <f t="shared" si="0"/>
        <v>ふじみ野市</v>
      </c>
      <c r="BD30" s="34">
        <f t="shared" si="14"/>
        <v>406.10675483223241</v>
      </c>
      <c r="BE30" s="34">
        <f t="shared" si="15"/>
        <v>71.476043572982988</v>
      </c>
      <c r="BF30" s="34">
        <f>VLOOKUP($AX30&amp;"_"&amp;$BC$14,データシート1!$A:$BT,MATCH($BC$12&amp;"_"&amp;BF$20,データシート1!$A$1:$BT$1,0),0)</f>
        <v>62.633783739170042</v>
      </c>
      <c r="BG30" s="34">
        <f>VLOOKUP($AX30&amp;"_"&amp;$BC$14,データシート1!$A:$BT,MATCH($BC$12&amp;"_"&amp;BG$20,データシート1!$A$1:$BT$1,0),0)</f>
        <v>5.4257794313014935</v>
      </c>
      <c r="BH30" s="34">
        <f>VLOOKUP($AX30&amp;"_"&amp;$BC$14,データシート1!$A:$BT,MATCH($BC$12&amp;"_"&amp;BH$20,データシート1!$A$1:$BT$1,0),0)</f>
        <v>3.4164804025114472</v>
      </c>
      <c r="BI30" s="34">
        <f>VLOOKUP($AX30&amp;"_"&amp;$BC$14,データシート1!$A:$BT,MATCH($BC$12&amp;"_"&amp;BI$20,データシート1!$A$1:$BT$1,0),0)</f>
        <v>91.922625931157768</v>
      </c>
      <c r="BJ30" s="34">
        <f>VLOOKUP($AX30&amp;"_"&amp;$BC$14,データシート1!$A:$BT,MATCH($BC$12&amp;"_"&amp;BJ$20,データシート1!$A$1:$BT$1,0),0)</f>
        <v>133.2080408146193</v>
      </c>
      <c r="BK30" s="34">
        <f t="shared" si="1"/>
        <v>91.587941163072344</v>
      </c>
      <c r="BL30" s="34">
        <f t="shared" si="2"/>
        <v>84.915520916800759</v>
      </c>
      <c r="BM30" s="34">
        <f>VLOOKUP($AX30&amp;"_"&amp;$BC$14,データシート1!$A:$BT,MATCH($BC$12&amp;"_"&amp;BM$20,データシート1!$A$1:$BT$1,0),0)</f>
        <v>57.282131831819363</v>
      </c>
      <c r="BN30" s="34">
        <f>VLOOKUP($AX30&amp;"_"&amp;$BC$14,データシート1!$A:$BT,MATCH($BC$12&amp;"_"&amp;BN$20,データシート1!$A$1:$BT$1,0),0)</f>
        <v>27.633389084981399</v>
      </c>
      <c r="BO30" s="34">
        <f>VLOOKUP($AX30&amp;"_"&amp;$BC$14,データシート1!$A:$BT,MATCH($BC$12&amp;"_"&amp;BO$20,データシート1!$A$1:$BT$1,0),0)</f>
        <v>6.6724202462715896</v>
      </c>
      <c r="BP30" s="34">
        <f>VLOOKUP($AX30&amp;"_"&amp;$BC$14,データシート1!$A:$BT,MATCH($BC$12&amp;"_"&amp;BP$20,データシート1!$A$1:$BT$1,0),0)</f>
        <v>0</v>
      </c>
      <c r="BQ30" s="34">
        <f>VLOOKUP($AX30&amp;"_"&amp;$BC$14,データシート1!$A:$BT,MATCH($BC$12&amp;"_"&amp;BQ$20,データシート1!$A$1:$BT$1,0),0)</f>
        <v>17.91210335040001</v>
      </c>
      <c r="BR30" s="35">
        <f t="shared" si="3"/>
        <v>406.10675483223241</v>
      </c>
      <c r="BT30" s="121" t="str">
        <f t="shared" si="4"/>
        <v>ふじみ野市</v>
      </c>
      <c r="BU30" s="33">
        <f t="shared" si="25"/>
        <v>406.10675483223241</v>
      </c>
      <c r="BV30" s="59">
        <f t="shared" si="16"/>
        <v>0.17600308963713396</v>
      </c>
      <c r="BW30" s="59">
        <f t="shared" si="5"/>
        <v>0.15422984964888065</v>
      </c>
      <c r="BX30" s="59">
        <f t="shared" si="5"/>
        <v>1.3360475704332839E-2</v>
      </c>
      <c r="BY30" s="59">
        <f t="shared" si="5"/>
        <v>8.4127642839204597E-3</v>
      </c>
      <c r="BZ30" s="59">
        <f t="shared" si="5"/>
        <v>0.22635089132937991</v>
      </c>
      <c r="CA30" s="59">
        <f t="shared" si="5"/>
        <v>0.32801237415922602</v>
      </c>
      <c r="CB30" s="59">
        <f t="shared" si="5"/>
        <v>0.2255267613091253</v>
      </c>
      <c r="CC30" s="59">
        <f t="shared" si="5"/>
        <v>0.20909654889114165</v>
      </c>
      <c r="CD30" s="59">
        <f t="shared" si="5"/>
        <v>0.14105190605727133</v>
      </c>
      <c r="CE30" s="59">
        <f t="shared" si="5"/>
        <v>6.8044642833870336E-2</v>
      </c>
      <c r="CF30" s="59">
        <f t="shared" si="5"/>
        <v>1.6430212417983658E-2</v>
      </c>
      <c r="CG30" s="59">
        <f t="shared" si="5"/>
        <v>0</v>
      </c>
      <c r="CH30" s="59">
        <f t="shared" si="5"/>
        <v>4.4106883565134779E-2</v>
      </c>
      <c r="CI30" s="122">
        <f t="shared" si="6"/>
        <v>1</v>
      </c>
      <c r="CK30" s="123" t="str">
        <f t="shared" si="7"/>
        <v>ふじみ野市</v>
      </c>
      <c r="CL30" s="124">
        <f t="shared" si="17"/>
        <v>71.476043572982988</v>
      </c>
      <c r="CM30" s="65">
        <f t="shared" si="18"/>
        <v>1</v>
      </c>
      <c r="CN30" s="66">
        <f t="shared" si="19"/>
        <v>62.633783739170042</v>
      </c>
      <c r="CO30" s="65">
        <f t="shared" si="20"/>
        <v>1</v>
      </c>
      <c r="CP30" s="66">
        <f t="shared" si="8"/>
        <v>5.4257794313014935</v>
      </c>
      <c r="CQ30" s="65">
        <f t="shared" si="21"/>
        <v>0</v>
      </c>
      <c r="CR30" s="66">
        <f t="shared" si="9"/>
        <v>3.4164804025114472</v>
      </c>
      <c r="CS30" s="65">
        <f t="shared" si="22"/>
        <v>0</v>
      </c>
      <c r="CT30" s="66">
        <f t="shared" si="10"/>
        <v>91.922625931157768</v>
      </c>
      <c r="CU30" s="67">
        <f t="shared" si="23"/>
        <v>7.7750172251959987E-2</v>
      </c>
      <c r="CV30" s="16"/>
      <c r="CW30" s="959">
        <f t="shared" si="24"/>
        <v>89.227999999999994</v>
      </c>
      <c r="CX30" s="962">
        <f>VLOOKUP($AX30&amp;"_"&amp;$CW$14,データシート1!$A:$BT,MATCH($CW$12&amp;"_"&amp;CX$20,データシート1!$A$1:$BT$1,0),0)</f>
        <v>89.227999999999994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7.1470000000000002</v>
      </c>
      <c r="DB30" s="962">
        <f>VLOOKUP($AX30&amp;"_"&amp;$CW$14,データシート1!$A:$BT,MATCH($CW$12&amp;"_"&amp;DB$20,データシート1!$A$1:$BT$1,0),0)</f>
        <v>0</v>
      </c>
      <c r="DC30" s="962">
        <f>VLOOKUP($AX30&amp;"_"&amp;$CW$14,データシート1!$A:$BT,MATCH($CW$12&amp;"_"&amp;DC$20,データシート1!$A$1:$BT$1,0),0)</f>
        <v>0</v>
      </c>
      <c r="DD30" s="961">
        <f t="shared" si="11"/>
        <v>96.375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0.93</v>
      </c>
      <c r="DO30" s="127">
        <f t="shared" si="27"/>
        <v>0</v>
      </c>
      <c r="DP30" s="127">
        <f t="shared" si="13"/>
        <v>0</v>
      </c>
      <c r="DQ30" s="127">
        <f t="shared" si="13"/>
        <v>7.0000000000000007E-2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09204</v>
      </c>
      <c r="AY31" s="18" t="str">
        <f>IF(IFERROR(比較地域マスタ!$Z16,"")=0,"",IFERROR(比較地域マスタ!$Z16,""))</f>
        <v>佐野市</v>
      </c>
      <c r="BB31" s="110" t="str">
        <f t="shared" si="0"/>
        <v>09204</v>
      </c>
      <c r="BC31" s="1031" t="str">
        <f t="shared" si="0"/>
        <v>佐野市</v>
      </c>
      <c r="BD31" s="34">
        <f t="shared" si="14"/>
        <v>802.47481540270201</v>
      </c>
      <c r="BE31" s="34">
        <f t="shared" si="15"/>
        <v>261.34534987996494</v>
      </c>
      <c r="BF31" s="34">
        <f>VLOOKUP($AX31&amp;"_"&amp;$BC$14,データシート1!$A:$BT,MATCH($BC$12&amp;"_"&amp;BF$20,データシート1!$A$1:$BT$1,0),0)</f>
        <v>244.82261617181612</v>
      </c>
      <c r="BG31" s="34">
        <f>VLOOKUP($AX31&amp;"_"&amp;$BC$14,データシート1!$A:$BT,MATCH($BC$12&amp;"_"&amp;BG$20,データシート1!$A$1:$BT$1,0),0)</f>
        <v>10.24151346160261</v>
      </c>
      <c r="BH31" s="34">
        <f>VLOOKUP($AX31&amp;"_"&amp;$BC$14,データシート1!$A:$BT,MATCH($BC$12&amp;"_"&amp;BH$20,データシート1!$A$1:$BT$1,0),0)</f>
        <v>6.281220246546205</v>
      </c>
      <c r="BI31" s="34">
        <f>VLOOKUP($AX31&amp;"_"&amp;$BC$14,データシート1!$A:$BT,MATCH($BC$12&amp;"_"&amp;BI$20,データシート1!$A$1:$BT$1,0),0)</f>
        <v>161.60878449746306</v>
      </c>
      <c r="BJ31" s="34">
        <f>VLOOKUP($AX31&amp;"_"&amp;$BC$14,データシート1!$A:$BT,MATCH($BC$12&amp;"_"&amp;BJ$20,データシート1!$A$1:$BT$1,0),0)</f>
        <v>148.94413035237005</v>
      </c>
      <c r="BK31" s="34">
        <f t="shared" si="1"/>
        <v>212.0043120041839</v>
      </c>
      <c r="BL31" s="34">
        <f t="shared" si="2"/>
        <v>205.21745302741334</v>
      </c>
      <c r="BM31" s="34">
        <f>VLOOKUP($AX31&amp;"_"&amp;$BC$14,データシート1!$A:$BT,MATCH($BC$12&amp;"_"&amp;BM$20,データシート1!$A$1:$BT$1,0),0)</f>
        <v>116.04436240527143</v>
      </c>
      <c r="BN31" s="34">
        <f>VLOOKUP($AX31&amp;"_"&amp;$BC$14,データシート1!$A:$BT,MATCH($BC$12&amp;"_"&amp;BN$20,データシート1!$A$1:$BT$1,0),0)</f>
        <v>89.173090622141913</v>
      </c>
      <c r="BO31" s="34">
        <f>VLOOKUP($AX31&amp;"_"&amp;$BC$14,データシート1!$A:$BT,MATCH($BC$12&amp;"_"&amp;BO$20,データシート1!$A$1:$BT$1,0),0)</f>
        <v>6.7868589767705698</v>
      </c>
      <c r="BP31" s="34">
        <f>VLOOKUP($AX31&amp;"_"&amp;$BC$14,データシート1!$A:$BT,MATCH($BC$12&amp;"_"&amp;BP$20,データシート1!$A$1:$BT$1,0),0)</f>
        <v>0</v>
      </c>
      <c r="BQ31" s="34">
        <f>VLOOKUP($AX31&amp;"_"&amp;$BC$14,データシート1!$A:$BT,MATCH($BC$12&amp;"_"&amp;BQ$20,データシート1!$A$1:$BT$1,0),0)</f>
        <v>18.572238668720001</v>
      </c>
      <c r="BR31" s="35">
        <f t="shared" si="3"/>
        <v>802.47481540270201</v>
      </c>
      <c r="BT31" s="121" t="str">
        <f t="shared" si="4"/>
        <v>佐野市</v>
      </c>
      <c r="BU31" s="33">
        <f t="shared" si="25"/>
        <v>802.47481540270201</v>
      </c>
      <c r="BV31" s="59">
        <f t="shared" si="16"/>
        <v>0.32567420791743512</v>
      </c>
      <c r="BW31" s="59">
        <f t="shared" si="5"/>
        <v>0.30508448548501549</v>
      </c>
      <c r="BX31" s="59">
        <f t="shared" si="5"/>
        <v>1.2762411062661402E-2</v>
      </c>
      <c r="BY31" s="59">
        <f t="shared" si="5"/>
        <v>7.8273113697582292E-3</v>
      </c>
      <c r="BZ31" s="59">
        <f t="shared" si="5"/>
        <v>0.2013879830189608</v>
      </c>
      <c r="CA31" s="59">
        <f t="shared" si="5"/>
        <v>0.18560598724537686</v>
      </c>
      <c r="CB31" s="59">
        <f t="shared" si="5"/>
        <v>0.2641881189726743</v>
      </c>
      <c r="CC31" s="59">
        <f t="shared" si="5"/>
        <v>0.25573070841410778</v>
      </c>
      <c r="CD31" s="59">
        <f t="shared" si="5"/>
        <v>0.14460810504942445</v>
      </c>
      <c r="CE31" s="59">
        <f t="shared" si="5"/>
        <v>0.11112260336468331</v>
      </c>
      <c r="CF31" s="59">
        <f t="shared" si="5"/>
        <v>8.4574105585665683E-3</v>
      </c>
      <c r="CG31" s="59">
        <f t="shared" si="5"/>
        <v>0</v>
      </c>
      <c r="CH31" s="59">
        <f t="shared" si="5"/>
        <v>2.3143702845552835E-2</v>
      </c>
      <c r="CI31" s="122">
        <f t="shared" si="6"/>
        <v>1</v>
      </c>
      <c r="CK31" s="123" t="str">
        <f t="shared" si="7"/>
        <v>佐野市</v>
      </c>
      <c r="CL31" s="124">
        <f t="shared" si="17"/>
        <v>261.34534987996494</v>
      </c>
      <c r="CM31" s="65">
        <f t="shared" si="18"/>
        <v>1</v>
      </c>
      <c r="CN31" s="66">
        <f t="shared" si="19"/>
        <v>244.82261617181612</v>
      </c>
      <c r="CO31" s="65">
        <f t="shared" si="20"/>
        <v>1</v>
      </c>
      <c r="CP31" s="66">
        <f t="shared" si="8"/>
        <v>10.24151346160261</v>
      </c>
      <c r="CQ31" s="65">
        <f t="shared" si="21"/>
        <v>1</v>
      </c>
      <c r="CR31" s="66">
        <f t="shared" si="9"/>
        <v>6.281220246546205</v>
      </c>
      <c r="CS31" s="65">
        <f t="shared" si="22"/>
        <v>0</v>
      </c>
      <c r="CT31" s="66">
        <f t="shared" si="10"/>
        <v>161.60878449746306</v>
      </c>
      <c r="CU31" s="67">
        <f t="shared" si="23"/>
        <v>0.24726378658350279</v>
      </c>
      <c r="CV31" s="16"/>
      <c r="CW31" s="959">
        <f t="shared" si="24"/>
        <v>1177.4760000000001</v>
      </c>
      <c r="CX31" s="962">
        <f>VLOOKUP($AX31&amp;"_"&amp;$CW$14,データシート1!$A:$BT,MATCH($CW$12&amp;"_"&amp;CX$20,データシート1!$A$1:$BT$1,0),0)</f>
        <v>1162.25</v>
      </c>
      <c r="CY31" s="962">
        <f>VLOOKUP($AX31&amp;"_"&amp;$CW$14,データシート1!$A:$BT,MATCH($CW$12&amp;"_"&amp;CY$20,データシート1!$A$1:$BT$1,0),0)</f>
        <v>15.226000000000001</v>
      </c>
      <c r="CZ31" s="962">
        <f>VLOOKUP($AX31&amp;"_"&amp;$CW$14,データシート1!$A:$BT,MATCH($CW$12&amp;"_"&amp;CZ$20,データシート1!$A$1:$BT$1,0),0)</f>
        <v>0</v>
      </c>
      <c r="DA31" s="962">
        <f>VLOOKUP($AX31&amp;"_"&amp;$CW$14,データシート1!$A:$BT,MATCH($CW$12&amp;"_"&amp;DA$20,データシート1!$A$1:$BT$1,0),0)</f>
        <v>39.96</v>
      </c>
      <c r="DB31" s="962">
        <f>VLOOKUP($AX31&amp;"_"&amp;$CW$14,データシート1!$A:$BT,MATCH($CW$12&amp;"_"&amp;DB$20,データシート1!$A$1:$BT$1,0),0)</f>
        <v>0</v>
      </c>
      <c r="DC31" s="962">
        <f>VLOOKUP($AX31&amp;"_"&amp;$CW$14,データシート1!$A:$BT,MATCH($CW$12&amp;"_"&amp;DC$20,データシート1!$A$1:$BT$1,0),0)</f>
        <v>0</v>
      </c>
      <c r="DD31" s="961">
        <f t="shared" si="11"/>
        <v>1217.4360000000001</v>
      </c>
      <c r="DE31" s="16"/>
      <c r="DF31" s="125">
        <f>VLOOKUP($AX31&amp;"_"&amp;$DF$14,データシート1!$A:$BT,MATCH($DF$12&amp;"_"&amp;DF$20,データシート1!$A$1:$BT$1,0),0)</f>
        <v>26</v>
      </c>
      <c r="DG31" s="64">
        <f>VLOOKUP($AX31&amp;"_"&amp;$DF$14,データシート1!$A:$BT,MATCH($DF$12&amp;"_"&amp;DG$20,データシート1!$A$1:$BT$1,0),0)</f>
        <v>2</v>
      </c>
      <c r="DH31" s="64">
        <f>VLOOKUP($AX31&amp;"_"&amp;$DF$14,データシート1!$A:$BT,MATCH($DF$12&amp;"_"&amp;DH$20,データシート1!$A$1:$BT$1,0),0)</f>
        <v>0</v>
      </c>
      <c r="DI31" s="64">
        <f>VLOOKUP($AX31&amp;"_"&amp;$DF$14,データシート1!$A:$BT,MATCH($DF$12&amp;"_"&amp;DI$20,データシート1!$A$1:$BT$1,0),0)</f>
        <v>8</v>
      </c>
      <c r="DJ31" s="64">
        <f>VLOOKUP($AX31&amp;"_"&amp;$DF$14,データシート1!$A:$BT,MATCH($DF$12&amp;"_"&amp;DJ$20,データシート1!$A$1:$BT$1,0),0)</f>
        <v>0</v>
      </c>
      <c r="DK31" s="64">
        <f>VLOOKUP($AX31&amp;"_"&amp;$DF$14,データシート1!$A:$BT,MATCH($DF$12&amp;"_"&amp;DK$20,データシート1!$A$1:$BT$1,0),0)</f>
        <v>0</v>
      </c>
      <c r="DL31" s="68">
        <f t="shared" si="12"/>
        <v>36</v>
      </c>
      <c r="DM31" s="16"/>
      <c r="DN31" s="126">
        <f t="shared" si="26"/>
        <v>0.95</v>
      </c>
      <c r="DO31" s="127">
        <f t="shared" si="27"/>
        <v>0.01</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38205</v>
      </c>
      <c r="AY32" s="18" t="str">
        <f>IF(IFERROR(比較地域マスタ!$Z17,"")=0,"",IFERROR(比較地域マスタ!$Z17,""))</f>
        <v>新居浜市</v>
      </c>
      <c r="AZ32" s="16"/>
      <c r="BA32" s="16"/>
      <c r="BB32" s="110" t="str">
        <f t="shared" si="0"/>
        <v>38205</v>
      </c>
      <c r="BC32" s="1031" t="str">
        <f t="shared" si="0"/>
        <v>新居浜市</v>
      </c>
      <c r="BD32" s="34">
        <f t="shared" si="14"/>
        <v>2701.1596064551463</v>
      </c>
      <c r="BE32" s="34">
        <f t="shared" si="15"/>
        <v>2072.2143752229467</v>
      </c>
      <c r="BF32" s="34">
        <f>VLOOKUP($AX32&amp;"_"&amp;$BC$14,データシート1!$A:$BT,MATCH($BC$12&amp;"_"&amp;BF$20,データシート1!$A$1:$BT$1,0),0)</f>
        <v>2058.0640999593234</v>
      </c>
      <c r="BG32" s="34">
        <f>VLOOKUP($AX32&amp;"_"&amp;$BC$14,データシート1!$A:$BT,MATCH($BC$12&amp;"_"&amp;BG$20,データシート1!$A$1:$BT$1,0),0)</f>
        <v>10.144657056594662</v>
      </c>
      <c r="BH32" s="34">
        <f>VLOOKUP($AX32&amp;"_"&amp;$BC$14,データシート1!$A:$BT,MATCH($BC$12&amp;"_"&amp;BH$20,データシート1!$A$1:$BT$1,0),0)</f>
        <v>4.0056182070287196</v>
      </c>
      <c r="BI32" s="34">
        <f>VLOOKUP($AX32&amp;"_"&amp;$BC$14,データシート1!$A:$BT,MATCH($BC$12&amp;"_"&amp;BI$20,データシート1!$A$1:$BT$1,0),0)</f>
        <v>160.71153229991972</v>
      </c>
      <c r="BJ32" s="34">
        <f>VLOOKUP($AX32&amp;"_"&amp;$BC$14,データシート1!$A:$BT,MATCH($BC$12&amp;"_"&amp;BJ$20,データシート1!$A$1:$BT$1,0),0)</f>
        <v>176.86036387928101</v>
      </c>
      <c r="BK32" s="34">
        <f t="shared" si="1"/>
        <v>272.99261299714846</v>
      </c>
      <c r="BL32" s="34">
        <f t="shared" si="2"/>
        <v>186.93160518698392</v>
      </c>
      <c r="BM32" s="34">
        <f>VLOOKUP($AX32&amp;"_"&amp;$BC$14,データシート1!$A:$BT,MATCH($BC$12&amp;"_"&amp;BM$20,データシート1!$A$1:$BT$1,0),0)</f>
        <v>96.726967166680609</v>
      </c>
      <c r="BN32" s="34">
        <f>VLOOKUP($AX32&amp;"_"&amp;$BC$14,データシート1!$A:$BT,MATCH($BC$12&amp;"_"&amp;BN$20,データシート1!$A$1:$BT$1,0),0)</f>
        <v>90.204638020303321</v>
      </c>
      <c r="BO32" s="34">
        <f>VLOOKUP($AX32&amp;"_"&amp;$BC$14,データシート1!$A:$BT,MATCH($BC$12&amp;"_"&amp;BO$20,データシート1!$A$1:$BT$1,0),0)</f>
        <v>6.8093380131185803</v>
      </c>
      <c r="BP32" s="34">
        <f>VLOOKUP($AX32&amp;"_"&amp;$BC$14,データシート1!$A:$BT,MATCH($BC$12&amp;"_"&amp;BP$20,データシート1!$A$1:$BT$1,0),0)</f>
        <v>79.251669797045977</v>
      </c>
      <c r="BQ32" s="34">
        <f>VLOOKUP($AX32&amp;"_"&amp;$BC$14,データシート1!$A:$BT,MATCH($BC$12&amp;"_"&amp;BQ$20,データシート1!$A$1:$BT$1,0),0)</f>
        <v>18.380722055850001</v>
      </c>
      <c r="BR32" s="35">
        <f t="shared" si="3"/>
        <v>2701.1596064551463</v>
      </c>
      <c r="BS32" s="21"/>
      <c r="BT32" s="121" t="str">
        <f t="shared" si="4"/>
        <v>新居浜市</v>
      </c>
      <c r="BU32" s="33">
        <f t="shared" si="25"/>
        <v>2701.1596064551463</v>
      </c>
      <c r="BV32" s="59">
        <f t="shared" si="16"/>
        <v>0.76715732393999747</v>
      </c>
      <c r="BW32" s="59">
        <f t="shared" si="5"/>
        <v>0.76191873114088726</v>
      </c>
      <c r="BX32" s="59">
        <f t="shared" si="5"/>
        <v>3.7556673927565329E-3</v>
      </c>
      <c r="BY32" s="59">
        <f t="shared" si="5"/>
        <v>1.482925406353708E-3</v>
      </c>
      <c r="BZ32" s="59">
        <f t="shared" si="5"/>
        <v>5.949723663713035E-2</v>
      </c>
      <c r="CA32" s="59">
        <f t="shared" si="5"/>
        <v>6.5475717709026035E-2</v>
      </c>
      <c r="CB32" s="59">
        <f t="shared" si="5"/>
        <v>0.10106496940971547</v>
      </c>
      <c r="CC32" s="59">
        <f t="shared" si="5"/>
        <v>6.920420575676485E-2</v>
      </c>
      <c r="CD32" s="59">
        <f t="shared" si="5"/>
        <v>3.5809423084635778E-2</v>
      </c>
      <c r="CE32" s="59">
        <f t="shared" si="5"/>
        <v>3.3394782672129079E-2</v>
      </c>
      <c r="CF32" s="59">
        <f t="shared" si="5"/>
        <v>2.5208943584251143E-3</v>
      </c>
      <c r="CG32" s="59">
        <f t="shared" si="5"/>
        <v>2.9339869294525516E-2</v>
      </c>
      <c r="CH32" s="59">
        <f t="shared" si="5"/>
        <v>6.80475230413054E-3</v>
      </c>
      <c r="CI32" s="122">
        <f t="shared" si="6"/>
        <v>1</v>
      </c>
      <c r="CJ32" s="16"/>
      <c r="CK32" s="123" t="str">
        <f t="shared" si="7"/>
        <v>新居浜市</v>
      </c>
      <c r="CL32" s="124">
        <f t="shared" si="17"/>
        <v>2072.2143752229467</v>
      </c>
      <c r="CM32" s="65">
        <f t="shared" si="18"/>
        <v>1</v>
      </c>
      <c r="CN32" s="66">
        <f t="shared" si="19"/>
        <v>2058.0640999593234</v>
      </c>
      <c r="CO32" s="65">
        <f t="shared" si="20"/>
        <v>1</v>
      </c>
      <c r="CP32" s="66">
        <f t="shared" si="8"/>
        <v>10.144657056594662</v>
      </c>
      <c r="CQ32" s="65">
        <f t="shared" si="21"/>
        <v>0</v>
      </c>
      <c r="CR32" s="66">
        <f t="shared" si="9"/>
        <v>4.0056182070287196</v>
      </c>
      <c r="CS32" s="65">
        <f t="shared" si="22"/>
        <v>0</v>
      </c>
      <c r="CT32" s="66">
        <f t="shared" si="10"/>
        <v>160.71153229991972</v>
      </c>
      <c r="CU32" s="67">
        <f t="shared" si="23"/>
        <v>8.3005866530504499E-2</v>
      </c>
      <c r="CV32" s="16"/>
      <c r="CW32" s="959">
        <f t="shared" si="24"/>
        <v>2390.366</v>
      </c>
      <c r="CX32" s="962">
        <f>VLOOKUP($AX32&amp;"_"&amp;$CW$14,データシート1!$A:$BT,MATCH($CW$12&amp;"_"&amp;CX$20,データシート1!$A$1:$BT$1,0),0)</f>
        <v>2390.366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13.34</v>
      </c>
      <c r="DB32" s="962">
        <f>VLOOKUP($AX32&amp;"_"&amp;$CW$14,データシート1!$A:$BT,MATCH($CW$12&amp;"_"&amp;DB$20,データシート1!$A$1:$BT$1,0),0)</f>
        <v>244.83</v>
      </c>
      <c r="DC32" s="962">
        <f>VLOOKUP($AX32&amp;"_"&amp;$CW$14,データシート1!$A:$BT,MATCH($CW$12&amp;"_"&amp;DC$20,データシート1!$A$1:$BT$1,0),0)</f>
        <v>0</v>
      </c>
      <c r="DD32" s="961">
        <f t="shared" si="11"/>
        <v>2648.5360000000001</v>
      </c>
      <c r="DE32" s="16"/>
      <c r="DF32" s="125">
        <f>VLOOKUP($AX32&amp;"_"&amp;$DF$14,データシート1!$A:$BT,MATCH($DF$12&amp;"_"&amp;DF$20,データシート1!$A$1:$BT$1,0),0)</f>
        <v>25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2</v>
      </c>
      <c r="DK32" s="64">
        <f>VLOOKUP($AX32&amp;"_"&amp;$DF$14,データシート1!$A:$BT,MATCH($DF$12&amp;"_"&amp;DK$20,データシート1!$A$1:$BT$1,0),0)</f>
        <v>0</v>
      </c>
      <c r="DL32" s="68">
        <f t="shared" si="12"/>
        <v>31</v>
      </c>
      <c r="DM32" s="16"/>
      <c r="DN32" s="126">
        <f t="shared" si="26"/>
        <v>0.9</v>
      </c>
      <c r="DO32" s="127">
        <f t="shared" si="27"/>
        <v>0</v>
      </c>
      <c r="DP32" s="127">
        <f t="shared" si="13"/>
        <v>0</v>
      </c>
      <c r="DQ32" s="127">
        <f t="shared" si="13"/>
        <v>0.01</v>
      </c>
      <c r="DR32" s="127">
        <f t="shared" si="13"/>
        <v>0.09</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25203</v>
      </c>
      <c r="AY33" s="18" t="str">
        <f>IF(IFERROR(比較地域マスタ!$Z18,"")=0,"",IFERROR(比較地域マスタ!$Z18,""))</f>
        <v>長浜市</v>
      </c>
      <c r="BB33" s="110" t="str">
        <f t="shared" si="0"/>
        <v>25203</v>
      </c>
      <c r="BC33" s="1031" t="str">
        <f t="shared" si="0"/>
        <v>長浜市</v>
      </c>
      <c r="BD33" s="34">
        <f t="shared" si="14"/>
        <v>669.66552794756421</v>
      </c>
      <c r="BE33" s="34">
        <f t="shared" si="15"/>
        <v>214.62707626143839</v>
      </c>
      <c r="BF33" s="34">
        <f>VLOOKUP($AX33&amp;"_"&amp;$BC$14,データシート1!$A:$BT,MATCH($BC$12&amp;"_"&amp;BF$20,データシート1!$A$1:$BT$1,0),0)</f>
        <v>196.33772043048202</v>
      </c>
      <c r="BG33" s="34">
        <f>VLOOKUP($AX33&amp;"_"&amp;$BC$14,データシート1!$A:$BT,MATCH($BC$12&amp;"_"&amp;BG$20,データシート1!$A$1:$BT$1,0),0)</f>
        <v>6.6662404398904558</v>
      </c>
      <c r="BH33" s="34">
        <f>VLOOKUP($AX33&amp;"_"&amp;$BC$14,データシート1!$A:$BT,MATCH($BC$12&amp;"_"&amp;BH$20,データシート1!$A$1:$BT$1,0),0)</f>
        <v>11.623115391065923</v>
      </c>
      <c r="BI33" s="34">
        <f>VLOOKUP($AX33&amp;"_"&amp;$BC$14,データシート1!$A:$BT,MATCH($BC$12&amp;"_"&amp;BI$20,データシート1!$A$1:$BT$1,0),0)</f>
        <v>116.04401328272219</v>
      </c>
      <c r="BJ33" s="34">
        <f>VLOOKUP($AX33&amp;"_"&amp;$BC$14,データシート1!$A:$BT,MATCH($BC$12&amp;"_"&amp;BJ$20,データシート1!$A$1:$BT$1,0),0)</f>
        <v>106.76580237184476</v>
      </c>
      <c r="BK33" s="34">
        <f t="shared" si="1"/>
        <v>214.50568667895243</v>
      </c>
      <c r="BL33" s="34">
        <f t="shared" si="2"/>
        <v>205.1582255665603</v>
      </c>
      <c r="BM33" s="34">
        <f>VLOOKUP($AX33&amp;"_"&amp;$BC$14,データシート1!$A:$BT,MATCH($BC$12&amp;"_"&amp;BM$20,データシート1!$A$1:$BT$1,0),0)</f>
        <v>105.25146607165784</v>
      </c>
      <c r="BN33" s="34">
        <f>VLOOKUP($AX33&amp;"_"&amp;$BC$14,データシート1!$A:$BT,MATCH($BC$12&amp;"_"&amp;BN$20,データシート1!$A$1:$BT$1,0),0)</f>
        <v>99.906759494902474</v>
      </c>
      <c r="BO33" s="34">
        <f>VLOOKUP($AX33&amp;"_"&amp;$BC$14,データシート1!$A:$BT,MATCH($BC$12&amp;"_"&amp;BO$20,データシート1!$A$1:$BT$1,0),0)</f>
        <v>6.7641463919929601</v>
      </c>
      <c r="BP33" s="34">
        <f>VLOOKUP($AX33&amp;"_"&amp;$BC$14,データシート1!$A:$BT,MATCH($BC$12&amp;"_"&amp;BP$20,データシート1!$A$1:$BT$1,0),0)</f>
        <v>2.583314720399164</v>
      </c>
      <c r="BQ33" s="34">
        <f>VLOOKUP($AX33&amp;"_"&amp;$BC$14,データシート1!$A:$BT,MATCH($BC$12&amp;"_"&amp;BQ$20,データシート1!$A$1:$BT$1,0),0)</f>
        <v>17.72294935260652</v>
      </c>
      <c r="BR33" s="35">
        <f t="shared" si="3"/>
        <v>669.66552794756421</v>
      </c>
      <c r="BT33" s="121" t="str">
        <f t="shared" si="4"/>
        <v>長浜市</v>
      </c>
      <c r="BU33" s="33">
        <f t="shared" si="25"/>
        <v>669.66552794756421</v>
      </c>
      <c r="BV33" s="59">
        <f t="shared" si="16"/>
        <v>0.32049891670434616</v>
      </c>
      <c r="BW33" s="59">
        <f t="shared" si="5"/>
        <v>0.29318773661865355</v>
      </c>
      <c r="BX33" s="59">
        <f t="shared" si="5"/>
        <v>9.9545820438474656E-3</v>
      </c>
      <c r="BY33" s="59">
        <f t="shared" si="5"/>
        <v>1.7356598041845198E-2</v>
      </c>
      <c r="BZ33" s="59">
        <f t="shared" si="5"/>
        <v>0.17328652654166277</v>
      </c>
      <c r="CA33" s="59">
        <f t="shared" si="5"/>
        <v>0.15943153397647292</v>
      </c>
      <c r="CB33" s="59">
        <f t="shared" si="5"/>
        <v>0.32031764773137394</v>
      </c>
      <c r="CC33" s="59">
        <f t="shared" si="5"/>
        <v>0.30635924503287931</v>
      </c>
      <c r="CD33" s="59">
        <f t="shared" si="5"/>
        <v>0.15717020165908732</v>
      </c>
      <c r="CE33" s="59">
        <f t="shared" si="5"/>
        <v>0.14918904337379199</v>
      </c>
      <c r="CF33" s="59">
        <f t="shared" si="5"/>
        <v>1.0100783315999808E-2</v>
      </c>
      <c r="CG33" s="59">
        <f t="shared" si="5"/>
        <v>3.8576193824948406E-3</v>
      </c>
      <c r="CH33" s="59">
        <f t="shared" si="5"/>
        <v>2.646537504614431E-2</v>
      </c>
      <c r="CI33" s="122">
        <f t="shared" si="6"/>
        <v>1</v>
      </c>
      <c r="CK33" s="123" t="str">
        <f t="shared" si="7"/>
        <v>長浜市</v>
      </c>
      <c r="CL33" s="124">
        <f t="shared" si="17"/>
        <v>214.62707626143839</v>
      </c>
      <c r="CM33" s="65">
        <f t="shared" si="18"/>
        <v>1</v>
      </c>
      <c r="CN33" s="66">
        <f t="shared" si="19"/>
        <v>196.33772043048202</v>
      </c>
      <c r="CO33" s="65">
        <f t="shared" si="20"/>
        <v>1</v>
      </c>
      <c r="CP33" s="66">
        <f t="shared" si="8"/>
        <v>6.6662404398904558</v>
      </c>
      <c r="CQ33" s="65">
        <f t="shared" si="21"/>
        <v>0</v>
      </c>
      <c r="CR33" s="66">
        <f t="shared" si="9"/>
        <v>11.623115391065923</v>
      </c>
      <c r="CS33" s="65">
        <f t="shared" si="22"/>
        <v>0</v>
      </c>
      <c r="CT33" s="66">
        <f t="shared" si="10"/>
        <v>116.04401328272219</v>
      </c>
      <c r="CU33" s="67">
        <f t="shared" si="23"/>
        <v>9.542930899002966E-2</v>
      </c>
      <c r="CV33" s="16"/>
      <c r="CW33" s="959">
        <f t="shared" si="24"/>
        <v>355.24900000000002</v>
      </c>
      <c r="CX33" s="962">
        <f>VLOOKUP($AX33&amp;"_"&amp;$CW$14,データシート1!$A:$BT,MATCH($CW$12&amp;"_"&amp;CX$20,データシート1!$A$1:$BT$1,0),0)</f>
        <v>355.24900000000002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11.074000000000002</v>
      </c>
      <c r="DB33" s="962">
        <f>VLOOKUP($AX33&amp;"_"&amp;$CW$14,データシート1!$A:$BT,MATCH($CW$12&amp;"_"&amp;DB$20,データシート1!$A$1:$BT$1,0),0)</f>
        <v>0</v>
      </c>
      <c r="DC33" s="962">
        <f>VLOOKUP($AX33&amp;"_"&amp;$CW$14,データシート1!$A:$BT,MATCH($CW$12&amp;"_"&amp;DC$20,データシート1!$A$1:$BT$1,0),0)</f>
        <v>0</v>
      </c>
      <c r="DD33" s="961">
        <f t="shared" si="11"/>
        <v>366.32300000000004</v>
      </c>
      <c r="DE33" s="16"/>
      <c r="DF33" s="125">
        <f>VLOOKUP($AX33&amp;"_"&amp;$DF$14,データシート1!$A:$BT,MATCH($DF$12&amp;"_"&amp;DF$20,データシート1!$A$1:$BT$1,0),0)</f>
        <v>14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17</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35206</v>
      </c>
      <c r="AY34" s="18" t="str">
        <f>IF(IFERROR(比較地域マスタ!$Z19,"")=0,"",IFERROR(比較地域マスタ!$Z19,""))</f>
        <v>防府市</v>
      </c>
      <c r="BB34" s="110" t="str">
        <f t="shared" si="0"/>
        <v>35206</v>
      </c>
      <c r="BC34" s="1031" t="str">
        <f t="shared" si="0"/>
        <v>防府市</v>
      </c>
      <c r="BD34" s="34">
        <f t="shared" si="14"/>
        <v>2976.5307166071816</v>
      </c>
      <c r="BE34" s="34">
        <f t="shared" si="15"/>
        <v>2426.3801315935334</v>
      </c>
      <c r="BF34" s="34">
        <f>VLOOKUP($AX34&amp;"_"&amp;$BC$14,データシート1!$A:$BT,MATCH($BC$12&amp;"_"&amp;BF$20,データシート1!$A$1:$BT$1,0),0)</f>
        <v>2408.7586737850811</v>
      </c>
      <c r="BG34" s="34">
        <f>VLOOKUP($AX34&amp;"_"&amp;$BC$14,データシート1!$A:$BT,MATCH($BC$12&amp;"_"&amp;BG$20,データシート1!$A$1:$BT$1,0),0)</f>
        <v>11.463664070697707</v>
      </c>
      <c r="BH34" s="34">
        <f>VLOOKUP($AX34&amp;"_"&amp;$BC$14,データシート1!$A:$BT,MATCH($BC$12&amp;"_"&amp;BH$20,データシート1!$A$1:$BT$1,0),0)</f>
        <v>6.1577937377547949</v>
      </c>
      <c r="BI34" s="34">
        <f>VLOOKUP($AX34&amp;"_"&amp;$BC$14,データシート1!$A:$BT,MATCH($BC$12&amp;"_"&amp;BI$20,データシート1!$A$1:$BT$1,0),0)</f>
        <v>152.48086124287562</v>
      </c>
      <c r="BJ34" s="34">
        <f>VLOOKUP($AX34&amp;"_"&amp;$BC$14,データシート1!$A:$BT,MATCH($BC$12&amp;"_"&amp;BJ$20,データシート1!$A$1:$BT$1,0),0)</f>
        <v>200.07218136507626</v>
      </c>
      <c r="BK34" s="34">
        <f t="shared" si="1"/>
        <v>189.81626241369676</v>
      </c>
      <c r="BL34" s="34">
        <f t="shared" si="2"/>
        <v>173.15987138714678</v>
      </c>
      <c r="BM34" s="34">
        <f>VLOOKUP($AX34&amp;"_"&amp;$BC$14,データシート1!$A:$BT,MATCH($BC$12&amp;"_"&amp;BM$20,データシート1!$A$1:$BT$1,0),0)</f>
        <v>99.594743424573139</v>
      </c>
      <c r="BN34" s="34">
        <f>VLOOKUP($AX34&amp;"_"&amp;$BC$14,データシート1!$A:$BT,MATCH($BC$12&amp;"_"&amp;BN$20,データシート1!$A$1:$BT$1,0),0)</f>
        <v>73.565127962573641</v>
      </c>
      <c r="BO34" s="34">
        <f>VLOOKUP($AX34&amp;"_"&amp;$BC$14,データシート1!$A:$BT,MATCH($BC$12&amp;"_"&amp;BO$20,データシート1!$A$1:$BT$1,0),0)</f>
        <v>6.6810615381664098</v>
      </c>
      <c r="BP34" s="34">
        <f>VLOOKUP($AX34&amp;"_"&amp;$BC$14,データシート1!$A:$BT,MATCH($BC$12&amp;"_"&amp;BP$20,データシート1!$A$1:$BT$1,0),0)</f>
        <v>9.9753294883835739</v>
      </c>
      <c r="BQ34" s="34">
        <f>VLOOKUP($AX34&amp;"_"&amp;$BC$14,データシート1!$A:$BT,MATCH($BC$12&amp;"_"&amp;BQ$20,データシート1!$A$1:$BT$1,0),0)</f>
        <v>7.7812799919999991</v>
      </c>
      <c r="BR34" s="35">
        <f t="shared" si="3"/>
        <v>2976.5307166071816</v>
      </c>
      <c r="BT34" s="121" t="str">
        <f t="shared" si="4"/>
        <v>防府市</v>
      </c>
      <c r="BU34" s="33">
        <f t="shared" si="25"/>
        <v>2976.5307166071816</v>
      </c>
      <c r="BV34" s="59">
        <f t="shared" si="16"/>
        <v>0.81517053328421851</v>
      </c>
      <c r="BW34" s="59">
        <f t="shared" si="5"/>
        <v>0.80925040025480433</v>
      </c>
      <c r="BX34" s="59">
        <f t="shared" si="5"/>
        <v>3.8513508383224886E-3</v>
      </c>
      <c r="BY34" s="59">
        <f t="shared" si="5"/>
        <v>2.0687821910918484E-3</v>
      </c>
      <c r="BZ34" s="59">
        <f t="shared" si="5"/>
        <v>5.122771298549942E-2</v>
      </c>
      <c r="CA34" s="59">
        <f t="shared" si="5"/>
        <v>6.7216568688103398E-2</v>
      </c>
      <c r="CB34" s="59">
        <f t="shared" si="5"/>
        <v>6.3770973823532418E-2</v>
      </c>
      <c r="CC34" s="59">
        <f t="shared" si="5"/>
        <v>5.8175066167139779E-2</v>
      </c>
      <c r="CD34" s="59">
        <f t="shared" si="5"/>
        <v>3.3460008616372307E-2</v>
      </c>
      <c r="CE34" s="59">
        <f t="shared" si="5"/>
        <v>2.4715057550767472E-2</v>
      </c>
      <c r="CF34" s="59">
        <f t="shared" si="5"/>
        <v>2.2445800746789747E-3</v>
      </c>
      <c r="CG34" s="59">
        <f t="shared" si="5"/>
        <v>3.3513275817136602E-3</v>
      </c>
      <c r="CH34" s="59">
        <f t="shared" si="5"/>
        <v>2.6142112186463653E-3</v>
      </c>
      <c r="CI34" s="122">
        <f t="shared" si="6"/>
        <v>1</v>
      </c>
      <c r="CK34" s="123" t="str">
        <f t="shared" si="7"/>
        <v>防府市</v>
      </c>
      <c r="CL34" s="124">
        <f t="shared" si="17"/>
        <v>2426.3801315935334</v>
      </c>
      <c r="CM34" s="65">
        <f t="shared" si="18"/>
        <v>0.20874058166119458</v>
      </c>
      <c r="CN34" s="66">
        <f t="shared" si="19"/>
        <v>2408.7586737850811</v>
      </c>
      <c r="CO34" s="65">
        <f t="shared" si="20"/>
        <v>0.21026763930822506</v>
      </c>
      <c r="CP34" s="66">
        <f t="shared" si="8"/>
        <v>11.463664070697707</v>
      </c>
      <c r="CQ34" s="65">
        <f t="shared" si="21"/>
        <v>0</v>
      </c>
      <c r="CR34" s="66">
        <f t="shared" si="9"/>
        <v>6.1577937377547949</v>
      </c>
      <c r="CS34" s="65">
        <f t="shared" si="22"/>
        <v>0</v>
      </c>
      <c r="CT34" s="66">
        <f t="shared" si="10"/>
        <v>152.48086124287562</v>
      </c>
      <c r="CU34" s="67">
        <f t="shared" si="23"/>
        <v>0.20473389083417576</v>
      </c>
      <c r="CV34" s="16"/>
      <c r="CW34" s="959">
        <f t="shared" si="24"/>
        <v>506.48399999999998</v>
      </c>
      <c r="CX34" s="962">
        <f>VLOOKUP($AX34&amp;"_"&amp;$CW$14,データシート1!$A:$BT,MATCH($CW$12&amp;"_"&amp;CX$20,データシート1!$A$1:$BT$1,0),0)</f>
        <v>506.48399999999998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31.217999999999996</v>
      </c>
      <c r="DB34" s="962">
        <f>VLOOKUP($AX34&amp;"_"&amp;$CW$14,データシート1!$A:$BT,MATCH($CW$12&amp;"_"&amp;DB$20,データシート1!$A$1:$BT$1,0),0)</f>
        <v>321.78399999999999</v>
      </c>
      <c r="DC34" s="962">
        <f>VLOOKUP($AX34&amp;"_"&amp;$CW$14,データシート1!$A:$BT,MATCH($CW$12&amp;"_"&amp;DC$20,データシート1!$A$1:$BT$1,0),0)</f>
        <v>0</v>
      </c>
      <c r="DD34" s="961">
        <f t="shared" si="11"/>
        <v>859.48599999999999</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3</v>
      </c>
      <c r="DK34" s="64">
        <f>VLOOKUP($AX34&amp;"_"&amp;$DF$14,データシート1!$A:$BT,MATCH($DF$12&amp;"_"&amp;DK$20,データシート1!$A$1:$BT$1,0),0)</f>
        <v>0</v>
      </c>
      <c r="DL34" s="68">
        <f t="shared" si="12"/>
        <v>33</v>
      </c>
      <c r="DM34" s="16"/>
      <c r="DN34" s="126">
        <f t="shared" si="26"/>
        <v>0.59</v>
      </c>
      <c r="DO34" s="127">
        <f t="shared" si="27"/>
        <v>0</v>
      </c>
      <c r="DP34" s="127">
        <f t="shared" si="13"/>
        <v>0</v>
      </c>
      <c r="DQ34" s="127">
        <f t="shared" si="13"/>
        <v>0.04</v>
      </c>
      <c r="DR34" s="127">
        <f t="shared" si="13"/>
        <v>0.37</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23222</v>
      </c>
      <c r="AY35" s="18" t="str">
        <f>IF(IFERROR(比較地域マスタ!$Z20,"")=0,"",IFERROR(比較地域マスタ!$Z20,""))</f>
        <v>東海市</v>
      </c>
      <c r="BB35" s="110" t="str">
        <f t="shared" si="0"/>
        <v>23222</v>
      </c>
      <c r="BC35" s="1031" t="str">
        <f t="shared" si="0"/>
        <v>東海市</v>
      </c>
      <c r="BD35" s="34">
        <f t="shared" si="14"/>
        <v>1551.539311507117</v>
      </c>
      <c r="BE35" s="34">
        <f t="shared" si="15"/>
        <v>1033.1711789897968</v>
      </c>
      <c r="BF35" s="34">
        <f>VLOOKUP($AX35&amp;"_"&amp;$BC$14,データシート1!$A:$BT,MATCH($BC$12&amp;"_"&amp;BF$20,データシート1!$A$1:$BT$1,0),0)</f>
        <v>1019.5364637366773</v>
      </c>
      <c r="BG35" s="34">
        <f>VLOOKUP($AX35&amp;"_"&amp;$BC$14,データシート1!$A:$BT,MATCH($BC$12&amp;"_"&amp;BG$20,データシート1!$A$1:$BT$1,0),0)</f>
        <v>10.02929357973276</v>
      </c>
      <c r="BH35" s="34">
        <f>VLOOKUP($AX35&amp;"_"&amp;$BC$14,データシート1!$A:$BT,MATCH($BC$12&amp;"_"&amp;BH$20,データシート1!$A$1:$BT$1,0),0)</f>
        <v>3.6054216733867737</v>
      </c>
      <c r="BI35" s="34">
        <f>VLOOKUP($AX35&amp;"_"&amp;$BC$14,データシート1!$A:$BT,MATCH($BC$12&amp;"_"&amp;BI$20,データシート1!$A$1:$BT$1,0),0)</f>
        <v>146.29429519880478</v>
      </c>
      <c r="BJ35" s="34">
        <f>VLOOKUP($AX35&amp;"_"&amp;$BC$14,データシート1!$A:$BT,MATCH($BC$12&amp;"_"&amp;BJ$20,データシート1!$A$1:$BT$1,0),0)</f>
        <v>130.80563038999668</v>
      </c>
      <c r="BK35" s="34">
        <f t="shared" si="1"/>
        <v>228.32617102195883</v>
      </c>
      <c r="BL35" s="34">
        <f t="shared" si="2"/>
        <v>175.62322281670168</v>
      </c>
      <c r="BM35" s="34">
        <f>VLOOKUP($AX35&amp;"_"&amp;$BC$14,データシート1!$A:$BT,MATCH($BC$12&amp;"_"&amp;BM$20,データシート1!$A$1:$BT$1,0),0)</f>
        <v>98.192115415973575</v>
      </c>
      <c r="BN35" s="34">
        <f>VLOOKUP($AX35&amp;"_"&amp;$BC$14,データシート1!$A:$BT,MATCH($BC$12&amp;"_"&amp;BN$20,データシート1!$A$1:$BT$1,0),0)</f>
        <v>77.431107400728095</v>
      </c>
      <c r="BO35" s="34">
        <f>VLOOKUP($AX35&amp;"_"&amp;$BC$14,データシート1!$A:$BT,MATCH($BC$12&amp;"_"&amp;BO$20,データシート1!$A$1:$BT$1,0),0)</f>
        <v>6.66237766379923</v>
      </c>
      <c r="BP35" s="34">
        <f>VLOOKUP($AX35&amp;"_"&amp;$BC$14,データシート1!$A:$BT,MATCH($BC$12&amp;"_"&amp;BP$20,データシート1!$A$1:$BT$1,0),0)</f>
        <v>46.04057054145791</v>
      </c>
      <c r="BQ35" s="34">
        <f>VLOOKUP($AX35&amp;"_"&amp;$BC$14,データシート1!$A:$BT,MATCH($BC$12&amp;"_"&amp;BQ$20,データシート1!$A$1:$BT$1,0),0)</f>
        <v>12.942035906559999</v>
      </c>
      <c r="BR35" s="35">
        <f t="shared" si="3"/>
        <v>1551.539311507117</v>
      </c>
      <c r="BT35" s="121" t="str">
        <f t="shared" si="4"/>
        <v>東海市</v>
      </c>
      <c r="BU35" s="33">
        <f t="shared" si="25"/>
        <v>1551.539311507117</v>
      </c>
      <c r="BV35" s="59">
        <f t="shared" si="16"/>
        <v>0.66590074213859685</v>
      </c>
      <c r="BW35" s="59">
        <f t="shared" si="5"/>
        <v>0.65711287891657177</v>
      </c>
      <c r="BX35" s="59">
        <f t="shared" si="5"/>
        <v>6.4640924695556811E-3</v>
      </c>
      <c r="BY35" s="59">
        <f t="shared" si="5"/>
        <v>2.3237707524694164E-3</v>
      </c>
      <c r="BZ35" s="59">
        <f t="shared" si="5"/>
        <v>9.4289776684226612E-2</v>
      </c>
      <c r="CA35" s="59">
        <f t="shared" si="5"/>
        <v>8.4307003644616754E-2</v>
      </c>
      <c r="CB35" s="59">
        <f t="shared" si="5"/>
        <v>0.14716106084361466</v>
      </c>
      <c r="CC35" s="59">
        <f t="shared" si="5"/>
        <v>0.11319289270608732</v>
      </c>
      <c r="CD35" s="59">
        <f t="shared" si="5"/>
        <v>6.3286901393811809E-2</v>
      </c>
      <c r="CE35" s="59">
        <f t="shared" si="5"/>
        <v>4.9905991312275501E-2</v>
      </c>
      <c r="CF35" s="59">
        <f t="shared" si="5"/>
        <v>4.2940437373305117E-3</v>
      </c>
      <c r="CG35" s="59">
        <f t="shared" si="5"/>
        <v>2.9674124400196816E-2</v>
      </c>
      <c r="CH35" s="59">
        <f t="shared" si="5"/>
        <v>8.3414166889451934E-3</v>
      </c>
      <c r="CI35" s="122">
        <f t="shared" si="6"/>
        <v>1</v>
      </c>
      <c r="CK35" s="123" t="str">
        <f t="shared" si="7"/>
        <v>東海市</v>
      </c>
      <c r="CL35" s="124">
        <f t="shared" si="17"/>
        <v>1033.1711789897968</v>
      </c>
      <c r="CM35" s="65">
        <f t="shared" si="18"/>
        <v>1</v>
      </c>
      <c r="CN35" s="66">
        <f t="shared" si="19"/>
        <v>1019.5364637366773</v>
      </c>
      <c r="CO35" s="65">
        <f t="shared" si="20"/>
        <v>1</v>
      </c>
      <c r="CP35" s="66">
        <f t="shared" si="8"/>
        <v>10.02929357973276</v>
      </c>
      <c r="CQ35" s="65">
        <f t="shared" si="21"/>
        <v>0</v>
      </c>
      <c r="CR35" s="66">
        <f t="shared" si="9"/>
        <v>3.6054216733867737</v>
      </c>
      <c r="CS35" s="65">
        <f t="shared" si="22"/>
        <v>0</v>
      </c>
      <c r="CT35" s="66">
        <f t="shared" si="10"/>
        <v>146.29429519880478</v>
      </c>
      <c r="CU35" s="67">
        <f t="shared" si="23"/>
        <v>0.17388921396716114</v>
      </c>
      <c r="CV35" s="16"/>
      <c r="CW35" s="959">
        <f t="shared" si="24"/>
        <v>17217.313999999998</v>
      </c>
      <c r="CX35" s="962">
        <f>VLOOKUP($AX35&amp;"_"&amp;$CW$14,データシート1!$A:$BT,MATCH($CW$12&amp;"_"&amp;CX$20,データシート1!$A$1:$BT$1,0),0)</f>
        <v>17217.313999999998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25.439</v>
      </c>
      <c r="DB35" s="962">
        <f>VLOOKUP($AX35&amp;"_"&amp;$CW$14,データシート1!$A:$BT,MATCH($CW$12&amp;"_"&amp;DB$20,データシート1!$A$1:$BT$1,0),0)</f>
        <v>81.941000000000003</v>
      </c>
      <c r="DC35" s="962">
        <f>VLOOKUP($AX35&amp;"_"&amp;$CW$14,データシート1!$A:$BT,MATCH($CW$12&amp;"_"&amp;DC$20,データシート1!$A$1:$BT$1,0),0)</f>
        <v>0</v>
      </c>
      <c r="DD35" s="961">
        <f t="shared" si="11"/>
        <v>17324.693999999996</v>
      </c>
      <c r="DE35" s="16"/>
      <c r="DF35" s="125">
        <f>VLOOKUP($AX35&amp;"_"&amp;$DF$14,データシート1!$A:$BT,MATCH($DF$12&amp;"_"&amp;DF$20,データシート1!$A$1:$BT$1,0),0)</f>
        <v>25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1</v>
      </c>
      <c r="DK35" s="64">
        <f>VLOOKUP($AX35&amp;"_"&amp;$DF$14,データシート1!$A:$BT,MATCH($DF$12&amp;"_"&amp;DK$20,データシート1!$A$1:$BT$1,0),0)</f>
        <v>0</v>
      </c>
      <c r="DL35" s="68">
        <f t="shared" si="12"/>
        <v>30</v>
      </c>
      <c r="DM35" s="16"/>
      <c r="DN35" s="126">
        <f t="shared" si="26"/>
        <v>0.99</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11235</v>
      </c>
      <c r="AY36" s="18" t="str">
        <f>IF(IFERROR(比較地域マスタ!$Z21,"")=0,"",IFERROR(比較地域マスタ!$Z21,""))</f>
        <v>富士見市</v>
      </c>
      <c r="BB36" s="110" t="str">
        <f t="shared" si="0"/>
        <v>11235</v>
      </c>
      <c r="BC36" s="1031" t="str">
        <f t="shared" si="0"/>
        <v>富士見市</v>
      </c>
      <c r="BD36" s="34">
        <f t="shared" si="14"/>
        <v>347.33632084385852</v>
      </c>
      <c r="BE36" s="34">
        <f t="shared" si="15"/>
        <v>14.557253122743825</v>
      </c>
      <c r="BF36" s="34">
        <f>VLOOKUP($AX36&amp;"_"&amp;$BC$14,データシート1!$A:$BT,MATCH($BC$12&amp;"_"&amp;BF$20,データシート1!$A$1:$BT$1,0),0)</f>
        <v>9.3530098611824268</v>
      </c>
      <c r="BG36" s="34">
        <f>VLOOKUP($AX36&amp;"_"&amp;$BC$14,データシート1!$A:$BT,MATCH($BC$12&amp;"_"&amp;BG$20,データシート1!$A$1:$BT$1,0),0)</f>
        <v>3.6041195287395804</v>
      </c>
      <c r="BH36" s="34">
        <f>VLOOKUP($AX36&amp;"_"&amp;$BC$14,データシート1!$A:$BT,MATCH($BC$12&amp;"_"&amp;BH$20,データシート1!$A$1:$BT$1,0),0)</f>
        <v>1.6001237328218167</v>
      </c>
      <c r="BI36" s="34">
        <f>VLOOKUP($AX36&amp;"_"&amp;$BC$14,データシート1!$A:$BT,MATCH($BC$12&amp;"_"&amp;BI$20,データシート1!$A$1:$BT$1,0),0)</f>
        <v>98.792192871757251</v>
      </c>
      <c r="BJ36" s="34">
        <f>VLOOKUP($AX36&amp;"_"&amp;$BC$14,データシート1!$A:$BT,MATCH($BC$12&amp;"_"&amp;BJ$20,データシート1!$A$1:$BT$1,0),0)</f>
        <v>133.7511877873601</v>
      </c>
      <c r="BK36" s="34">
        <f t="shared" si="1"/>
        <v>92.629895418338947</v>
      </c>
      <c r="BL36" s="34">
        <f t="shared" si="2"/>
        <v>86.066016804719183</v>
      </c>
      <c r="BM36" s="34">
        <f>VLOOKUP($AX36&amp;"_"&amp;$BC$14,データシート1!$A:$BT,MATCH($BC$12&amp;"_"&amp;BM$20,データシート1!$A$1:$BT$1,0),0)</f>
        <v>54.455129643944261</v>
      </c>
      <c r="BN36" s="34">
        <f>VLOOKUP($AX36&amp;"_"&amp;$BC$14,データシート1!$A:$BT,MATCH($BC$12&amp;"_"&amp;BN$20,データシート1!$A$1:$BT$1,0),0)</f>
        <v>31.610887160774919</v>
      </c>
      <c r="BO36" s="34">
        <f>VLOOKUP($AX36&amp;"_"&amp;$BC$14,データシート1!$A:$BT,MATCH($BC$12&amp;"_"&amp;BO$20,データシート1!$A$1:$BT$1,0),0)</f>
        <v>6.5638786136197602</v>
      </c>
      <c r="BP36" s="34">
        <f>VLOOKUP($AX36&amp;"_"&amp;$BC$14,データシート1!$A:$BT,MATCH($BC$12&amp;"_"&amp;BP$20,データシート1!$A$1:$BT$1,0),0)</f>
        <v>0</v>
      </c>
      <c r="BQ36" s="34">
        <f>VLOOKUP($AX36&amp;"_"&amp;$BC$14,データシート1!$A:$BT,MATCH($BC$12&amp;"_"&amp;BQ$20,データシート1!$A$1:$BT$1,0),0)</f>
        <v>7.6057916436584012</v>
      </c>
      <c r="BR36" s="35">
        <f t="shared" si="3"/>
        <v>347.33632084385852</v>
      </c>
      <c r="BT36" s="121" t="str">
        <f t="shared" si="4"/>
        <v>富士見市</v>
      </c>
      <c r="BU36" s="33">
        <f t="shared" si="25"/>
        <v>347.33632084385852</v>
      </c>
      <c r="BV36" s="59">
        <f t="shared" si="16"/>
        <v>4.1911116831596457E-2</v>
      </c>
      <c r="BW36" s="59">
        <f t="shared" si="5"/>
        <v>2.6927819810088266E-2</v>
      </c>
      <c r="BX36" s="59">
        <f t="shared" si="5"/>
        <v>1.0376454498001593E-2</v>
      </c>
      <c r="BY36" s="59">
        <f t="shared" si="5"/>
        <v>4.606842523506593E-3</v>
      </c>
      <c r="BZ36" s="59">
        <f t="shared" si="5"/>
        <v>0.28442805126668069</v>
      </c>
      <c r="CA36" s="59">
        <f t="shared" si="5"/>
        <v>0.38507688301185922</v>
      </c>
      <c r="CB36" s="59">
        <f t="shared" si="5"/>
        <v>0.26668646455773271</v>
      </c>
      <c r="CC36" s="59">
        <f t="shared" si="5"/>
        <v>0.24778870403078082</v>
      </c>
      <c r="CD36" s="59">
        <f t="shared" si="5"/>
        <v>0.15677925507947096</v>
      </c>
      <c r="CE36" s="59">
        <f t="shared" si="5"/>
        <v>9.1009448951309843E-2</v>
      </c>
      <c r="CF36" s="59">
        <f t="shared" si="5"/>
        <v>1.8897760526951871E-2</v>
      </c>
      <c r="CG36" s="59">
        <f t="shared" si="5"/>
        <v>0</v>
      </c>
      <c r="CH36" s="59">
        <f t="shared" si="5"/>
        <v>2.1897484332130953E-2</v>
      </c>
      <c r="CI36" s="122">
        <f t="shared" si="6"/>
        <v>1</v>
      </c>
      <c r="CK36" s="123" t="str">
        <f t="shared" si="7"/>
        <v>富士見市</v>
      </c>
      <c r="CL36" s="124">
        <f t="shared" si="17"/>
        <v>14.557253122743825</v>
      </c>
      <c r="CM36" s="65">
        <f t="shared" si="18"/>
        <v>0</v>
      </c>
      <c r="CN36" s="66">
        <f t="shared" si="19"/>
        <v>9.3530098611824268</v>
      </c>
      <c r="CO36" s="65">
        <f t="shared" si="20"/>
        <v>0</v>
      </c>
      <c r="CP36" s="66">
        <f t="shared" si="8"/>
        <v>3.6041195287395804</v>
      </c>
      <c r="CQ36" s="65">
        <f t="shared" si="21"/>
        <v>0</v>
      </c>
      <c r="CR36" s="66">
        <f t="shared" si="9"/>
        <v>1.6001237328218167</v>
      </c>
      <c r="CS36" s="65">
        <f t="shared" si="22"/>
        <v>0</v>
      </c>
      <c r="CT36" s="66">
        <f t="shared" si="10"/>
        <v>98.792192871757251</v>
      </c>
      <c r="CU36" s="67">
        <f t="shared" si="23"/>
        <v>0.16445631509658187</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16.247</v>
      </c>
      <c r="DB36" s="962">
        <f>VLOOKUP($AX36&amp;"_"&amp;$CW$14,データシート1!$A:$BT,MATCH($CW$12&amp;"_"&amp;DB$20,データシート1!$A$1:$BT$1,0),0)</f>
        <v>0</v>
      </c>
      <c r="DC36" s="962">
        <f>VLOOKUP($AX36&amp;"_"&amp;$CW$14,データシート1!$A:$BT,MATCH($CW$12&amp;"_"&amp;DC$20,データシート1!$A$1:$BT$1,0),0)</f>
        <v>0</v>
      </c>
      <c r="DD36" s="961">
        <f t="shared" si="11"/>
        <v>16.247</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44202</v>
      </c>
      <c r="AY37" s="18" t="str">
        <f>IF(IFERROR(比較地域マスタ!$Z22,"")=0,"",IFERROR(比較地域マスタ!$Z22,""))</f>
        <v>別府市</v>
      </c>
      <c r="BB37" s="110" t="str">
        <f t="shared" si="0"/>
        <v>44202</v>
      </c>
      <c r="BC37" s="1031" t="str">
        <f t="shared" si="0"/>
        <v>別府市</v>
      </c>
      <c r="BD37" s="34">
        <f t="shared" si="14"/>
        <v>558.10621670634612</v>
      </c>
      <c r="BE37" s="34">
        <f t="shared" si="15"/>
        <v>53.991486097465611</v>
      </c>
      <c r="BF37" s="34">
        <f>VLOOKUP($AX37&amp;"_"&amp;$BC$14,データシート1!$A:$BT,MATCH($BC$12&amp;"_"&amp;BF$20,データシート1!$A$1:$BT$1,0),0)</f>
        <v>44.043792597732576</v>
      </c>
      <c r="BG37" s="34">
        <f>VLOOKUP($AX37&amp;"_"&amp;$BC$14,データシート1!$A:$BT,MATCH($BC$12&amp;"_"&amp;BG$20,データシート1!$A$1:$BT$1,0),0)</f>
        <v>8.2099413545580955</v>
      </c>
      <c r="BH37" s="34">
        <f>VLOOKUP($AX37&amp;"_"&amp;$BC$14,データシート1!$A:$BT,MATCH($BC$12&amp;"_"&amp;BH$20,データシート1!$A$1:$BT$1,0),0)</f>
        <v>1.7377521451749367</v>
      </c>
      <c r="BI37" s="34">
        <f>VLOOKUP($AX37&amp;"_"&amp;$BC$14,データシート1!$A:$BT,MATCH($BC$12&amp;"_"&amp;BI$20,データシート1!$A$1:$BT$1,0),0)</f>
        <v>170.67899063847469</v>
      </c>
      <c r="BJ37" s="34">
        <f>VLOOKUP($AX37&amp;"_"&amp;$BC$14,データシート1!$A:$BT,MATCH($BC$12&amp;"_"&amp;BJ$20,データシート1!$A$1:$BT$1,0),0)</f>
        <v>125.72265638022559</v>
      </c>
      <c r="BK37" s="34">
        <f t="shared" si="1"/>
        <v>191.35931914095596</v>
      </c>
      <c r="BL37" s="34">
        <f t="shared" si="2"/>
        <v>133.71382478961775</v>
      </c>
      <c r="BM37" s="34">
        <f>VLOOKUP($AX37&amp;"_"&amp;$BC$14,データシート1!$A:$BT,MATCH($BC$12&amp;"_"&amp;BM$20,データシート1!$A$1:$BT$1,0),0)</f>
        <v>86.076780078128039</v>
      </c>
      <c r="BN37" s="34">
        <f>VLOOKUP($AX37&amp;"_"&amp;$BC$14,データシート1!$A:$BT,MATCH($BC$12&amp;"_"&amp;BN$20,データシート1!$A$1:$BT$1,0),0)</f>
        <v>47.637044711489708</v>
      </c>
      <c r="BO37" s="34">
        <f>VLOOKUP($AX37&amp;"_"&amp;$BC$14,データシート1!$A:$BT,MATCH($BC$12&amp;"_"&amp;BO$20,データシート1!$A$1:$BT$1,0),0)</f>
        <v>6.6242508826687097</v>
      </c>
      <c r="BP37" s="34">
        <f>VLOOKUP($AX37&amp;"_"&amp;$BC$14,データシート1!$A:$BT,MATCH($BC$12&amp;"_"&amp;BP$20,データシート1!$A$1:$BT$1,0),0)</f>
        <v>51.02124346866951</v>
      </c>
      <c r="BQ37" s="34">
        <f>VLOOKUP($AX37&amp;"_"&amp;$BC$14,データシート1!$A:$BT,MATCH($BC$12&amp;"_"&amp;BQ$20,データシート1!$A$1:$BT$1,0),0)</f>
        <v>16.353764449224311</v>
      </c>
      <c r="BR37" s="35">
        <f t="shared" si="3"/>
        <v>558.10621670634612</v>
      </c>
      <c r="BT37" s="121" t="str">
        <f t="shared" si="4"/>
        <v>別府市</v>
      </c>
      <c r="BU37" s="33">
        <f t="shared" si="25"/>
        <v>558.10621670634612</v>
      </c>
      <c r="BV37" s="59">
        <f t="shared" si="16"/>
        <v>9.6740520856577097E-2</v>
      </c>
      <c r="BW37" s="59">
        <f t="shared" si="5"/>
        <v>7.8916505997113293E-2</v>
      </c>
      <c r="BX37" s="59">
        <f t="shared" si="5"/>
        <v>1.471035639597229E-2</v>
      </c>
      <c r="BY37" s="59">
        <f t="shared" si="5"/>
        <v>3.1136584634915017E-3</v>
      </c>
      <c r="BZ37" s="59">
        <f t="shared" si="5"/>
        <v>0.30581811406031939</v>
      </c>
      <c r="CA37" s="59">
        <f t="shared" si="5"/>
        <v>0.22526653998261406</v>
      </c>
      <c r="CB37" s="59">
        <f t="shared" si="5"/>
        <v>0.34287258126286352</v>
      </c>
      <c r="CC37" s="59">
        <f t="shared" si="5"/>
        <v>0.23958490478519931</v>
      </c>
      <c r="CD37" s="59">
        <f t="shared" si="5"/>
        <v>0.15423010441651883</v>
      </c>
      <c r="CE37" s="59">
        <f t="shared" si="5"/>
        <v>8.5354800368680497E-2</v>
      </c>
      <c r="CF37" s="59">
        <f t="shared" si="5"/>
        <v>1.186915802830796E-2</v>
      </c>
      <c r="CG37" s="59">
        <f t="shared" si="5"/>
        <v>9.1418518449356237E-2</v>
      </c>
      <c r="CH37" s="59">
        <f t="shared" si="5"/>
        <v>2.9302243837626037E-2</v>
      </c>
      <c r="CI37" s="122">
        <f t="shared" si="6"/>
        <v>1</v>
      </c>
      <c r="CK37" s="123" t="str">
        <f t="shared" si="7"/>
        <v>別府市</v>
      </c>
      <c r="CL37" s="124">
        <f t="shared" si="17"/>
        <v>53.991486097465611</v>
      </c>
      <c r="CM37" s="65">
        <f t="shared" si="18"/>
        <v>0</v>
      </c>
      <c r="CN37" s="66">
        <f t="shared" si="19"/>
        <v>44.043792597732576</v>
      </c>
      <c r="CO37" s="65">
        <f t="shared" si="20"/>
        <v>0</v>
      </c>
      <c r="CP37" s="66">
        <f t="shared" si="8"/>
        <v>8.2099413545580955</v>
      </c>
      <c r="CQ37" s="65">
        <f t="shared" si="21"/>
        <v>0</v>
      </c>
      <c r="CR37" s="66">
        <f t="shared" si="9"/>
        <v>1.7377521451749367</v>
      </c>
      <c r="CS37" s="65">
        <f t="shared" si="22"/>
        <v>0</v>
      </c>
      <c r="CT37" s="66">
        <f t="shared" si="10"/>
        <v>170.67899063847469</v>
      </c>
      <c r="CU37" s="67">
        <f t="shared" si="23"/>
        <v>0.11049397426978208</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18.858999999999998</v>
      </c>
      <c r="DB37" s="962">
        <f>VLOOKUP($AX37&amp;"_"&amp;$CW$14,データシート1!$A:$BT,MATCH($CW$12&amp;"_"&amp;DB$20,データシート1!$A$1:$BT$1,0),0)</f>
        <v>0</v>
      </c>
      <c r="DC37" s="962">
        <f>VLOOKUP($AX37&amp;"_"&amp;$CW$14,データシート1!$A:$BT,MATCH($CW$12&amp;"_"&amp;DC$20,データシート1!$A$1:$BT$1,0),0)</f>
        <v>0</v>
      </c>
      <c r="DD37" s="961">
        <f t="shared" si="11"/>
        <v>18.858999999999998</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6</v>
      </c>
      <c r="DJ37" s="64">
        <f>VLOOKUP($AX37&amp;"_"&amp;$DF$14,データシート1!$A:$BT,MATCH($DF$12&amp;"_"&amp;DJ$20,データシート1!$A$1:$BT$1,0),0)</f>
        <v>0</v>
      </c>
      <c r="DK37" s="64">
        <f>VLOOKUP($AX37&amp;"_"&amp;$DF$14,データシート1!$A:$BT,MATCH($DF$12&amp;"_"&amp;DK$20,データシート1!$A$1:$BT$1,0),0)</f>
        <v>0</v>
      </c>
      <c r="DL37" s="68">
        <f t="shared" si="12"/>
        <v>6</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17210</v>
      </c>
      <c r="AY38" s="18" t="str">
        <f>IF(IFERROR(比較地域マスタ!$Z23,"")=0,"",IFERROR(比較地域マスタ!$Z23,""))</f>
        <v>白山市</v>
      </c>
      <c r="BB38" s="110" t="str">
        <f t="shared" si="0"/>
        <v>17210</v>
      </c>
      <c r="BC38" s="1031" t="str">
        <f t="shared" si="0"/>
        <v>白山市</v>
      </c>
      <c r="BD38" s="34">
        <f t="shared" si="14"/>
        <v>1010.5205593144045</v>
      </c>
      <c r="BE38" s="34">
        <f t="shared" si="15"/>
        <v>489.22662260858198</v>
      </c>
      <c r="BF38" s="34">
        <f>VLOOKUP($AX38&amp;"_"&amp;$BC$14,データシート1!$A:$BT,MATCH($BC$12&amp;"_"&amp;BF$20,データシート1!$A$1:$BT$1,0),0)</f>
        <v>430.10569939921123</v>
      </c>
      <c r="BG38" s="34">
        <f>VLOOKUP($AX38&amp;"_"&amp;$BC$14,データシート1!$A:$BT,MATCH($BC$12&amp;"_"&amp;BG$20,データシート1!$A$1:$BT$1,0),0)</f>
        <v>8.0130792878951347</v>
      </c>
      <c r="BH38" s="34">
        <f>VLOOKUP($AX38&amp;"_"&amp;$BC$14,データシート1!$A:$BT,MATCH($BC$12&amp;"_"&amp;BH$20,データシート1!$A$1:$BT$1,0),0)</f>
        <v>51.107843921475613</v>
      </c>
      <c r="BI38" s="34">
        <f>VLOOKUP($AX38&amp;"_"&amp;$BC$14,データシート1!$A:$BT,MATCH($BC$12&amp;"_"&amp;BI$20,データシート1!$A$1:$BT$1,0),0)</f>
        <v>147.20229105105142</v>
      </c>
      <c r="BJ38" s="34">
        <f>VLOOKUP($AX38&amp;"_"&amp;$BC$14,データシート1!$A:$BT,MATCH($BC$12&amp;"_"&amp;BJ$20,データシート1!$A$1:$BT$1,0),0)</f>
        <v>171.23385150913009</v>
      </c>
      <c r="BK38" s="34">
        <f t="shared" si="1"/>
        <v>189.59800025277659</v>
      </c>
      <c r="BL38" s="34">
        <f t="shared" si="2"/>
        <v>182.99231647026028</v>
      </c>
      <c r="BM38" s="34">
        <f>VLOOKUP($AX38&amp;"_"&amp;$BC$14,データシート1!$A:$BT,MATCH($BC$12&amp;"_"&amp;BM$20,データシート1!$A$1:$BT$1,0),0)</f>
        <v>105.24059298631987</v>
      </c>
      <c r="BN38" s="34">
        <f>VLOOKUP($AX38&amp;"_"&amp;$BC$14,データシート1!$A:$BT,MATCH($BC$12&amp;"_"&amp;BN$20,データシート1!$A$1:$BT$1,0),0)</f>
        <v>77.751723483940424</v>
      </c>
      <c r="BO38" s="34">
        <f>VLOOKUP($AX38&amp;"_"&amp;$BC$14,データシート1!$A:$BT,MATCH($BC$12&amp;"_"&amp;BO$20,データシート1!$A$1:$BT$1,0),0)</f>
        <v>6.6056837825163202</v>
      </c>
      <c r="BP38" s="34">
        <f>VLOOKUP($AX38&amp;"_"&amp;$BC$14,データシート1!$A:$BT,MATCH($BC$12&amp;"_"&amp;BP$20,データシート1!$A$1:$BT$1,0),0)</f>
        <v>0</v>
      </c>
      <c r="BQ38" s="34">
        <f>VLOOKUP($AX38&amp;"_"&amp;$BC$14,データシート1!$A:$BT,MATCH($BC$12&amp;"_"&amp;BQ$20,データシート1!$A$1:$BT$1,0),0)</f>
        <v>13.259793892864369</v>
      </c>
      <c r="BR38" s="35">
        <f t="shared" si="3"/>
        <v>1010.5205593144045</v>
      </c>
      <c r="BT38" s="121" t="str">
        <f t="shared" si="4"/>
        <v>白山市</v>
      </c>
      <c r="BU38" s="33">
        <f t="shared" si="25"/>
        <v>1010.5205593144045</v>
      </c>
      <c r="BV38" s="59">
        <f t="shared" si="16"/>
        <v>0.48413326982728738</v>
      </c>
      <c r="BW38" s="59">
        <f t="shared" si="5"/>
        <v>0.42562785629123645</v>
      </c>
      <c r="BX38" s="59">
        <f t="shared" si="5"/>
        <v>7.9296548833520716E-3</v>
      </c>
      <c r="BY38" s="59">
        <f t="shared" si="5"/>
        <v>5.0575758652698886E-2</v>
      </c>
      <c r="BZ38" s="59">
        <f t="shared" si="5"/>
        <v>0.14566976366212869</v>
      </c>
      <c r="CA38" s="59">
        <f t="shared" si="5"/>
        <v>0.16945113083627414</v>
      </c>
      <c r="CB38" s="59">
        <f t="shared" si="5"/>
        <v>0.18762408988631643</v>
      </c>
      <c r="CC38" s="59">
        <f t="shared" si="5"/>
        <v>0.18108717807227279</v>
      </c>
      <c r="CD38" s="59">
        <f t="shared" si="5"/>
        <v>0.10414493007220077</v>
      </c>
      <c r="CE38" s="59">
        <f t="shared" si="5"/>
        <v>7.6942248000072044E-2</v>
      </c>
      <c r="CF38" s="59">
        <f t="shared" si="5"/>
        <v>6.5369118140436427E-3</v>
      </c>
      <c r="CG38" s="59">
        <f t="shared" si="5"/>
        <v>0</v>
      </c>
      <c r="CH38" s="59">
        <f t="shared" si="5"/>
        <v>1.3121745787993249E-2</v>
      </c>
      <c r="CI38" s="122">
        <f t="shared" si="6"/>
        <v>1</v>
      </c>
      <c r="CK38" s="123" t="str">
        <f t="shared" si="7"/>
        <v>白山市</v>
      </c>
      <c r="CL38" s="124">
        <f t="shared" si="17"/>
        <v>489.22662260858198</v>
      </c>
      <c r="CM38" s="65">
        <f t="shared" si="18"/>
        <v>0.72188835128573958</v>
      </c>
      <c r="CN38" s="66">
        <f t="shared" si="19"/>
        <v>430.10569939921123</v>
      </c>
      <c r="CO38" s="65">
        <f t="shared" si="20"/>
        <v>0.8211167638404181</v>
      </c>
      <c r="CP38" s="66">
        <f t="shared" si="8"/>
        <v>8.0130792878951347</v>
      </c>
      <c r="CQ38" s="65">
        <f t="shared" si="21"/>
        <v>0</v>
      </c>
      <c r="CR38" s="66">
        <f t="shared" si="9"/>
        <v>51.107843921475613</v>
      </c>
      <c r="CS38" s="65">
        <f t="shared" si="22"/>
        <v>0</v>
      </c>
      <c r="CT38" s="66">
        <f t="shared" si="10"/>
        <v>147.20229105105142</v>
      </c>
      <c r="CU38" s="67">
        <f t="shared" si="23"/>
        <v>7.852459304448739E-2</v>
      </c>
      <c r="CV38" s="16"/>
      <c r="CW38" s="959">
        <f t="shared" si="24"/>
        <v>353.16699999999997</v>
      </c>
      <c r="CX38" s="962">
        <f>VLOOKUP($AX38&amp;"_"&amp;$CW$14,データシート1!$A:$BT,MATCH($CW$12&amp;"_"&amp;CX$20,データシート1!$A$1:$BT$1,0),0)</f>
        <v>353.16699999999997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11.559000000000001</v>
      </c>
      <c r="DB38" s="962">
        <f>VLOOKUP($AX38&amp;"_"&amp;$CW$14,データシート1!$A:$BT,MATCH($CW$12&amp;"_"&amp;DB$20,データシート1!$A$1:$BT$1,0),0)</f>
        <v>0</v>
      </c>
      <c r="DC38" s="962">
        <f>VLOOKUP($AX38&amp;"_"&amp;$CW$14,データシート1!$A:$BT,MATCH($CW$12&amp;"_"&amp;DC$20,データシート1!$A$1:$BT$1,0),0)</f>
        <v>0</v>
      </c>
      <c r="DD38" s="961">
        <f t="shared" si="11"/>
        <v>364.726</v>
      </c>
      <c r="DE38" s="16"/>
      <c r="DF38" s="125">
        <f>VLOOKUP($AX38&amp;"_"&amp;$DF$14,データシート1!$A:$BT,MATCH($DF$12&amp;"_"&amp;DF$20,データシート1!$A$1:$BT$1,0),0)</f>
        <v>26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28</v>
      </c>
      <c r="DM38" s="16"/>
      <c r="DN38" s="126">
        <f t="shared" si="26"/>
        <v>0.97</v>
      </c>
      <c r="DO38" s="127">
        <f t="shared" si="27"/>
        <v>0</v>
      </c>
      <c r="DP38" s="127">
        <f t="shared" si="29"/>
        <v>0</v>
      </c>
      <c r="DQ38" s="127">
        <f t="shared" si="30"/>
        <v>0.03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07202</v>
      </c>
      <c r="AY39" s="18" t="str">
        <f>IF(IFERROR(比較地域マスタ!$Z24,"")=0,"",IFERROR(比較地域マスタ!$Z24,""))</f>
        <v>会津若松市</v>
      </c>
      <c r="BB39" s="110" t="str">
        <f t="shared" si="0"/>
        <v>07202</v>
      </c>
      <c r="BC39" s="1031" t="str">
        <f t="shared" si="0"/>
        <v>会津若松市</v>
      </c>
      <c r="BD39" s="34">
        <f t="shared" si="14"/>
        <v>824.14084030949232</v>
      </c>
      <c r="BE39" s="34">
        <f t="shared" si="15"/>
        <v>222.73829636794596</v>
      </c>
      <c r="BF39" s="34">
        <f>VLOOKUP($AX39&amp;"_"&amp;$BC$14,データシート1!$A:$BT,MATCH($BC$12&amp;"_"&amp;BF$20,データシート1!$A$1:$BT$1,0),0)</f>
        <v>197.84140730968599</v>
      </c>
      <c r="BG39" s="34">
        <f>VLOOKUP($AX39&amp;"_"&amp;$BC$14,データシート1!$A:$BT,MATCH($BC$12&amp;"_"&amp;BG$20,データシート1!$A$1:$BT$1,0),0)</f>
        <v>10.313987432543122</v>
      </c>
      <c r="BH39" s="34">
        <f>VLOOKUP($AX39&amp;"_"&amp;$BC$14,データシート1!$A:$BT,MATCH($BC$12&amp;"_"&amp;BH$20,データシート1!$A$1:$BT$1,0),0)</f>
        <v>14.582901625716859</v>
      </c>
      <c r="BI39" s="34">
        <f>VLOOKUP($AX39&amp;"_"&amp;$BC$14,データシート1!$A:$BT,MATCH($BC$12&amp;"_"&amp;BI$20,データシート1!$A$1:$BT$1,0),0)</f>
        <v>195.17371191253659</v>
      </c>
      <c r="BJ39" s="34">
        <f>VLOOKUP($AX39&amp;"_"&amp;$BC$14,データシート1!$A:$BT,MATCH($BC$12&amp;"_"&amp;BJ$20,データシート1!$A$1:$BT$1,0),0)</f>
        <v>198.12635187746778</v>
      </c>
      <c r="BK39" s="34">
        <f t="shared" si="1"/>
        <v>190.53031439279809</v>
      </c>
      <c r="BL39" s="34">
        <f t="shared" si="2"/>
        <v>183.78333381037996</v>
      </c>
      <c r="BM39" s="34">
        <f>VLOOKUP($AX39&amp;"_"&amp;$BC$14,データシート1!$A:$BT,MATCH($BC$12&amp;"_"&amp;BM$20,データシート1!$A$1:$BT$1,0),0)</f>
        <v>99.307965798783897</v>
      </c>
      <c r="BN39" s="34">
        <f>VLOOKUP($AX39&amp;"_"&amp;$BC$14,データシート1!$A:$BT,MATCH($BC$12&amp;"_"&amp;BN$20,データシート1!$A$1:$BT$1,0),0)</f>
        <v>84.475368011596061</v>
      </c>
      <c r="BO39" s="34">
        <f>VLOOKUP($AX39&amp;"_"&amp;$BC$14,データシート1!$A:$BT,MATCH($BC$12&amp;"_"&amp;BO$20,データシート1!$A$1:$BT$1,0),0)</f>
        <v>6.7469805824181197</v>
      </c>
      <c r="BP39" s="34">
        <f>VLOOKUP($AX39&amp;"_"&amp;$BC$14,データシート1!$A:$BT,MATCH($BC$12&amp;"_"&amp;BP$20,データシート1!$A$1:$BT$1,0),0)</f>
        <v>0</v>
      </c>
      <c r="BQ39" s="34">
        <f>VLOOKUP($AX39&amp;"_"&amp;$BC$14,データシート1!$A:$BT,MATCH($BC$12&amp;"_"&amp;BQ$20,データシート1!$A$1:$BT$1,0),0)</f>
        <v>17.57216575874385</v>
      </c>
      <c r="BR39" s="35">
        <f t="shared" si="3"/>
        <v>824.14084030949232</v>
      </c>
      <c r="BT39" s="121" t="str">
        <f t="shared" si="4"/>
        <v>会津若松市</v>
      </c>
      <c r="BU39" s="33">
        <f t="shared" si="25"/>
        <v>824.14084030949232</v>
      </c>
      <c r="BV39" s="59">
        <f t="shared" si="16"/>
        <v>0.27026727165262227</v>
      </c>
      <c r="BW39" s="59">
        <f t="shared" si="5"/>
        <v>0.24005776395620676</v>
      </c>
      <c r="BX39" s="59">
        <f t="shared" si="5"/>
        <v>1.2514835969868786E-2</v>
      </c>
      <c r="BY39" s="59">
        <f t="shared" si="5"/>
        <v>1.7694671726546755E-2</v>
      </c>
      <c r="BZ39" s="59">
        <f t="shared" si="5"/>
        <v>0.23682082280892955</v>
      </c>
      <c r="CA39" s="59">
        <f t="shared" si="5"/>
        <v>0.24040351137442084</v>
      </c>
      <c r="CB39" s="59">
        <f t="shared" si="5"/>
        <v>0.23118659466171779</v>
      </c>
      <c r="CC39" s="59">
        <f t="shared" si="5"/>
        <v>0.22299991072079767</v>
      </c>
      <c r="CD39" s="59">
        <f t="shared" si="5"/>
        <v>0.12049877999188882</v>
      </c>
      <c r="CE39" s="59">
        <f t="shared" si="5"/>
        <v>0.10250113072890885</v>
      </c>
      <c r="CF39" s="59">
        <f t="shared" si="5"/>
        <v>8.1866839409201024E-3</v>
      </c>
      <c r="CG39" s="59">
        <f t="shared" si="5"/>
        <v>0</v>
      </c>
      <c r="CH39" s="59">
        <f t="shared" si="5"/>
        <v>2.1321799502309481E-2</v>
      </c>
      <c r="CI39" s="122">
        <f t="shared" si="6"/>
        <v>1</v>
      </c>
      <c r="CK39" s="123" t="str">
        <f t="shared" si="7"/>
        <v>会津若松市</v>
      </c>
      <c r="CL39" s="124">
        <f t="shared" si="17"/>
        <v>222.73829636794596</v>
      </c>
      <c r="CM39" s="65">
        <f t="shared" si="18"/>
        <v>1</v>
      </c>
      <c r="CN39" s="66">
        <f t="shared" si="19"/>
        <v>197.84140730968599</v>
      </c>
      <c r="CO39" s="65">
        <f t="shared" si="20"/>
        <v>1</v>
      </c>
      <c r="CP39" s="66">
        <f t="shared" si="8"/>
        <v>10.313987432543122</v>
      </c>
      <c r="CQ39" s="65">
        <f t="shared" si="21"/>
        <v>0</v>
      </c>
      <c r="CR39" s="66">
        <f t="shared" si="9"/>
        <v>14.582901625716859</v>
      </c>
      <c r="CS39" s="65">
        <f t="shared" si="22"/>
        <v>0</v>
      </c>
      <c r="CT39" s="66">
        <f t="shared" si="10"/>
        <v>195.17371191253659</v>
      </c>
      <c r="CU39" s="67">
        <f t="shared" si="23"/>
        <v>0.28501789229139957</v>
      </c>
      <c r="CV39" s="16"/>
      <c r="CW39" s="959">
        <f t="shared" si="24"/>
        <v>368.76600000000002</v>
      </c>
      <c r="CX39" s="962">
        <f>VLOOKUP($AX39&amp;"_"&amp;$CW$14,データシート1!$A:$BT,MATCH($CW$12&amp;"_"&amp;CX$20,データシート1!$A$1:$BT$1,0),0)</f>
        <v>368.76600000000002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55.628</v>
      </c>
      <c r="DB39" s="962">
        <f>VLOOKUP($AX39&amp;"_"&amp;$CW$14,データシート1!$A:$BT,MATCH($CW$12&amp;"_"&amp;DB$20,データシート1!$A$1:$BT$1,0),0)</f>
        <v>0</v>
      </c>
      <c r="DC39" s="962">
        <f>VLOOKUP($AX39&amp;"_"&amp;$CW$14,データシート1!$A:$BT,MATCH($CW$12&amp;"_"&amp;DC$20,データシート1!$A$1:$BT$1,0),0)</f>
        <v>0</v>
      </c>
      <c r="DD39" s="961">
        <f t="shared" si="11"/>
        <v>424.39400000000001</v>
      </c>
      <c r="DE39" s="16"/>
      <c r="DF39" s="125">
        <f>VLOOKUP($AX39&amp;"_"&amp;$DF$14,データシート1!$A:$BT,MATCH($DF$12&amp;"_"&amp;DF$20,データシート1!$A$1:$BT$1,0),0)</f>
        <v>11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40218</v>
      </c>
      <c r="AY40" s="18" t="str">
        <f>IF(IFERROR(比較地域マスタ!$Z25,"")=0,"",IFERROR(比較地域マスタ!$Z25,""))</f>
        <v>春日市</v>
      </c>
      <c r="BB40" s="110" t="str">
        <f t="shared" si="0"/>
        <v>40218</v>
      </c>
      <c r="BC40" s="1031" t="str">
        <f t="shared" si="0"/>
        <v>春日市</v>
      </c>
      <c r="BD40" s="34">
        <f t="shared" si="14"/>
        <v>309.93311624997881</v>
      </c>
      <c r="BE40" s="34">
        <f t="shared" si="15"/>
        <v>11.600565804706566</v>
      </c>
      <c r="BF40" s="34">
        <f>VLOOKUP($AX40&amp;"_"&amp;$BC$14,データシート1!$A:$BT,MATCH($BC$12&amp;"_"&amp;BF$20,データシート1!$A$1:$BT$1,0),0)</f>
        <v>7.6006191364014883</v>
      </c>
      <c r="BG40" s="34">
        <f>VLOOKUP($AX40&amp;"_"&amp;$BC$14,データシート1!$A:$BT,MATCH($BC$12&amp;"_"&amp;BG$20,データシート1!$A$1:$BT$1,0),0)</f>
        <v>3.7938572804775132</v>
      </c>
      <c r="BH40" s="34">
        <f>VLOOKUP($AX40&amp;"_"&amp;$BC$14,データシート1!$A:$BT,MATCH($BC$12&amp;"_"&amp;BH$20,データシート1!$A$1:$BT$1,0),0)</f>
        <v>0.20608938782756483</v>
      </c>
      <c r="BI40" s="34">
        <f>VLOOKUP($AX40&amp;"_"&amp;$BC$14,データシート1!$A:$BT,MATCH($BC$12&amp;"_"&amp;BI$20,データシート1!$A$1:$BT$1,0),0)</f>
        <v>88.449522471664565</v>
      </c>
      <c r="BJ40" s="34">
        <f>VLOOKUP($AX40&amp;"_"&amp;$BC$14,データシート1!$A:$BT,MATCH($BC$12&amp;"_"&amp;BJ$20,データシート1!$A$1:$BT$1,0),0)</f>
        <v>90.928512760561631</v>
      </c>
      <c r="BK40" s="34">
        <f t="shared" si="1"/>
        <v>110.17450833584199</v>
      </c>
      <c r="BL40" s="34">
        <f t="shared" si="2"/>
        <v>103.56718971431854</v>
      </c>
      <c r="BM40" s="34">
        <f>VLOOKUP($AX40&amp;"_"&amp;$BC$14,データシート1!$A:$BT,MATCH($BC$12&amp;"_"&amp;BM$20,データシート1!$A$1:$BT$1,0),0)</f>
        <v>72.625414379378057</v>
      </c>
      <c r="BN40" s="34">
        <f>VLOOKUP($AX40&amp;"_"&amp;$BC$14,データシート1!$A:$BT,MATCH($BC$12&amp;"_"&amp;BN$20,データシート1!$A$1:$BT$1,0),0)</f>
        <v>30.941775334940495</v>
      </c>
      <c r="BO40" s="34">
        <f>VLOOKUP($AX40&amp;"_"&amp;$BC$14,データシート1!$A:$BT,MATCH($BC$12&amp;"_"&amp;BO$20,データシート1!$A$1:$BT$1,0),0)</f>
        <v>6.6073186215234498</v>
      </c>
      <c r="BP40" s="34">
        <f>VLOOKUP($AX40&amp;"_"&amp;$BC$14,データシート1!$A:$BT,MATCH($BC$12&amp;"_"&amp;BP$20,データシート1!$A$1:$BT$1,0),0)</f>
        <v>0</v>
      </c>
      <c r="BQ40" s="34">
        <f>VLOOKUP($AX40&amp;"_"&amp;$BC$14,データシート1!$A:$BT,MATCH($BC$12&amp;"_"&amp;BQ$20,データシート1!$A$1:$BT$1,0),0)</f>
        <v>8.7800068772040643</v>
      </c>
      <c r="BR40" s="35">
        <f t="shared" si="3"/>
        <v>309.93311624997881</v>
      </c>
      <c r="BT40" s="121" t="str">
        <f t="shared" si="4"/>
        <v>春日市</v>
      </c>
      <c r="BU40" s="33">
        <f t="shared" si="25"/>
        <v>309.93311624997881</v>
      </c>
      <c r="BV40" s="59">
        <f t="shared" si="16"/>
        <v>3.7429255527989612E-2</v>
      </c>
      <c r="BW40" s="59">
        <f t="shared" si="5"/>
        <v>2.4523417272619405E-2</v>
      </c>
      <c r="BX40" s="59">
        <f t="shared" si="5"/>
        <v>1.2240890313307308E-2</v>
      </c>
      <c r="BY40" s="59">
        <f t="shared" si="5"/>
        <v>6.6494794206289963E-4</v>
      </c>
      <c r="BZ40" s="59">
        <f t="shared" si="5"/>
        <v>0.28538261268061771</v>
      </c>
      <c r="CA40" s="59">
        <f t="shared" si="5"/>
        <v>0.29338108124987383</v>
      </c>
      <c r="CB40" s="59">
        <f t="shared" si="5"/>
        <v>0.35547833567736575</v>
      </c>
      <c r="CC40" s="59">
        <f t="shared" si="5"/>
        <v>0.33415980508125398</v>
      </c>
      <c r="CD40" s="59">
        <f t="shared" si="5"/>
        <v>0.23432608705421948</v>
      </c>
      <c r="CE40" s="59">
        <f t="shared" si="5"/>
        <v>9.9833718027034515E-2</v>
      </c>
      <c r="CF40" s="59">
        <f t="shared" si="5"/>
        <v>2.1318530596111804E-2</v>
      </c>
      <c r="CG40" s="59">
        <f t="shared" si="5"/>
        <v>0</v>
      </c>
      <c r="CH40" s="59">
        <f t="shared" si="5"/>
        <v>2.8328714864153098E-2</v>
      </c>
      <c r="CI40" s="122">
        <f t="shared" si="6"/>
        <v>1</v>
      </c>
      <c r="CK40" s="123" t="str">
        <f t="shared" si="7"/>
        <v>春日市</v>
      </c>
      <c r="CL40" s="124">
        <f t="shared" si="17"/>
        <v>11.600565804706566</v>
      </c>
      <c r="CM40" s="65">
        <f t="shared" si="18"/>
        <v>0</v>
      </c>
      <c r="CN40" s="66">
        <f t="shared" si="19"/>
        <v>7.6006191364014883</v>
      </c>
      <c r="CO40" s="65">
        <f t="shared" si="20"/>
        <v>0</v>
      </c>
      <c r="CP40" s="66">
        <f t="shared" si="8"/>
        <v>3.7938572804775132</v>
      </c>
      <c r="CQ40" s="65">
        <f t="shared" si="21"/>
        <v>0</v>
      </c>
      <c r="CR40" s="66">
        <f t="shared" si="9"/>
        <v>0.20608938782756483</v>
      </c>
      <c r="CS40" s="65">
        <f t="shared" si="22"/>
        <v>0</v>
      </c>
      <c r="CT40" s="66">
        <f t="shared" si="10"/>
        <v>88.449522471664565</v>
      </c>
      <c r="CU40" s="67">
        <f t="shared" si="23"/>
        <v>0.12702160154227191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11.235000000000001</v>
      </c>
      <c r="DB40" s="962">
        <f>VLOOKUP($AX40&amp;"_"&amp;$CW$14,データシート1!$A:$BT,MATCH($CW$12&amp;"_"&amp;DB$20,データシート1!$A$1:$BT$1,0),0)</f>
        <v>0</v>
      </c>
      <c r="DC40" s="962">
        <f>VLOOKUP($AX40&amp;"_"&amp;$CW$14,データシート1!$A:$BT,MATCH($CW$12&amp;"_"&amp;DC$20,データシート1!$A$1:$BT$1,0),0)</f>
        <v>0</v>
      </c>
      <c r="DD40" s="961">
        <f t="shared" si="11"/>
        <v>11.235000000000001</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11210</v>
      </c>
      <c r="AY41" s="18" t="str">
        <f>IF(IFERROR(比較地域マスタ!$Z26,"")=0,"",IFERROR(比較地域マスタ!$Z26,""))</f>
        <v>加須市</v>
      </c>
      <c r="BB41" s="110" t="str">
        <f t="shared" si="0"/>
        <v>11210</v>
      </c>
      <c r="BC41" s="1031" t="str">
        <f t="shared" si="0"/>
        <v>加須市</v>
      </c>
      <c r="BD41" s="34">
        <f t="shared" si="14"/>
        <v>693.8787407318946</v>
      </c>
      <c r="BE41" s="34">
        <f t="shared" si="15"/>
        <v>263.68026799417726</v>
      </c>
      <c r="BF41" s="34">
        <f>VLOOKUP($AX41&amp;"_"&amp;$BC$14,データシート1!$A:$BT,MATCH($BC$12&amp;"_"&amp;BF$20,データシート1!$A$1:$BT$1,0),0)</f>
        <v>239.45627821544809</v>
      </c>
      <c r="BG41" s="34">
        <f>VLOOKUP($AX41&amp;"_"&amp;$BC$14,データシート1!$A:$BT,MATCH($BC$12&amp;"_"&amp;BG$20,データシート1!$A$1:$BT$1,0),0)</f>
        <v>6.276656018700665</v>
      </c>
      <c r="BH41" s="34">
        <f>VLOOKUP($AX41&amp;"_"&amp;$BC$14,データシート1!$A:$BT,MATCH($BC$12&amp;"_"&amp;BH$20,データシート1!$A$1:$BT$1,0),0)</f>
        <v>17.947333760028485</v>
      </c>
      <c r="BI41" s="34">
        <f>VLOOKUP($AX41&amp;"_"&amp;$BC$14,データシート1!$A:$BT,MATCH($BC$12&amp;"_"&amp;BI$20,データシート1!$A$1:$BT$1,0),0)</f>
        <v>114.93874195312164</v>
      </c>
      <c r="BJ41" s="34">
        <f>VLOOKUP($AX41&amp;"_"&amp;$BC$14,データシート1!$A:$BT,MATCH($BC$12&amp;"_"&amp;BJ$20,データシート1!$A$1:$BT$1,0),0)</f>
        <v>121.19402841757274</v>
      </c>
      <c r="BK41" s="34">
        <f t="shared" si="1"/>
        <v>185.65617189726305</v>
      </c>
      <c r="BL41" s="34">
        <f t="shared" si="2"/>
        <v>179.10309489851181</v>
      </c>
      <c r="BM41" s="34">
        <f>VLOOKUP($AX41&amp;"_"&amp;$BC$14,データシート1!$A:$BT,MATCH($BC$12&amp;"_"&amp;BM$20,データシート1!$A$1:$BT$1,0),0)</f>
        <v>99.804050317329285</v>
      </c>
      <c r="BN41" s="34">
        <f>VLOOKUP($AX41&amp;"_"&amp;$BC$14,データシート1!$A:$BT,MATCH($BC$12&amp;"_"&amp;BN$20,データシート1!$A$1:$BT$1,0),0)</f>
        <v>79.299044581182528</v>
      </c>
      <c r="BO41" s="34">
        <f>VLOOKUP($AX41&amp;"_"&amp;$BC$14,データシート1!$A:$BT,MATCH($BC$12&amp;"_"&amp;BO$20,データシート1!$A$1:$BT$1,0),0)</f>
        <v>6.5530769987512301</v>
      </c>
      <c r="BP41" s="34">
        <f>VLOOKUP($AX41&amp;"_"&amp;$BC$14,データシート1!$A:$BT,MATCH($BC$12&amp;"_"&amp;BP$20,データシート1!$A$1:$BT$1,0),0)</f>
        <v>0</v>
      </c>
      <c r="BQ41" s="34">
        <f>VLOOKUP($AX41&amp;"_"&amp;$BC$14,データシート1!$A:$BT,MATCH($BC$12&amp;"_"&amp;BQ$20,データシート1!$A$1:$BT$1,0),0)</f>
        <v>8.40953046976</v>
      </c>
      <c r="BR41" s="35">
        <f t="shared" si="3"/>
        <v>693.8787407318946</v>
      </c>
      <c r="BT41" s="121" t="str">
        <f t="shared" si="4"/>
        <v>加須市</v>
      </c>
      <c r="BU41" s="33">
        <f t="shared" si="25"/>
        <v>693.8787407318946</v>
      </c>
      <c r="BV41" s="59">
        <f t="shared" si="16"/>
        <v>0.38000914643392969</v>
      </c>
      <c r="BW41" s="59">
        <f t="shared" si="5"/>
        <v>0.34509816219887729</v>
      </c>
      <c r="BX41" s="59">
        <f t="shared" si="5"/>
        <v>9.0457534584214624E-3</v>
      </c>
      <c r="BY41" s="59">
        <f t="shared" si="5"/>
        <v>2.5865230776630888E-2</v>
      </c>
      <c r="BZ41" s="59">
        <f t="shared" si="5"/>
        <v>0.16564672644659165</v>
      </c>
      <c r="CA41" s="59">
        <f t="shared" si="5"/>
        <v>0.17466168265904616</v>
      </c>
      <c r="CB41" s="59">
        <f t="shared" si="5"/>
        <v>0.26756284779878864</v>
      </c>
      <c r="CC41" s="59">
        <f t="shared" si="5"/>
        <v>0.25811872361098154</v>
      </c>
      <c r="CD41" s="59">
        <f t="shared" si="5"/>
        <v>0.14383500236951666</v>
      </c>
      <c r="CE41" s="59">
        <f t="shared" si="5"/>
        <v>0.11428372124146488</v>
      </c>
      <c r="CF41" s="59">
        <f t="shared" si="5"/>
        <v>9.4441241878071187E-3</v>
      </c>
      <c r="CG41" s="59">
        <f t="shared" si="5"/>
        <v>0</v>
      </c>
      <c r="CH41" s="59">
        <f t="shared" si="5"/>
        <v>1.2119596661643982E-2</v>
      </c>
      <c r="CI41" s="122">
        <f t="shared" si="6"/>
        <v>1</v>
      </c>
      <c r="CK41" s="123" t="str">
        <f t="shared" si="7"/>
        <v>加須市</v>
      </c>
      <c r="CL41" s="124">
        <f t="shared" si="17"/>
        <v>263.68026799417726</v>
      </c>
      <c r="CM41" s="65">
        <f t="shared" si="18"/>
        <v>0.37390738696525128</v>
      </c>
      <c r="CN41" s="66">
        <f t="shared" si="19"/>
        <v>239.45627821544809</v>
      </c>
      <c r="CO41" s="65">
        <f t="shared" si="20"/>
        <v>0.41173278368292754</v>
      </c>
      <c r="CP41" s="66">
        <f t="shared" si="8"/>
        <v>6.276656018700665</v>
      </c>
      <c r="CQ41" s="65">
        <f t="shared" si="21"/>
        <v>0</v>
      </c>
      <c r="CR41" s="66">
        <f t="shared" si="9"/>
        <v>17.947333760028485</v>
      </c>
      <c r="CS41" s="65">
        <f t="shared" si="22"/>
        <v>0</v>
      </c>
      <c r="CT41" s="66">
        <f t="shared" si="10"/>
        <v>114.93874195312164</v>
      </c>
      <c r="CU41" s="67">
        <f t="shared" si="23"/>
        <v>0.11969854346945326</v>
      </c>
      <c r="CV41" s="16"/>
      <c r="CW41" s="959">
        <f t="shared" si="24"/>
        <v>98.591999999999999</v>
      </c>
      <c r="CX41" s="962">
        <f>VLOOKUP($AX41&amp;"_"&amp;$CW$14,データシート1!$A:$BT,MATCH($CW$12&amp;"_"&amp;CX$20,データシート1!$A$1:$BT$1,0),0)</f>
        <v>98.591999999999999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13.758000000000001</v>
      </c>
      <c r="DB41" s="962">
        <f>VLOOKUP($AX41&amp;"_"&amp;$CW$14,データシート1!$A:$BT,MATCH($CW$12&amp;"_"&amp;DB$20,データシート1!$A$1:$BT$1,0),0)</f>
        <v>0</v>
      </c>
      <c r="DC41" s="962">
        <f>VLOOKUP($AX41&amp;"_"&amp;$CW$14,データシート1!$A:$BT,MATCH($CW$12&amp;"_"&amp;DC$20,データシート1!$A$1:$BT$1,0),0)</f>
        <v>0</v>
      </c>
      <c r="DD41" s="961">
        <f t="shared" si="11"/>
        <v>112.35</v>
      </c>
      <c r="DE41" s="16"/>
      <c r="DF41" s="125">
        <f>VLOOKUP($AX41&amp;"_"&amp;$DF$14,データシート1!$A:$BT,MATCH($DF$12&amp;"_"&amp;DF$20,データシート1!$A$1:$BT$1,0),0)</f>
        <v>17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19</v>
      </c>
      <c r="DM41" s="16"/>
      <c r="DN41" s="126">
        <f t="shared" si="26"/>
        <v>0.88</v>
      </c>
      <c r="DO41" s="127">
        <f t="shared" si="27"/>
        <v>0</v>
      </c>
      <c r="DP41" s="127">
        <f t="shared" si="29"/>
        <v>0</v>
      </c>
      <c r="DQ41" s="127">
        <f t="shared" si="30"/>
        <v>0.12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25213</v>
      </c>
      <c r="AY42" s="18" t="str">
        <f>IF(IFERROR(比較地域マスタ!$Z27,"")=0,"",IFERROR(比較地域マスタ!$Z27,""))</f>
        <v>東近江市</v>
      </c>
      <c r="BB42" s="110" t="str">
        <f t="shared" si="0"/>
        <v>25213</v>
      </c>
      <c r="BC42" s="1031" t="str">
        <f t="shared" si="0"/>
        <v>東近江市</v>
      </c>
      <c r="BD42" s="34">
        <f t="shared" si="14"/>
        <v>716.81604973381036</v>
      </c>
      <c r="BE42" s="34">
        <f t="shared" si="15"/>
        <v>292.51636146448249</v>
      </c>
      <c r="BF42" s="34">
        <f>VLOOKUP($AX42&amp;"_"&amp;$BC$14,データシート1!$A:$BT,MATCH($BC$12&amp;"_"&amp;BF$20,データシート1!$A$1:$BT$1,0),0)</f>
        <v>252.35327959426402</v>
      </c>
      <c r="BG42" s="34">
        <f>VLOOKUP($AX42&amp;"_"&amp;$BC$14,データシート1!$A:$BT,MATCH($BC$12&amp;"_"&amp;BG$20,データシート1!$A$1:$BT$1,0),0)</f>
        <v>5.4689585421121443</v>
      </c>
      <c r="BH42" s="34">
        <f>VLOOKUP($AX42&amp;"_"&amp;$BC$14,データシート1!$A:$BT,MATCH($BC$12&amp;"_"&amp;BH$20,データシート1!$A$1:$BT$1,0),0)</f>
        <v>34.694123328106329</v>
      </c>
      <c r="BI42" s="34">
        <f>VLOOKUP($AX42&amp;"_"&amp;$BC$14,データシート1!$A:$BT,MATCH($BC$12&amp;"_"&amp;BI$20,データシート1!$A$1:$BT$1,0),0)</f>
        <v>92.070285401295578</v>
      </c>
      <c r="BJ42" s="34">
        <f>VLOOKUP($AX42&amp;"_"&amp;$BC$14,データシート1!$A:$BT,MATCH($BC$12&amp;"_"&amp;BJ$20,データシート1!$A$1:$BT$1,0),0)</f>
        <v>104.55520274581232</v>
      </c>
      <c r="BK42" s="34">
        <f t="shared" si="1"/>
        <v>207.35201671772953</v>
      </c>
      <c r="BL42" s="34">
        <f t="shared" si="2"/>
        <v>200.75357293653047</v>
      </c>
      <c r="BM42" s="34">
        <f>VLOOKUP($AX42&amp;"_"&amp;$BC$14,データシート1!$A:$BT,MATCH($BC$12&amp;"_"&amp;BM$20,データシート1!$A$1:$BT$1,0),0)</f>
        <v>103.26305059047455</v>
      </c>
      <c r="BN42" s="34">
        <f>VLOOKUP($AX42&amp;"_"&amp;$BC$14,データシート1!$A:$BT,MATCH($BC$12&amp;"_"&amp;BN$20,データシート1!$A$1:$BT$1,0),0)</f>
        <v>97.49052234605594</v>
      </c>
      <c r="BO42" s="34">
        <f>VLOOKUP($AX42&amp;"_"&amp;$BC$14,データシート1!$A:$BT,MATCH($BC$12&amp;"_"&amp;BO$20,データシート1!$A$1:$BT$1,0),0)</f>
        <v>6.5984437811990402</v>
      </c>
      <c r="BP42" s="34">
        <f>VLOOKUP($AX42&amp;"_"&amp;$BC$14,データシート1!$A:$BT,MATCH($BC$12&amp;"_"&amp;BP$20,データシート1!$A$1:$BT$1,0),0)</f>
        <v>0</v>
      </c>
      <c r="BQ42" s="34">
        <f>VLOOKUP($AX42&amp;"_"&amp;$BC$14,データシート1!$A:$BT,MATCH($BC$12&amp;"_"&amp;BQ$20,データシート1!$A$1:$BT$1,0),0)</f>
        <v>20.32218340449046</v>
      </c>
      <c r="BR42" s="35">
        <f t="shared" si="3"/>
        <v>716.81604973381036</v>
      </c>
      <c r="BT42" s="121" t="str">
        <f t="shared" si="4"/>
        <v>東近江市</v>
      </c>
      <c r="BU42" s="33">
        <f t="shared" si="25"/>
        <v>716.81604973381036</v>
      </c>
      <c r="BV42" s="59">
        <f t="shared" si="16"/>
        <v>0.40807730459314973</v>
      </c>
      <c r="BW42" s="59">
        <f t="shared" si="5"/>
        <v>0.35204747394812858</v>
      </c>
      <c r="BX42" s="59">
        <f t="shared" si="5"/>
        <v>7.6295146350908883E-3</v>
      </c>
      <c r="BY42" s="59">
        <f t="shared" si="5"/>
        <v>4.8400316009930291E-2</v>
      </c>
      <c r="BZ42" s="59">
        <f t="shared" si="5"/>
        <v>0.12844339274418573</v>
      </c>
      <c r="CA42" s="59">
        <f t="shared" ref="CA42:CH68" si="32">BJ42/$BR42</f>
        <v>0.14586057717965284</v>
      </c>
      <c r="CB42" s="59">
        <f t="shared" si="32"/>
        <v>0.28926809994660374</v>
      </c>
      <c r="CC42" s="59">
        <f t="shared" si="32"/>
        <v>0.28006288783723565</v>
      </c>
      <c r="CD42" s="59">
        <f t="shared" si="32"/>
        <v>0.14405794991451612</v>
      </c>
      <c r="CE42" s="59">
        <f t="shared" si="32"/>
        <v>0.13600493792271956</v>
      </c>
      <c r="CF42" s="59">
        <f t="shared" si="32"/>
        <v>9.2052121093680484E-3</v>
      </c>
      <c r="CG42" s="59">
        <f t="shared" si="32"/>
        <v>0</v>
      </c>
      <c r="CH42" s="59">
        <f t="shared" si="32"/>
        <v>2.8350625536407985E-2</v>
      </c>
      <c r="CI42" s="122">
        <f t="shared" si="6"/>
        <v>1</v>
      </c>
      <c r="CK42" s="123" t="str">
        <f t="shared" si="7"/>
        <v>東近江市</v>
      </c>
      <c r="CL42" s="124">
        <f t="shared" si="17"/>
        <v>292.51636146448249</v>
      </c>
      <c r="CM42" s="65">
        <f t="shared" si="18"/>
        <v>1</v>
      </c>
      <c r="CN42" s="66">
        <f t="shared" si="19"/>
        <v>252.35327959426402</v>
      </c>
      <c r="CO42" s="65">
        <f t="shared" si="20"/>
        <v>1</v>
      </c>
      <c r="CP42" s="66">
        <f t="shared" si="8"/>
        <v>5.4689585421121443</v>
      </c>
      <c r="CQ42" s="65">
        <f t="shared" si="21"/>
        <v>0</v>
      </c>
      <c r="CR42" s="66">
        <f t="shared" si="9"/>
        <v>34.694123328106329</v>
      </c>
      <c r="CS42" s="65">
        <f t="shared" si="22"/>
        <v>0</v>
      </c>
      <c r="CT42" s="66">
        <f t="shared" si="10"/>
        <v>92.070285401295578</v>
      </c>
      <c r="CU42" s="67">
        <f t="shared" si="23"/>
        <v>3.618974336266273E-2</v>
      </c>
      <c r="CV42" s="16"/>
      <c r="CW42" s="959">
        <f t="shared" si="24"/>
        <v>486.29500000000002</v>
      </c>
      <c r="CX42" s="962">
        <f>VLOOKUP($AX42&amp;"_"&amp;$CW$14,データシート1!$A:$BT,MATCH($CW$12&amp;"_"&amp;CX$20,データシート1!$A$1:$BT$1,0),0)</f>
        <v>486.29500000000002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3.3319999999999999</v>
      </c>
      <c r="DB42" s="962">
        <f>VLOOKUP($AX42&amp;"_"&amp;$CW$14,データシート1!$A:$BT,MATCH($CW$12&amp;"_"&amp;DB$20,データシート1!$A$1:$BT$1,0),0)</f>
        <v>0</v>
      </c>
      <c r="DC42" s="962">
        <f>VLOOKUP($AX42&amp;"_"&amp;$CW$14,データシート1!$A:$BT,MATCH($CW$12&amp;"_"&amp;DC$20,データシート1!$A$1:$BT$1,0),0)</f>
        <v>0</v>
      </c>
      <c r="DD42" s="961">
        <f t="shared" si="11"/>
        <v>489.62700000000001</v>
      </c>
      <c r="DE42" s="16"/>
      <c r="DF42" s="125">
        <f>VLOOKUP($AX42&amp;"_"&amp;$DF$14,データシート1!$A:$BT,MATCH($DF$12&amp;"_"&amp;DF$20,データシート1!$A$1:$BT$1,0),0)</f>
        <v>24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25</v>
      </c>
      <c r="DM42" s="16"/>
      <c r="DN42" s="126">
        <f t="shared" si="26"/>
        <v>0.99</v>
      </c>
      <c r="DO42" s="127">
        <f t="shared" si="27"/>
        <v>0</v>
      </c>
      <c r="DP42" s="127">
        <f t="shared" si="29"/>
        <v>0</v>
      </c>
      <c r="DQ42" s="127">
        <f t="shared" si="30"/>
        <v>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01208</v>
      </c>
      <c r="AY43" s="18" t="str">
        <f>IF(IFERROR(比較地域マスタ!$Z28,"")=0,"",IFERROR(比較地域マスタ!$Z28,""))</f>
        <v>北見市</v>
      </c>
      <c r="AZ43" s="23"/>
      <c r="BB43" s="110" t="str">
        <f t="shared" si="0"/>
        <v>01208</v>
      </c>
      <c r="BC43" s="1031" t="str">
        <f t="shared" si="0"/>
        <v>北見市</v>
      </c>
      <c r="BD43" s="34">
        <f t="shared" si="14"/>
        <v>935.36092380747937</v>
      </c>
      <c r="BE43" s="34">
        <f t="shared" si="15"/>
        <v>241.61490994432086</v>
      </c>
      <c r="BF43" s="34">
        <f>VLOOKUP($AX43&amp;"_"&amp;$BC$14,データシート1!$A:$BT,MATCH($BC$12&amp;"_"&amp;BF$20,データシート1!$A$1:$BT$1,0),0)</f>
        <v>162.0561906617645</v>
      </c>
      <c r="BG43" s="34">
        <f>VLOOKUP($AX43&amp;"_"&amp;$BC$14,データシート1!$A:$BT,MATCH($BC$12&amp;"_"&amp;BG$20,データシート1!$A$1:$BT$1,0),0)</f>
        <v>13.491077149131369</v>
      </c>
      <c r="BH43" s="34">
        <f>VLOOKUP($AX43&amp;"_"&amp;$BC$14,データシート1!$A:$BT,MATCH($BC$12&amp;"_"&amp;BH$20,データシート1!$A$1:$BT$1,0),0)</f>
        <v>66.067642133424982</v>
      </c>
      <c r="BI43" s="34">
        <f>VLOOKUP($AX43&amp;"_"&amp;$BC$14,データシート1!$A:$BT,MATCH($BC$12&amp;"_"&amp;BI$20,データシート1!$A$1:$BT$1,0),0)</f>
        <v>200.35502066582063</v>
      </c>
      <c r="BJ43" s="34">
        <f>VLOOKUP($AX43&amp;"_"&amp;$BC$14,データシート1!$A:$BT,MATCH($BC$12&amp;"_"&amp;BJ$20,データシート1!$A$1:$BT$1,0),0)</f>
        <v>271.16880630986458</v>
      </c>
      <c r="BK43" s="34">
        <f t="shared" si="1"/>
        <v>208.76671682487333</v>
      </c>
      <c r="BL43" s="34">
        <f t="shared" si="2"/>
        <v>202.09155238455406</v>
      </c>
      <c r="BM43" s="34">
        <f>VLOOKUP($AX43&amp;"_"&amp;$BC$14,データシート1!$A:$BT,MATCH($BC$12&amp;"_"&amp;BM$20,データシート1!$A$1:$BT$1,0),0)</f>
        <v>103.10946826007556</v>
      </c>
      <c r="BN43" s="34">
        <f>VLOOKUP($AX43&amp;"_"&amp;$BC$14,データシート1!$A:$BT,MATCH($BC$12&amp;"_"&amp;BN$20,データシート1!$A$1:$BT$1,0),0)</f>
        <v>98.982084124478519</v>
      </c>
      <c r="BO43" s="34">
        <f>VLOOKUP($AX43&amp;"_"&amp;$BC$14,データシート1!$A:$BT,MATCH($BC$12&amp;"_"&amp;BO$20,データシート1!$A$1:$BT$1,0),0)</f>
        <v>6.6751644403192696</v>
      </c>
      <c r="BP43" s="34">
        <f>VLOOKUP($AX43&amp;"_"&amp;$BC$14,データシート1!$A:$BT,MATCH($BC$12&amp;"_"&amp;BP$20,データシート1!$A$1:$BT$1,0),0)</f>
        <v>0</v>
      </c>
      <c r="BQ43" s="34">
        <f>VLOOKUP($AX43&amp;"_"&amp;$BC$14,データシート1!$A:$BT,MATCH($BC$12&amp;"_"&amp;BQ$20,データシート1!$A$1:$BT$1,0),0)</f>
        <v>13.4554700626</v>
      </c>
      <c r="BR43" s="35">
        <f t="shared" si="3"/>
        <v>935.36092380747937</v>
      </c>
      <c r="BT43" s="121" t="str">
        <f t="shared" si="4"/>
        <v>北見市</v>
      </c>
      <c r="BU43" s="33">
        <f t="shared" si="25"/>
        <v>935.36092380747937</v>
      </c>
      <c r="BV43" s="59">
        <f t="shared" si="16"/>
        <v>0.2583119561599852</v>
      </c>
      <c r="BW43" s="59">
        <f t="shared" si="16"/>
        <v>0.1732552499650068</v>
      </c>
      <c r="BX43" s="59">
        <f t="shared" si="16"/>
        <v>1.4423391875528222E-2</v>
      </c>
      <c r="BY43" s="59">
        <f t="shared" si="16"/>
        <v>7.0633314319450177E-2</v>
      </c>
      <c r="BZ43" s="59">
        <f t="shared" si="16"/>
        <v>0.21420075990587212</v>
      </c>
      <c r="CA43" s="59">
        <f t="shared" si="32"/>
        <v>0.28990820485213886</v>
      </c>
      <c r="CB43" s="59">
        <f t="shared" si="32"/>
        <v>0.22319375495724977</v>
      </c>
      <c r="CC43" s="59">
        <f t="shared" si="32"/>
        <v>0.21605729643047344</v>
      </c>
      <c r="CD43" s="59">
        <f t="shared" si="32"/>
        <v>0.11023495384044722</v>
      </c>
      <c r="CE43" s="59">
        <f t="shared" si="32"/>
        <v>0.10582234259002625</v>
      </c>
      <c r="CF43" s="59">
        <f t="shared" si="32"/>
        <v>7.1364585267763283E-3</v>
      </c>
      <c r="CG43" s="59">
        <f t="shared" si="32"/>
        <v>0</v>
      </c>
      <c r="CH43" s="59">
        <f t="shared" si="32"/>
        <v>1.4385324124754083E-2</v>
      </c>
      <c r="CI43" s="122">
        <f t="shared" si="6"/>
        <v>1</v>
      </c>
      <c r="CJ43" s="23"/>
      <c r="CK43" s="123" t="str">
        <f t="shared" si="7"/>
        <v>北見市</v>
      </c>
      <c r="CL43" s="124">
        <f t="shared" si="17"/>
        <v>241.61490994432086</v>
      </c>
      <c r="CM43" s="65">
        <f t="shared" si="18"/>
        <v>0.36782498240890921</v>
      </c>
      <c r="CN43" s="66">
        <f t="shared" si="19"/>
        <v>162.0561906617645</v>
      </c>
      <c r="CO43" s="65">
        <f t="shared" si="20"/>
        <v>0.54840237597272135</v>
      </c>
      <c r="CP43" s="66">
        <f t="shared" si="8"/>
        <v>13.491077149131369</v>
      </c>
      <c r="CQ43" s="65">
        <f t="shared" si="21"/>
        <v>0</v>
      </c>
      <c r="CR43" s="66">
        <f t="shared" si="9"/>
        <v>66.067642133424982</v>
      </c>
      <c r="CS43" s="65">
        <f t="shared" si="22"/>
        <v>0</v>
      </c>
      <c r="CT43" s="66">
        <f t="shared" si="10"/>
        <v>200.35502066582063</v>
      </c>
      <c r="CU43" s="67">
        <f t="shared" si="23"/>
        <v>9.7921179787769028E-2</v>
      </c>
      <c r="CV43" s="16"/>
      <c r="CW43" s="959">
        <f t="shared" si="24"/>
        <v>88.872</v>
      </c>
      <c r="CX43" s="962">
        <f>VLOOKUP($AX43&amp;"_"&amp;$CW$14,データシート1!$A:$BT,MATCH($CW$12&amp;"_"&amp;CX$20,データシート1!$A$1:$BT$1,0),0)</f>
        <v>88.872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19.619</v>
      </c>
      <c r="DB43" s="962">
        <f>VLOOKUP($AX43&amp;"_"&amp;$CW$14,データシート1!$A:$BT,MATCH($CW$12&amp;"_"&amp;DB$20,データシート1!$A$1:$BT$1,0),0)</f>
        <v>0</v>
      </c>
      <c r="DC43" s="962">
        <f>VLOOKUP($AX43&amp;"_"&amp;$CW$14,データシート1!$A:$BT,MATCH($CW$12&amp;"_"&amp;DC$20,データシート1!$A$1:$BT$1,0),0)</f>
        <v>0</v>
      </c>
      <c r="DD43" s="961">
        <f t="shared" si="11"/>
        <v>108.491</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0.82</v>
      </c>
      <c r="DO43" s="127">
        <f t="shared" si="27"/>
        <v>0</v>
      </c>
      <c r="DP43" s="127">
        <f t="shared" si="29"/>
        <v>0</v>
      </c>
      <c r="DQ43" s="127">
        <f t="shared" si="30"/>
        <v>0.18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12231</v>
      </c>
      <c r="AY44" s="18" t="str">
        <f>IF(IFERROR(比較地域マスタ!$Z29,"")=0,"",IFERROR(比較地域マスタ!$Z29,""))</f>
        <v>印西市</v>
      </c>
      <c r="BB44" s="110" t="str">
        <f t="shared" si="0"/>
        <v>12231</v>
      </c>
      <c r="BC44" s="1031" t="str">
        <f t="shared" si="0"/>
        <v>印西市</v>
      </c>
      <c r="BD44" s="34">
        <f t="shared" si="14"/>
        <v>531.93165928576059</v>
      </c>
      <c r="BE44" s="34">
        <f t="shared" si="15"/>
        <v>123.76653281294794</v>
      </c>
      <c r="BF44" s="34">
        <f>VLOOKUP($AX44&amp;"_"&amp;$BC$14,データシート1!$A:$BT,MATCH($BC$12&amp;"_"&amp;BF$20,データシート1!$A$1:$BT$1,0),0)</f>
        <v>95.174117393527609</v>
      </c>
      <c r="BG44" s="34">
        <f>VLOOKUP($AX44&amp;"_"&amp;$BC$14,データシート1!$A:$BT,MATCH($BC$12&amp;"_"&amp;BG$20,データシート1!$A$1:$BT$1,0),0)</f>
        <v>4.0282481678786262</v>
      </c>
      <c r="BH44" s="34">
        <f>VLOOKUP($AX44&amp;"_"&amp;$BC$14,データシート1!$A:$BT,MATCH($BC$12&amp;"_"&amp;BH$20,データシート1!$A$1:$BT$1,0),0)</f>
        <v>24.564167251541701</v>
      </c>
      <c r="BI44" s="34">
        <f>VLOOKUP($AX44&amp;"_"&amp;$BC$14,データシート1!$A:$BT,MATCH($BC$12&amp;"_"&amp;BI$20,データシート1!$A$1:$BT$1,0),0)</f>
        <v>151.19545043637714</v>
      </c>
      <c r="BJ44" s="34">
        <f>VLOOKUP($AX44&amp;"_"&amp;$BC$14,データシート1!$A:$BT,MATCH($BC$12&amp;"_"&amp;BJ$20,データシート1!$A$1:$BT$1,0),0)</f>
        <v>104.34371555659473</v>
      </c>
      <c r="BK44" s="34">
        <f t="shared" si="1"/>
        <v>134.96432503773062</v>
      </c>
      <c r="BL44" s="34">
        <f t="shared" si="2"/>
        <v>128.67994550722239</v>
      </c>
      <c r="BM44" s="34">
        <f>VLOOKUP($AX44&amp;"_"&amp;$BC$14,データシート1!$A:$BT,MATCH($BC$12&amp;"_"&amp;BM$20,データシート1!$A$1:$BT$1,0),0)</f>
        <v>73.561858854111691</v>
      </c>
      <c r="BN44" s="34">
        <f>VLOOKUP($AX44&amp;"_"&amp;$BC$14,データシート1!$A:$BT,MATCH($BC$12&amp;"_"&amp;BN$20,データシート1!$A$1:$BT$1,0),0)</f>
        <v>55.118086653110701</v>
      </c>
      <c r="BO44" s="34">
        <f>VLOOKUP($AX44&amp;"_"&amp;$BC$14,データシート1!$A:$BT,MATCH($BC$12&amp;"_"&amp;BO$20,データシート1!$A$1:$BT$1,0),0)</f>
        <v>6.2843795305082297</v>
      </c>
      <c r="BP44" s="34">
        <f>VLOOKUP($AX44&amp;"_"&amp;$BC$14,データシート1!$A:$BT,MATCH($BC$12&amp;"_"&amp;BP$20,データシート1!$A$1:$BT$1,0),0)</f>
        <v>0</v>
      </c>
      <c r="BQ44" s="34">
        <f>VLOOKUP($AX44&amp;"_"&amp;$BC$14,データシート1!$A:$BT,MATCH($BC$12&amp;"_"&amp;BQ$20,データシート1!$A$1:$BT$1,0),0)</f>
        <v>17.661635442110111</v>
      </c>
      <c r="BR44" s="35">
        <f t="shared" si="3"/>
        <v>531.93165928576059</v>
      </c>
      <c r="BT44" s="121" t="str">
        <f t="shared" si="4"/>
        <v>印西市</v>
      </c>
      <c r="BU44" s="33">
        <f t="shared" si="25"/>
        <v>531.93165928576059</v>
      </c>
      <c r="BV44" s="59">
        <f t="shared" si="16"/>
        <v>0.23267374793809548</v>
      </c>
      <c r="BW44" s="59">
        <f t="shared" si="16"/>
        <v>0.1789217011849239</v>
      </c>
      <c r="BX44" s="59">
        <f t="shared" si="16"/>
        <v>7.5728678629271035E-3</v>
      </c>
      <c r="BY44" s="59">
        <f t="shared" si="16"/>
        <v>4.6179178890244456E-2</v>
      </c>
      <c r="BZ44" s="59">
        <f t="shared" si="16"/>
        <v>0.28423848777753041</v>
      </c>
      <c r="CA44" s="59">
        <f t="shared" si="32"/>
        <v>0.19616000238959255</v>
      </c>
      <c r="CB44" s="59">
        <f t="shared" si="32"/>
        <v>0.25372493379873451</v>
      </c>
      <c r="CC44" s="59">
        <f t="shared" si="32"/>
        <v>0.24191067266047769</v>
      </c>
      <c r="CD44" s="59">
        <f t="shared" si="32"/>
        <v>0.13829193575897558</v>
      </c>
      <c r="CE44" s="59">
        <f t="shared" si="32"/>
        <v>0.10361873690150214</v>
      </c>
      <c r="CF44" s="59">
        <f t="shared" si="32"/>
        <v>1.1814261138256822E-2</v>
      </c>
      <c r="CG44" s="59">
        <f t="shared" si="32"/>
        <v>0</v>
      </c>
      <c r="CH44" s="59">
        <f t="shared" si="32"/>
        <v>3.3202828096046924E-2</v>
      </c>
      <c r="CI44" s="122">
        <f t="shared" si="6"/>
        <v>1</v>
      </c>
      <c r="CK44" s="123" t="str">
        <f t="shared" si="7"/>
        <v>印西市</v>
      </c>
      <c r="CL44" s="124">
        <f t="shared" si="17"/>
        <v>123.76653281294794</v>
      </c>
      <c r="CM44" s="65">
        <f t="shared" si="18"/>
        <v>5.9660716287169971E-2</v>
      </c>
      <c r="CN44" s="66">
        <f t="shared" si="19"/>
        <v>95.174117393527609</v>
      </c>
      <c r="CO44" s="65">
        <f t="shared" si="20"/>
        <v>4.663032473051134E-2</v>
      </c>
      <c r="CP44" s="66">
        <f t="shared" si="8"/>
        <v>4.0282481678786262</v>
      </c>
      <c r="CQ44" s="65">
        <f t="shared" si="21"/>
        <v>0.73133527956184385</v>
      </c>
      <c r="CR44" s="66">
        <f t="shared" si="9"/>
        <v>24.564167251541701</v>
      </c>
      <c r="CS44" s="65">
        <f t="shared" si="22"/>
        <v>0</v>
      </c>
      <c r="CT44" s="66">
        <f t="shared" si="10"/>
        <v>151.19545043637714</v>
      </c>
      <c r="CU44" s="67">
        <f t="shared" si="23"/>
        <v>1</v>
      </c>
      <c r="CV44" s="16"/>
      <c r="CW44" s="959">
        <f t="shared" si="24"/>
        <v>7.3840000000000003</v>
      </c>
      <c r="CX44" s="962">
        <f>VLOOKUP($AX44&amp;"_"&amp;$CW$14,データシート1!$A:$BT,MATCH($CW$12&amp;"_"&amp;CX$20,データシート1!$A$1:$BT$1,0),0)</f>
        <v>4.4379999999999997</v>
      </c>
      <c r="CY44" s="962">
        <f>VLOOKUP($AX44&amp;"_"&amp;$CW$14,データシート1!$A:$BT,MATCH($CW$12&amp;"_"&amp;CY$20,データシート1!$A$1:$BT$1,0),0)</f>
        <v>2.9460000000000002</v>
      </c>
      <c r="CZ44" s="962">
        <f>VLOOKUP($AX44&amp;"_"&amp;$CW$14,データシート1!$A:$BT,MATCH($CW$12&amp;"_"&amp;CZ$20,データシート1!$A$1:$BT$1,0),0)</f>
        <v>0</v>
      </c>
      <c r="DA44" s="962">
        <f>VLOOKUP($AX44&amp;"_"&amp;$CW$14,データシート1!$A:$BT,MATCH($CW$12&amp;"_"&amp;DA$20,データシート1!$A$1:$BT$1,0),0)</f>
        <v>411.59500000000003</v>
      </c>
      <c r="DB44" s="962">
        <f>VLOOKUP($AX44&amp;"_"&amp;$CW$14,データシート1!$A:$BT,MATCH($CW$12&amp;"_"&amp;DB$20,データシート1!$A$1:$BT$1,0),0)</f>
        <v>0.214</v>
      </c>
      <c r="DC44" s="962">
        <f>VLOOKUP($AX44&amp;"_"&amp;$CW$14,データシート1!$A:$BT,MATCH($CW$12&amp;"_"&amp;DC$20,データシート1!$A$1:$BT$1,0),0)</f>
        <v>0</v>
      </c>
      <c r="DD44" s="961">
        <f t="shared" si="11"/>
        <v>419.19300000000004</v>
      </c>
      <c r="DE44" s="16"/>
      <c r="DF44" s="125">
        <f>VLOOKUP($AX44&amp;"_"&amp;$DF$14,データシート1!$A:$BT,MATCH($DF$12&amp;"_"&amp;DF$20,データシート1!$A$1:$BT$1,0),0)</f>
        <v>1</v>
      </c>
      <c r="DG44" s="64">
        <f>VLOOKUP($AX44&amp;"_"&amp;$DF$14,データシート1!$A:$BT,MATCH($DF$12&amp;"_"&amp;DG$20,データシート1!$A$1:$BT$1,0),0)</f>
        <v>1</v>
      </c>
      <c r="DH44" s="64">
        <f>VLOOKUP($AX44&amp;"_"&amp;$DF$14,データシート1!$A:$BT,MATCH($DF$12&amp;"_"&amp;DH$20,データシート1!$A$1:$BT$1,0),0)</f>
        <v>0</v>
      </c>
      <c r="DI44" s="64">
        <f>VLOOKUP($AX44&amp;"_"&amp;$DF$14,データシート1!$A:$BT,MATCH($DF$12&amp;"_"&amp;DI$20,データシート1!$A$1:$BT$1,0),0)</f>
        <v>24</v>
      </c>
      <c r="DJ44" s="64">
        <f>VLOOKUP($AX44&amp;"_"&amp;$DF$14,データシート1!$A:$BT,MATCH($DF$12&amp;"_"&amp;DJ$20,データシート1!$A$1:$BT$1,0),0)</f>
        <v>1</v>
      </c>
      <c r="DK44" s="64">
        <f>VLOOKUP($AX44&amp;"_"&amp;$DF$14,データシート1!$A:$BT,MATCH($DF$12&amp;"_"&amp;DK$20,データシート1!$A$1:$BT$1,0),0)</f>
        <v>0</v>
      </c>
      <c r="DL44" s="68">
        <f t="shared" si="12"/>
        <v>27</v>
      </c>
      <c r="DM44" s="16"/>
      <c r="DN44" s="126">
        <f t="shared" si="26"/>
        <v>0.01</v>
      </c>
      <c r="DO44" s="127">
        <f t="shared" si="27"/>
        <v>0.01</v>
      </c>
      <c r="DP44" s="127">
        <f t="shared" si="29"/>
        <v>0</v>
      </c>
      <c r="DQ44" s="127">
        <f t="shared" si="30"/>
        <v>0.98</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37202</v>
      </c>
      <c r="AY45" s="18" t="str">
        <f>IF(IFERROR(比較地域マスタ!$Z30,"")=0,"",IFERROR(比較地域マスタ!$Z30,""))</f>
        <v>丸亀市</v>
      </c>
      <c r="BB45" s="110" t="str">
        <f t="shared" si="0"/>
        <v>37202</v>
      </c>
      <c r="BC45" s="1031" t="str">
        <f t="shared" si="0"/>
        <v>丸亀市</v>
      </c>
      <c r="BD45" s="34">
        <f t="shared" si="14"/>
        <v>823.31351031648546</v>
      </c>
      <c r="BE45" s="34">
        <f t="shared" si="15"/>
        <v>293.22110736031516</v>
      </c>
      <c r="BF45" s="34">
        <f>VLOOKUP($AX45&amp;"_"&amp;$BC$14,データシート1!$A:$BT,MATCH($BC$12&amp;"_"&amp;BF$20,データシート1!$A$1:$BT$1,0),0)</f>
        <v>275.00094783810408</v>
      </c>
      <c r="BG45" s="34">
        <f>VLOOKUP($AX45&amp;"_"&amp;$BC$14,データシート1!$A:$BT,MATCH($BC$12&amp;"_"&amp;BG$20,データシート1!$A$1:$BT$1,0),0)</f>
        <v>7.3151969040170286</v>
      </c>
      <c r="BH45" s="34">
        <f>VLOOKUP($AX45&amp;"_"&amp;$BC$14,データシート1!$A:$BT,MATCH($BC$12&amp;"_"&amp;BH$20,データシート1!$A$1:$BT$1,0),0)</f>
        <v>10.904962618194064</v>
      </c>
      <c r="BI45" s="34">
        <f>VLOOKUP($AX45&amp;"_"&amp;$BC$14,データシート1!$A:$BT,MATCH($BC$12&amp;"_"&amp;BI$20,データシート1!$A$1:$BT$1,0),0)</f>
        <v>134.52067087354339</v>
      </c>
      <c r="BJ45" s="34">
        <f>VLOOKUP($AX45&amp;"_"&amp;$BC$14,データシート1!$A:$BT,MATCH($BC$12&amp;"_"&amp;BJ$20,データシート1!$A$1:$BT$1,0),0)</f>
        <v>173.84323805727146</v>
      </c>
      <c r="BK45" s="34">
        <f t="shared" si="1"/>
        <v>205.30127443838987</v>
      </c>
      <c r="BL45" s="34">
        <f t="shared" si="2"/>
        <v>174.3489498711354</v>
      </c>
      <c r="BM45" s="34">
        <f>VLOOKUP($AX45&amp;"_"&amp;$BC$14,データシート1!$A:$BT,MATCH($BC$12&amp;"_"&amp;BM$20,データシート1!$A$1:$BT$1,0),0)</f>
        <v>99.231854201418017</v>
      </c>
      <c r="BN45" s="34">
        <f>VLOOKUP($AX45&amp;"_"&amp;$BC$14,データシート1!$A:$BT,MATCH($BC$12&amp;"_"&amp;BN$20,データシート1!$A$1:$BT$1,0),0)</f>
        <v>75.117095669717386</v>
      </c>
      <c r="BO45" s="34">
        <f>VLOOKUP($AX45&amp;"_"&amp;$BC$14,データシート1!$A:$BT,MATCH($BC$12&amp;"_"&amp;BO$20,データシート1!$A$1:$BT$1,0),0)</f>
        <v>6.55698893494686</v>
      </c>
      <c r="BP45" s="34">
        <f>VLOOKUP($AX45&amp;"_"&amp;$BC$14,データシート1!$A:$BT,MATCH($BC$12&amp;"_"&amp;BP$20,データシート1!$A$1:$BT$1,0),0)</f>
        <v>24.395335632307603</v>
      </c>
      <c r="BQ45" s="34">
        <f>VLOOKUP($AX45&amp;"_"&amp;$BC$14,データシート1!$A:$BT,MATCH($BC$12&amp;"_"&amp;BQ$20,データシート1!$A$1:$BT$1,0),0)</f>
        <v>16.427219586965538</v>
      </c>
      <c r="BR45" s="35">
        <f t="shared" si="3"/>
        <v>823.31351031648546</v>
      </c>
      <c r="BT45" s="121" t="str">
        <f t="shared" si="4"/>
        <v>丸亀市</v>
      </c>
      <c r="BU45" s="33">
        <f t="shared" si="25"/>
        <v>823.31351031648546</v>
      </c>
      <c r="BV45" s="59">
        <f t="shared" si="16"/>
        <v>0.35614757159468891</v>
      </c>
      <c r="BW45" s="59">
        <f t="shared" si="16"/>
        <v>0.33401729036657307</v>
      </c>
      <c r="BX45" s="59">
        <f t="shared" si="16"/>
        <v>8.8850684609864273E-3</v>
      </c>
      <c r="BY45" s="59">
        <f t="shared" si="16"/>
        <v>1.3245212767129434E-2</v>
      </c>
      <c r="BZ45" s="59">
        <f t="shared" si="16"/>
        <v>0.16338936406112545</v>
      </c>
      <c r="CA45" s="59">
        <f t="shared" si="32"/>
        <v>0.21115071704634766</v>
      </c>
      <c r="CB45" s="59">
        <f t="shared" si="32"/>
        <v>0.24935977834187503</v>
      </c>
      <c r="CC45" s="59">
        <f t="shared" si="32"/>
        <v>0.21176495671025108</v>
      </c>
      <c r="CD45" s="59">
        <f t="shared" si="32"/>
        <v>0.12052742115609501</v>
      </c>
      <c r="CE45" s="59">
        <f t="shared" si="32"/>
        <v>9.1237535554156077E-2</v>
      </c>
      <c r="CF45" s="59">
        <f t="shared" si="32"/>
        <v>7.96414592106757E-3</v>
      </c>
      <c r="CG45" s="59">
        <f t="shared" si="32"/>
        <v>2.963067571055639E-2</v>
      </c>
      <c r="CH45" s="59">
        <f t="shared" si="32"/>
        <v>1.9952568955962889E-2</v>
      </c>
      <c r="CI45" s="122">
        <f t="shared" si="6"/>
        <v>1</v>
      </c>
      <c r="CK45" s="123" t="str">
        <f t="shared" si="7"/>
        <v>丸亀市</v>
      </c>
      <c r="CL45" s="124">
        <f t="shared" si="17"/>
        <v>293.22110736031516</v>
      </c>
      <c r="CM45" s="65">
        <f t="shared" si="18"/>
        <v>0.3276469448768019</v>
      </c>
      <c r="CN45" s="66">
        <f t="shared" si="19"/>
        <v>275.00094783810408</v>
      </c>
      <c r="CO45" s="65">
        <f t="shared" si="20"/>
        <v>0.34935515951951979</v>
      </c>
      <c r="CP45" s="66">
        <f t="shared" si="8"/>
        <v>7.3151969040170286</v>
      </c>
      <c r="CQ45" s="65">
        <f t="shared" si="21"/>
        <v>0</v>
      </c>
      <c r="CR45" s="66">
        <f t="shared" si="9"/>
        <v>10.904962618194064</v>
      </c>
      <c r="CS45" s="65">
        <f t="shared" si="22"/>
        <v>0</v>
      </c>
      <c r="CT45" s="66">
        <f t="shared" si="10"/>
        <v>134.52067087354339</v>
      </c>
      <c r="CU45" s="67">
        <f t="shared" si="23"/>
        <v>0.44460824951002248</v>
      </c>
      <c r="CV45" s="16"/>
      <c r="CW45" s="959">
        <f t="shared" si="24"/>
        <v>96.072999999999993</v>
      </c>
      <c r="CX45" s="962">
        <f>VLOOKUP($AX45&amp;"_"&amp;$CW$14,データシート1!$A:$BT,MATCH($CW$12&amp;"_"&amp;CX$20,データシート1!$A$1:$BT$1,0),0)</f>
        <v>96.072999999999993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59.808999999999997</v>
      </c>
      <c r="DB45" s="962">
        <f>VLOOKUP($AX45&amp;"_"&amp;$CW$14,データシート1!$A:$BT,MATCH($CW$12&amp;"_"&amp;DB$20,データシート1!$A$1:$BT$1,0),0)</f>
        <v>0</v>
      </c>
      <c r="DC45" s="962">
        <f>VLOOKUP($AX45&amp;"_"&amp;$CW$14,データシート1!$A:$BT,MATCH($CW$12&amp;"_"&amp;DC$20,データシート1!$A$1:$BT$1,0),0)</f>
        <v>0</v>
      </c>
      <c r="DD45" s="961">
        <f t="shared" si="11"/>
        <v>155.88200000000001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0.62</v>
      </c>
      <c r="DO45" s="127">
        <f t="shared" si="27"/>
        <v>0</v>
      </c>
      <c r="DP45" s="127">
        <f t="shared" si="29"/>
        <v>0</v>
      </c>
      <c r="DQ45" s="127">
        <f t="shared" si="30"/>
        <v>0.38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25202</v>
      </c>
      <c r="AY46" s="18" t="str">
        <f>IF(IFERROR(比較地域マスタ!$Z31,"")=0,"",IFERROR(比較地域マスタ!$Z31,""))</f>
        <v>彦根市</v>
      </c>
      <c r="BB46" s="110" t="str">
        <f t="shared" si="0"/>
        <v>25202</v>
      </c>
      <c r="BC46" s="1031" t="str">
        <f t="shared" si="0"/>
        <v>彦根市</v>
      </c>
      <c r="BD46" s="34">
        <f t="shared" si="14"/>
        <v>662.57941462465249</v>
      </c>
      <c r="BE46" s="34">
        <f t="shared" si="15"/>
        <v>245.37925812683886</v>
      </c>
      <c r="BF46" s="34">
        <f>VLOOKUP($AX46&amp;"_"&amp;$BC$14,データシート1!$A:$BT,MATCH($BC$12&amp;"_"&amp;BF$20,データシート1!$A$1:$BT$1,0),0)</f>
        <v>233.15456742368187</v>
      </c>
      <c r="BG46" s="34">
        <f>VLOOKUP($AX46&amp;"_"&amp;$BC$14,データシート1!$A:$BT,MATCH($BC$12&amp;"_"&amp;BG$20,データシート1!$A$1:$BT$1,0),0)</f>
        <v>5.3715305395804549</v>
      </c>
      <c r="BH46" s="34">
        <f>VLOOKUP($AX46&amp;"_"&amp;$BC$14,データシート1!$A:$BT,MATCH($BC$12&amp;"_"&amp;BH$20,データシート1!$A$1:$BT$1,0),0)</f>
        <v>6.8531601635765576</v>
      </c>
      <c r="BI46" s="34">
        <f>VLOOKUP($AX46&amp;"_"&amp;$BC$14,データシート1!$A:$BT,MATCH($BC$12&amp;"_"&amp;BI$20,データシート1!$A$1:$BT$1,0),0)</f>
        <v>124.98331799414298</v>
      </c>
      <c r="BJ46" s="34">
        <f>VLOOKUP($AX46&amp;"_"&amp;$BC$14,データシート1!$A:$BT,MATCH($BC$12&amp;"_"&amp;BJ$20,データシート1!$A$1:$BT$1,0),0)</f>
        <v>112.02424627071446</v>
      </c>
      <c r="BK46" s="34">
        <f t="shared" si="1"/>
        <v>167.69917189355618</v>
      </c>
      <c r="BL46" s="34">
        <f t="shared" si="2"/>
        <v>160.51861384498659</v>
      </c>
      <c r="BM46" s="34">
        <f>VLOOKUP($AX46&amp;"_"&amp;$BC$14,データシート1!$A:$BT,MATCH($BC$12&amp;"_"&amp;BM$20,データシート1!$A$1:$BT$1,0),0)</f>
        <v>97.027336149142329</v>
      </c>
      <c r="BN46" s="34">
        <f>VLOOKUP($AX46&amp;"_"&amp;$BC$14,データシート1!$A:$BT,MATCH($BC$12&amp;"_"&amp;BN$20,データシート1!$A$1:$BT$1,0),0)</f>
        <v>63.491277695844261</v>
      </c>
      <c r="BO46" s="34">
        <f>VLOOKUP($AX46&amp;"_"&amp;$BC$14,データシート1!$A:$BT,MATCH($BC$12&amp;"_"&amp;BO$20,データシート1!$A$1:$BT$1,0),0)</f>
        <v>6.5280873167851299</v>
      </c>
      <c r="BP46" s="34">
        <f>VLOOKUP($AX46&amp;"_"&amp;$BC$14,データシート1!$A:$BT,MATCH($BC$12&amp;"_"&amp;BP$20,データシート1!$A$1:$BT$1,0),0)</f>
        <v>0.65247073178445236</v>
      </c>
      <c r="BQ46" s="34">
        <f>VLOOKUP($AX46&amp;"_"&amp;$BC$14,データシート1!$A:$BT,MATCH($BC$12&amp;"_"&amp;BQ$20,データシート1!$A$1:$BT$1,0),0)</f>
        <v>12.4934203394</v>
      </c>
      <c r="BR46" s="35">
        <f t="shared" si="3"/>
        <v>662.57941462465249</v>
      </c>
      <c r="BT46" s="121" t="str">
        <f t="shared" si="4"/>
        <v>彦根市</v>
      </c>
      <c r="BU46" s="33">
        <f t="shared" si="25"/>
        <v>662.57941462465249</v>
      </c>
      <c r="BV46" s="59">
        <f t="shared" si="16"/>
        <v>0.37033939284975348</v>
      </c>
      <c r="BW46" s="59">
        <f t="shared" si="16"/>
        <v>0.35188924116479325</v>
      </c>
      <c r="BX46" s="59">
        <f t="shared" si="16"/>
        <v>8.1069988306585062E-3</v>
      </c>
      <c r="BY46" s="59">
        <f t="shared" si="16"/>
        <v>1.034315285430175E-2</v>
      </c>
      <c r="BZ46" s="59">
        <f t="shared" si="16"/>
        <v>0.18863145343105073</v>
      </c>
      <c r="CA46" s="59">
        <f t="shared" si="32"/>
        <v>0.16907293495403197</v>
      </c>
      <c r="CB46" s="59">
        <f t="shared" si="32"/>
        <v>0.25310048605804758</v>
      </c>
      <c r="CC46" s="59">
        <f t="shared" si="32"/>
        <v>0.24226320694843723</v>
      </c>
      <c r="CD46" s="59">
        <f t="shared" si="32"/>
        <v>0.14643880266655698</v>
      </c>
      <c r="CE46" s="59">
        <f t="shared" si="32"/>
        <v>9.5824404281880257E-2</v>
      </c>
      <c r="CF46" s="59">
        <f t="shared" si="32"/>
        <v>9.8525356699819214E-3</v>
      </c>
      <c r="CG46" s="59">
        <f t="shared" si="32"/>
        <v>9.8474343962840047E-4</v>
      </c>
      <c r="CH46" s="59">
        <f t="shared" si="32"/>
        <v>1.8855732707116251E-2</v>
      </c>
      <c r="CI46" s="122">
        <f t="shared" si="6"/>
        <v>1</v>
      </c>
      <c r="CK46" s="123" t="str">
        <f t="shared" si="7"/>
        <v>彦根市</v>
      </c>
      <c r="CL46" s="124">
        <f t="shared" si="17"/>
        <v>245.37925812683886</v>
      </c>
      <c r="CM46" s="65">
        <f t="shared" si="18"/>
        <v>0.8163281669735013</v>
      </c>
      <c r="CN46" s="66">
        <f t="shared" si="19"/>
        <v>233.15456742368187</v>
      </c>
      <c r="CO46" s="65">
        <f t="shared" si="20"/>
        <v>0.85912964182255258</v>
      </c>
      <c r="CP46" s="66">
        <f t="shared" si="8"/>
        <v>5.3715305395804549</v>
      </c>
      <c r="CQ46" s="65">
        <f t="shared" si="21"/>
        <v>0</v>
      </c>
      <c r="CR46" s="66">
        <f t="shared" si="9"/>
        <v>6.8531601635765576</v>
      </c>
      <c r="CS46" s="65">
        <f t="shared" si="22"/>
        <v>0</v>
      </c>
      <c r="CT46" s="66">
        <f t="shared" si="10"/>
        <v>124.98331799414298</v>
      </c>
      <c r="CU46" s="67">
        <f t="shared" si="23"/>
        <v>0.24225633057220403</v>
      </c>
      <c r="CV46" s="16"/>
      <c r="CW46" s="959">
        <f t="shared" si="24"/>
        <v>200.31</v>
      </c>
      <c r="CX46" s="962">
        <f>VLOOKUP($AX46&amp;"_"&amp;$CW$14,データシート1!$A:$BT,MATCH($CW$12&amp;"_"&amp;CX$20,データシート1!$A$1:$BT$1,0),0)</f>
        <v>200.31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30.277999999999999</v>
      </c>
      <c r="DB46" s="962">
        <f>VLOOKUP($AX46&amp;"_"&amp;$CW$14,データシート1!$A:$BT,MATCH($CW$12&amp;"_"&amp;DB$20,データシート1!$A$1:$BT$1,0),0)</f>
        <v>0</v>
      </c>
      <c r="DC46" s="962">
        <f>VLOOKUP($AX46&amp;"_"&amp;$CW$14,データシート1!$A:$BT,MATCH($CW$12&amp;"_"&amp;DC$20,データシート1!$A$1:$BT$1,0),0)</f>
        <v>0</v>
      </c>
      <c r="DD46" s="961">
        <f t="shared" si="11"/>
        <v>230.58799999999999</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0.87</v>
      </c>
      <c r="DO46" s="127">
        <f t="shared" si="27"/>
        <v>0</v>
      </c>
      <c r="DP46" s="127">
        <f t="shared" si="29"/>
        <v>0</v>
      </c>
      <c r="DQ46" s="127">
        <f t="shared" si="30"/>
        <v>0.13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03215</v>
      </c>
      <c r="AY47" s="18" t="str">
        <f>IF(IFERROR(比較地域マスタ!$Z32,"")=0,"",IFERROR(比較地域マスタ!$Z32,""))</f>
        <v>奥州市</v>
      </c>
      <c r="BB47" s="110" t="str">
        <f t="shared" si="0"/>
        <v>03215</v>
      </c>
      <c r="BC47" s="1031" t="str">
        <f t="shared" si="0"/>
        <v>奥州市</v>
      </c>
      <c r="BD47" s="34">
        <f t="shared" si="14"/>
        <v>994.30127654377418</v>
      </c>
      <c r="BE47" s="34">
        <f t="shared" si="15"/>
        <v>420.22895441184562</v>
      </c>
      <c r="BF47" s="34">
        <f>VLOOKUP($AX47&amp;"_"&amp;$BC$14,データシート1!$A:$BT,MATCH($BC$12&amp;"_"&amp;BF$20,データシート1!$A$1:$BT$1,0),0)</f>
        <v>358.48254425301957</v>
      </c>
      <c r="BG47" s="34">
        <f>VLOOKUP($AX47&amp;"_"&amp;$BC$14,データシート1!$A:$BT,MATCH($BC$12&amp;"_"&amp;BG$20,データシート1!$A$1:$BT$1,0),0)</f>
        <v>14.195718497788087</v>
      </c>
      <c r="BH47" s="34">
        <f>VLOOKUP($AX47&amp;"_"&amp;$BC$14,データシート1!$A:$BT,MATCH($BC$12&amp;"_"&amp;BH$20,データシート1!$A$1:$BT$1,0),0)</f>
        <v>47.550691661037966</v>
      </c>
      <c r="BI47" s="34">
        <f>VLOOKUP($AX47&amp;"_"&amp;$BC$14,データシート1!$A:$BT,MATCH($BC$12&amp;"_"&amp;BI$20,データシート1!$A$1:$BT$1,0),0)</f>
        <v>144.2528366021842</v>
      </c>
      <c r="BJ47" s="34">
        <f>VLOOKUP($AX47&amp;"_"&amp;$BC$14,データシート1!$A:$BT,MATCH($BC$12&amp;"_"&amp;BJ$20,データシート1!$A$1:$BT$1,0),0)</f>
        <v>183.0326391886143</v>
      </c>
      <c r="BK47" s="34">
        <f t="shared" si="1"/>
        <v>230.33602906652817</v>
      </c>
      <c r="BL47" s="34">
        <f t="shared" si="2"/>
        <v>223.72882721921951</v>
      </c>
      <c r="BM47" s="34">
        <f>VLOOKUP($AX47&amp;"_"&amp;$BC$14,データシート1!$A:$BT,MATCH($BC$12&amp;"_"&amp;BM$20,データシート1!$A$1:$BT$1,0),0)</f>
        <v>102.48018844613989</v>
      </c>
      <c r="BN47" s="34">
        <f>VLOOKUP($AX47&amp;"_"&amp;$BC$14,データシート1!$A:$BT,MATCH($BC$12&amp;"_"&amp;BN$20,データシート1!$A$1:$BT$1,0),0)</f>
        <v>121.24863877307962</v>
      </c>
      <c r="BO47" s="34">
        <f>VLOOKUP($AX47&amp;"_"&amp;$BC$14,データシート1!$A:$BT,MATCH($BC$12&amp;"_"&amp;BO$20,データシート1!$A$1:$BT$1,0),0)</f>
        <v>6.6072018473086596</v>
      </c>
      <c r="BP47" s="34">
        <f>VLOOKUP($AX47&amp;"_"&amp;$BC$14,データシート1!$A:$BT,MATCH($BC$12&amp;"_"&amp;BP$20,データシート1!$A$1:$BT$1,0),0)</f>
        <v>0</v>
      </c>
      <c r="BQ47" s="34">
        <f>VLOOKUP($AX47&amp;"_"&amp;$BC$14,データシート1!$A:$BT,MATCH($BC$12&amp;"_"&amp;BQ$20,データシート1!$A$1:$BT$1,0),0)</f>
        <v>16.450817274601992</v>
      </c>
      <c r="BR47" s="35">
        <f t="shared" si="3"/>
        <v>994.30127654377418</v>
      </c>
      <c r="BT47" s="121" t="str">
        <f t="shared" si="4"/>
        <v>奥州市</v>
      </c>
      <c r="BU47" s="33">
        <f t="shared" si="25"/>
        <v>994.30127654377418</v>
      </c>
      <c r="BV47" s="59">
        <f t="shared" si="16"/>
        <v>0.42263744835225003</v>
      </c>
      <c r="BW47" s="59">
        <f t="shared" si="16"/>
        <v>0.36053714574230195</v>
      </c>
      <c r="BX47" s="59">
        <f t="shared" si="16"/>
        <v>1.4277079626341121E-2</v>
      </c>
      <c r="BY47" s="59">
        <f t="shared" si="16"/>
        <v>4.7823222983606965E-2</v>
      </c>
      <c r="BZ47" s="59">
        <f t="shared" si="16"/>
        <v>0.14507960515107862</v>
      </c>
      <c r="CA47" s="59">
        <f t="shared" si="32"/>
        <v>0.18408166971769574</v>
      </c>
      <c r="CB47" s="59">
        <f t="shared" si="32"/>
        <v>0.2316561735364398</v>
      </c>
      <c r="CC47" s="59">
        <f t="shared" si="32"/>
        <v>0.22501110327134316</v>
      </c>
      <c r="CD47" s="59">
        <f t="shared" si="32"/>
        <v>0.10306754186453887</v>
      </c>
      <c r="CE47" s="59">
        <f t="shared" si="32"/>
        <v>0.12194356140680429</v>
      </c>
      <c r="CF47" s="59">
        <f t="shared" si="32"/>
        <v>6.6450702650966342E-3</v>
      </c>
      <c r="CG47" s="59">
        <f t="shared" si="32"/>
        <v>0</v>
      </c>
      <c r="CH47" s="59">
        <f t="shared" si="32"/>
        <v>1.654510324253591E-2</v>
      </c>
      <c r="CI47" s="122">
        <f t="shared" si="6"/>
        <v>1</v>
      </c>
      <c r="CK47" s="123" t="str">
        <f t="shared" si="7"/>
        <v>奥州市</v>
      </c>
      <c r="CL47" s="124">
        <f t="shared" si="17"/>
        <v>420.22895441184562</v>
      </c>
      <c r="CM47" s="65">
        <f t="shared" si="18"/>
        <v>0.11605102287217671</v>
      </c>
      <c r="CN47" s="66">
        <f t="shared" si="19"/>
        <v>358.48254425301957</v>
      </c>
      <c r="CO47" s="65">
        <f t="shared" si="20"/>
        <v>0.1360400967406078</v>
      </c>
      <c r="CP47" s="66">
        <f t="shared" si="8"/>
        <v>14.195718497788087</v>
      </c>
      <c r="CQ47" s="65">
        <f t="shared" si="21"/>
        <v>0</v>
      </c>
      <c r="CR47" s="66">
        <f t="shared" si="9"/>
        <v>47.550691661037966</v>
      </c>
      <c r="CS47" s="65">
        <f t="shared" si="22"/>
        <v>0</v>
      </c>
      <c r="CT47" s="66">
        <f t="shared" si="10"/>
        <v>144.2528366021842</v>
      </c>
      <c r="CU47" s="67">
        <f t="shared" si="23"/>
        <v>0.180211360915494</v>
      </c>
      <c r="CV47" s="16"/>
      <c r="CW47" s="959">
        <f t="shared" si="24"/>
        <v>48.768000000000001</v>
      </c>
      <c r="CX47" s="962">
        <f>VLOOKUP($AX47&amp;"_"&amp;$CW$14,データシート1!$A:$BT,MATCH($CW$12&amp;"_"&amp;CX$20,データシート1!$A$1:$BT$1,0),0)</f>
        <v>48.768000000000001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25.996000000000002</v>
      </c>
      <c r="DB47" s="962">
        <f>VLOOKUP($AX47&amp;"_"&amp;$CW$14,データシート1!$A:$BT,MATCH($CW$12&amp;"_"&amp;DB$20,データシート1!$A$1:$BT$1,0),0)</f>
        <v>0</v>
      </c>
      <c r="DC47" s="962">
        <f>VLOOKUP($AX47&amp;"_"&amp;$CW$14,データシート1!$A:$BT,MATCH($CW$12&amp;"_"&amp;DC$20,データシート1!$A$1:$BT$1,0),0)</f>
        <v>0</v>
      </c>
      <c r="DD47" s="961">
        <f t="shared" si="11"/>
        <v>74.76400000000001</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11</v>
      </c>
      <c r="DM47" s="16"/>
      <c r="DN47" s="126">
        <f t="shared" si="26"/>
        <v>0.65</v>
      </c>
      <c r="DO47" s="127">
        <f t="shared" si="27"/>
        <v>0</v>
      </c>
      <c r="DP47" s="127">
        <f t="shared" si="29"/>
        <v>0</v>
      </c>
      <c r="DQ47" s="127">
        <f t="shared" si="30"/>
        <v>0.35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12224</v>
      </c>
      <c r="AY48" s="18" t="str">
        <f>IF(IFERROR(比較地域マスタ!$Z33,"")=0,"",IFERROR(比較地域マスタ!$Z33,""))</f>
        <v>鎌ケ谷市</v>
      </c>
      <c r="BB48" s="110" t="str">
        <f t="shared" si="0"/>
        <v>12224</v>
      </c>
      <c r="BC48" s="1031" t="str">
        <f t="shared" si="0"/>
        <v>鎌ケ谷市</v>
      </c>
      <c r="BD48" s="34">
        <f t="shared" si="14"/>
        <v>449.20047005348096</v>
      </c>
      <c r="BE48" s="34">
        <f t="shared" si="15"/>
        <v>100.61065252374506</v>
      </c>
      <c r="BF48" s="34">
        <f>VLOOKUP($AX48&amp;"_"&amp;$BC$14,データシート1!$A:$BT,MATCH($BC$12&amp;"_"&amp;BF$20,データシート1!$A$1:$BT$1,0),0)</f>
        <v>94.963544275360107</v>
      </c>
      <c r="BG48" s="34">
        <f>VLOOKUP($AX48&amp;"_"&amp;$BC$14,データシート1!$A:$BT,MATCH($BC$12&amp;"_"&amp;BG$20,データシート1!$A$1:$BT$1,0),0)</f>
        <v>5.4882882014999774</v>
      </c>
      <c r="BH48" s="34">
        <f>VLOOKUP($AX48&amp;"_"&amp;$BC$14,データシート1!$A:$BT,MATCH($BC$12&amp;"_"&amp;BH$20,データシート1!$A$1:$BT$1,0),0)</f>
        <v>0.15882004688496787</v>
      </c>
      <c r="BI48" s="34">
        <f>VLOOKUP($AX48&amp;"_"&amp;$BC$14,データシート1!$A:$BT,MATCH($BC$12&amp;"_"&amp;BI$20,データシート1!$A$1:$BT$1,0),0)</f>
        <v>110.9375918576805</v>
      </c>
      <c r="BJ48" s="34">
        <f>VLOOKUP($AX48&amp;"_"&amp;$BC$14,データシート1!$A:$BT,MATCH($BC$12&amp;"_"&amp;BJ$20,データシート1!$A$1:$BT$1,0),0)</f>
        <v>122.84335065204854</v>
      </c>
      <c r="BK48" s="34">
        <f t="shared" si="1"/>
        <v>102.41583289446051</v>
      </c>
      <c r="BL48" s="34">
        <f t="shared" si="2"/>
        <v>96.000783017596817</v>
      </c>
      <c r="BM48" s="34">
        <f>VLOOKUP($AX48&amp;"_"&amp;$BC$14,データシート1!$A:$BT,MATCH($BC$12&amp;"_"&amp;BM$20,データシート1!$A$1:$BT$1,0),0)</f>
        <v>61.764561262402111</v>
      </c>
      <c r="BN48" s="34">
        <f>VLOOKUP($AX48&amp;"_"&amp;$BC$14,データシート1!$A:$BT,MATCH($BC$12&amp;"_"&amp;BN$20,データシート1!$A$1:$BT$1,0),0)</f>
        <v>34.236221755194705</v>
      </c>
      <c r="BO48" s="34">
        <f>VLOOKUP($AX48&amp;"_"&amp;$BC$14,データシート1!$A:$BT,MATCH($BC$12&amp;"_"&amp;BO$20,データシート1!$A$1:$BT$1,0),0)</f>
        <v>6.4150498768636899</v>
      </c>
      <c r="BP48" s="34">
        <f>VLOOKUP($AX48&amp;"_"&amp;$BC$14,データシート1!$A:$BT,MATCH($BC$12&amp;"_"&amp;BP$20,データシート1!$A$1:$BT$1,0),0)</f>
        <v>0</v>
      </c>
      <c r="BQ48" s="34">
        <f>VLOOKUP($AX48&amp;"_"&amp;$BC$14,データシート1!$A:$BT,MATCH($BC$12&amp;"_"&amp;BQ$20,データシート1!$A$1:$BT$1,0),0)</f>
        <v>12.393042125546341</v>
      </c>
      <c r="BR48" s="35">
        <f t="shared" si="3"/>
        <v>449.20047005348096</v>
      </c>
      <c r="BT48" s="121" t="str">
        <f t="shared" si="4"/>
        <v>鎌ケ谷市</v>
      </c>
      <c r="BU48" s="33">
        <f t="shared" si="25"/>
        <v>449.20047005348096</v>
      </c>
      <c r="BV48" s="59">
        <f t="shared" si="16"/>
        <v>0.2239771755175736</v>
      </c>
      <c r="BW48" s="59">
        <f t="shared" si="16"/>
        <v>0.21140570993626503</v>
      </c>
      <c r="BX48" s="59">
        <f t="shared" si="16"/>
        <v>1.2217903959108841E-2</v>
      </c>
      <c r="BY48" s="59">
        <f t="shared" si="16"/>
        <v>3.5356162219968084E-4</v>
      </c>
      <c r="BZ48" s="59">
        <f t="shared" si="16"/>
        <v>0.24696677597971453</v>
      </c>
      <c r="CA48" s="59">
        <f t="shared" si="32"/>
        <v>0.27347110887355713</v>
      </c>
      <c r="CB48" s="59">
        <f t="shared" si="32"/>
        <v>0.22799582752499584</v>
      </c>
      <c r="CC48" s="59">
        <f t="shared" si="32"/>
        <v>0.21371478753387579</v>
      </c>
      <c r="CD48" s="59">
        <f t="shared" si="32"/>
        <v>0.1374988794091167</v>
      </c>
      <c r="CE48" s="59">
        <f t="shared" si="32"/>
        <v>7.6215908124759105E-2</v>
      </c>
      <c r="CF48" s="59">
        <f t="shared" si="32"/>
        <v>1.4281039991120058E-2</v>
      </c>
      <c r="CG48" s="59">
        <f t="shared" si="32"/>
        <v>0</v>
      </c>
      <c r="CH48" s="59">
        <f t="shared" si="32"/>
        <v>2.7589112104158861E-2</v>
      </c>
      <c r="CI48" s="122">
        <f t="shared" si="6"/>
        <v>1</v>
      </c>
      <c r="CK48" s="123" t="str">
        <f t="shared" si="7"/>
        <v>鎌ケ谷市</v>
      </c>
      <c r="CL48" s="124">
        <f t="shared" si="17"/>
        <v>100.61065252374506</v>
      </c>
      <c r="CM48" s="65">
        <f t="shared" si="18"/>
        <v>2.999682363940263E-2</v>
      </c>
      <c r="CN48" s="66">
        <f t="shared" si="19"/>
        <v>94.963544275360107</v>
      </c>
      <c r="CO48" s="65">
        <f t="shared" si="20"/>
        <v>3.1780616688535608E-2</v>
      </c>
      <c r="CP48" s="66">
        <f t="shared" si="8"/>
        <v>5.4882882014999774</v>
      </c>
      <c r="CQ48" s="65">
        <f t="shared" si="21"/>
        <v>0</v>
      </c>
      <c r="CR48" s="66">
        <f t="shared" si="9"/>
        <v>0.15882004688496787</v>
      </c>
      <c r="CS48" s="65">
        <f t="shared" si="22"/>
        <v>0</v>
      </c>
      <c r="CT48" s="66">
        <f t="shared" si="10"/>
        <v>110.9375918576805</v>
      </c>
      <c r="CU48" s="67">
        <f t="shared" si="23"/>
        <v>5.5959390284621581E-2</v>
      </c>
      <c r="CV48" s="16"/>
      <c r="CW48" s="959">
        <f t="shared" si="24"/>
        <v>3.0179999999999998</v>
      </c>
      <c r="CX48" s="962">
        <f>VLOOKUP($AX48&amp;"_"&amp;$CW$14,データシート1!$A:$BT,MATCH($CW$12&amp;"_"&amp;CX$20,データシート1!$A$1:$BT$1,0),0)</f>
        <v>3.0179999999999998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6.2080000000000002</v>
      </c>
      <c r="DB48" s="962">
        <f>VLOOKUP($AX48&amp;"_"&amp;$CW$14,データシート1!$A:$BT,MATCH($CW$12&amp;"_"&amp;DB$20,データシート1!$A$1:$BT$1,0),0)</f>
        <v>0</v>
      </c>
      <c r="DC48" s="962">
        <f>VLOOKUP($AX48&amp;"_"&amp;$CW$14,データシート1!$A:$BT,MATCH($CW$12&amp;"_"&amp;DC$20,データシート1!$A$1:$BT$1,0),0)</f>
        <v>0</v>
      </c>
      <c r="DD48" s="961">
        <f t="shared" si="11"/>
        <v>9.2259999999999991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0.33</v>
      </c>
      <c r="DO48" s="127">
        <f t="shared" si="27"/>
        <v>0</v>
      </c>
      <c r="DP48" s="127">
        <f t="shared" si="29"/>
        <v>0</v>
      </c>
      <c r="DQ48" s="127">
        <f t="shared" si="30"/>
        <v>0.67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27222</v>
      </c>
      <c r="AY49" s="18" t="str">
        <f>IF(IFERROR(比較地域マスタ!$Z34,"")=0,"",IFERROR(比較地域マスタ!$Z34,""))</f>
        <v>羽曳野市</v>
      </c>
      <c r="BB49" s="110" t="str">
        <f t="shared" si="0"/>
        <v>27222</v>
      </c>
      <c r="BC49" s="1031" t="str">
        <f t="shared" si="0"/>
        <v>羽曳野市</v>
      </c>
      <c r="BD49" s="34">
        <f t="shared" si="14"/>
        <v>380.89605965436846</v>
      </c>
      <c r="BE49" s="34">
        <f t="shared" si="15"/>
        <v>64.123850664098086</v>
      </c>
      <c r="BF49" s="34">
        <f>VLOOKUP($AX49&amp;"_"&amp;$BC$14,データシート1!$A:$BT,MATCH($BC$12&amp;"_"&amp;BF$20,データシート1!$A$1:$BT$1,0),0)</f>
        <v>60.46592633347128</v>
      </c>
      <c r="BG49" s="34">
        <f>VLOOKUP($AX49&amp;"_"&amp;$BC$14,データシート1!$A:$BT,MATCH($BC$12&amp;"_"&amp;BG$20,データシート1!$A$1:$BT$1,0),0)</f>
        <v>3.3273892410687309</v>
      </c>
      <c r="BH49" s="34">
        <f>VLOOKUP($AX49&amp;"_"&amp;$BC$14,データシート1!$A:$BT,MATCH($BC$12&amp;"_"&amp;BH$20,データシート1!$A$1:$BT$1,0),0)</f>
        <v>0.33053508955807037</v>
      </c>
      <c r="BI49" s="34">
        <f>VLOOKUP($AX49&amp;"_"&amp;$BC$14,データシート1!$A:$BT,MATCH($BC$12&amp;"_"&amp;BI$20,データシート1!$A$1:$BT$1,0),0)</f>
        <v>79.121205997885141</v>
      </c>
      <c r="BJ49" s="34">
        <f>VLOOKUP($AX49&amp;"_"&amp;$BC$14,データシート1!$A:$BT,MATCH($BC$12&amp;"_"&amp;BJ$20,データシート1!$A$1:$BT$1,0),0)</f>
        <v>99.327419965683092</v>
      </c>
      <c r="BK49" s="34">
        <f t="shared" si="1"/>
        <v>120.84296476682955</v>
      </c>
      <c r="BL49" s="34">
        <f t="shared" si="2"/>
        <v>114.44578134482947</v>
      </c>
      <c r="BM49" s="34">
        <f>VLOOKUP($AX49&amp;"_"&amp;$BC$14,データシート1!$A:$BT,MATCH($BC$12&amp;"_"&amp;BM$20,データシート1!$A$1:$BT$1,0),0)</f>
        <v>62.677900430792526</v>
      </c>
      <c r="BN49" s="34">
        <f>VLOOKUP($AX49&amp;"_"&amp;$BC$14,データシート1!$A:$BT,MATCH($BC$12&amp;"_"&amp;BN$20,データシート1!$A$1:$BT$1,0),0)</f>
        <v>51.767880914036951</v>
      </c>
      <c r="BO49" s="34">
        <f>VLOOKUP($AX49&amp;"_"&amp;$BC$14,データシート1!$A:$BT,MATCH($BC$12&amp;"_"&amp;BO$20,データシート1!$A$1:$BT$1,0),0)</f>
        <v>6.3971834220000803</v>
      </c>
      <c r="BP49" s="34">
        <f>VLOOKUP($AX49&amp;"_"&amp;$BC$14,データシート1!$A:$BT,MATCH($BC$12&amp;"_"&amp;BP$20,データシート1!$A$1:$BT$1,0),0)</f>
        <v>0</v>
      </c>
      <c r="BQ49" s="34">
        <f>VLOOKUP($AX49&amp;"_"&amp;$BC$14,データシート1!$A:$BT,MATCH($BC$12&amp;"_"&amp;BQ$20,データシート1!$A$1:$BT$1,0),0)</f>
        <v>17.4806182598726</v>
      </c>
      <c r="BR49" s="35">
        <f t="shared" si="3"/>
        <v>380.89605965436846</v>
      </c>
      <c r="BT49" s="121" t="str">
        <f t="shared" si="4"/>
        <v>羽曳野市</v>
      </c>
      <c r="BU49" s="33">
        <f t="shared" si="25"/>
        <v>380.89605965436846</v>
      </c>
      <c r="BV49" s="59">
        <f t="shared" si="16"/>
        <v>0.16834999743049364</v>
      </c>
      <c r="BW49" s="59">
        <f t="shared" si="16"/>
        <v>0.15874652625269761</v>
      </c>
      <c r="BX49" s="59">
        <f t="shared" si="16"/>
        <v>8.7356882717244712E-3</v>
      </c>
      <c r="BY49" s="59">
        <f t="shared" si="16"/>
        <v>8.6778290607155014E-4</v>
      </c>
      <c r="BZ49" s="59">
        <f t="shared" si="16"/>
        <v>0.20772387635010209</v>
      </c>
      <c r="CA49" s="59">
        <f t="shared" si="32"/>
        <v>0.26077303098334614</v>
      </c>
      <c r="CB49" s="59">
        <f t="shared" si="32"/>
        <v>0.31725968726608644</v>
      </c>
      <c r="CC49" s="59">
        <f t="shared" si="32"/>
        <v>0.30046459774007511</v>
      </c>
      <c r="CD49" s="59">
        <f t="shared" si="32"/>
        <v>0.1645538168277916</v>
      </c>
      <c r="CE49" s="59">
        <f t="shared" si="32"/>
        <v>0.13591078091228354</v>
      </c>
      <c r="CF49" s="59">
        <f t="shared" si="32"/>
        <v>1.6795089526011355E-2</v>
      </c>
      <c r="CG49" s="59">
        <f t="shared" si="32"/>
        <v>0</v>
      </c>
      <c r="CH49" s="59">
        <f t="shared" si="32"/>
        <v>4.5893407969971677E-2</v>
      </c>
      <c r="CI49" s="122">
        <f t="shared" si="6"/>
        <v>1</v>
      </c>
      <c r="CK49" s="123" t="str">
        <f t="shared" si="7"/>
        <v>羽曳野市</v>
      </c>
      <c r="CL49" s="124">
        <f t="shared" si="17"/>
        <v>64.123850664098086</v>
      </c>
      <c r="CM49" s="65">
        <f t="shared" si="18"/>
        <v>0.37061093109471732</v>
      </c>
      <c r="CN49" s="66">
        <f t="shared" si="19"/>
        <v>60.46592633347128</v>
      </c>
      <c r="CO49" s="65">
        <f t="shared" si="20"/>
        <v>0.39303127300052199</v>
      </c>
      <c r="CP49" s="66">
        <f t="shared" si="8"/>
        <v>3.3273892410687309</v>
      </c>
      <c r="CQ49" s="65">
        <f t="shared" si="21"/>
        <v>0</v>
      </c>
      <c r="CR49" s="66">
        <f t="shared" si="9"/>
        <v>0.33053508955807037</v>
      </c>
      <c r="CS49" s="65">
        <f t="shared" si="22"/>
        <v>0</v>
      </c>
      <c r="CT49" s="66">
        <f t="shared" si="10"/>
        <v>79.121205997885141</v>
      </c>
      <c r="CU49" s="67">
        <f t="shared" si="23"/>
        <v>8.6538114701929791E-2</v>
      </c>
      <c r="CV49" s="16"/>
      <c r="CW49" s="959">
        <f t="shared" si="24"/>
        <v>23.765000000000001</v>
      </c>
      <c r="CX49" s="962">
        <f>VLOOKUP($AX49&amp;"_"&amp;$CW$14,データシート1!$A:$BT,MATCH($CW$12&amp;"_"&amp;CX$20,データシート1!$A$1:$BT$1,0),0)</f>
        <v>23.765000000000001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6.8469999999999995</v>
      </c>
      <c r="DB49" s="962">
        <f>VLOOKUP($AX49&amp;"_"&amp;$CW$14,データシート1!$A:$BT,MATCH($CW$12&amp;"_"&amp;DB$20,データシート1!$A$1:$BT$1,0),0)</f>
        <v>0</v>
      </c>
      <c r="DC49" s="962">
        <f>VLOOKUP($AX49&amp;"_"&amp;$CW$14,データシート1!$A:$BT,MATCH($CW$12&amp;"_"&amp;DC$20,データシート1!$A$1:$BT$1,0),0)</f>
        <v>0</v>
      </c>
      <c r="DD49" s="961">
        <f t="shared" si="11"/>
        <v>30.612000000000002</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0.78</v>
      </c>
      <c r="DO49" s="127">
        <f t="shared" si="27"/>
        <v>0</v>
      </c>
      <c r="DP49" s="127">
        <f t="shared" si="29"/>
        <v>0</v>
      </c>
      <c r="DQ49" s="127">
        <f t="shared" si="30"/>
        <v>0.22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丸亀市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香川県</v>
      </c>
      <c r="AY4" s="1038" t="str">
        <f>年度マスタ!$J4</f>
        <v>丸亀市</v>
      </c>
      <c r="AZ4" s="1038" t="str">
        <f>年度マスタ!$K4</f>
        <v>37202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13222</v>
      </c>
      <c r="AY13" s="18" t="str">
        <f>IF(IFERROR(比較地域マスタ!$Z6,"")=0,"",IFERROR(比較地域マスタ!$Z6,""))</f>
        <v>東久留米市</v>
      </c>
      <c r="BC13" s="844" t="str">
        <f t="shared" ref="BC13:BC59" si="0">AX13</f>
        <v>13222</v>
      </c>
      <c r="BD13" s="1031" t="str">
        <f>AY13</f>
        <v>東久留米市</v>
      </c>
      <c r="BE13" s="34">
        <f>VLOOKUP($BC13&amp;"_"&amp;$AZ$7,データシート1!$A:$BT,MATCH("cb_"&amp;BE$12,データシート1!$A$1:$BT$1,0),0)</f>
        <v>7563.9000000000033</v>
      </c>
      <c r="BF13" s="34">
        <f>VLOOKUP($BC13&amp;"_"&amp;$AZ$7,データシート1!$A:$BT,MATCH("cb_"&amp;BF$12,データシート1!$A$1:$BT$1,0),0)</f>
        <v>1410.3000000000004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8974.2000000000044</v>
      </c>
      <c r="BL13" s="36"/>
      <c r="BM13" s="844" t="str">
        <f>AX13</f>
        <v>13222</v>
      </c>
      <c r="BN13" s="1031" t="str">
        <f>AY13</f>
        <v>東久留米市</v>
      </c>
      <c r="BO13" s="34">
        <f>BE13*VLOOKUP(BO$12,別紙!$B$4:$E$10,MATCH("設備利用率",別紙!$B$4:$E$4,0),0)/100*8760/10^3</f>
        <v>9077.5876680000038</v>
      </c>
      <c r="BP13" s="34">
        <f>BF13*VLOOKUP(BP$12,別紙!$B$4:$E$10,MATCH("設備利用率",別紙!$B$4:$E$4,0),0)/100*8760/10^3</f>
        <v>1865.4884280000006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10943.076096000004</v>
      </c>
      <c r="BV13" s="36"/>
      <c r="BW13" s="33" t="str">
        <f>AX13</f>
        <v>13222</v>
      </c>
      <c r="BX13" s="33" t="str">
        <f>AY13</f>
        <v>東久留米市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473522.59265893669</v>
      </c>
      <c r="BZ13" s="36"/>
      <c r="CA13" s="33" t="str">
        <f>AX13</f>
        <v>13222</v>
      </c>
      <c r="CB13" s="33" t="str">
        <f>AY13</f>
        <v>東久留米市</v>
      </c>
      <c r="CC13" s="223">
        <f>BO13/$BY13</f>
        <v>1.9170336978067491E-2</v>
      </c>
      <c r="CD13" s="223">
        <f t="shared" ref="CD13:CH28" si="1">BP13/$BY13</f>
        <v>3.9395975121796411E-3</v>
      </c>
      <c r="CE13" s="223">
        <f t="shared" si="1"/>
        <v>0</v>
      </c>
      <c r="CF13" s="223">
        <f t="shared" si="1"/>
        <v>0</v>
      </c>
      <c r="CG13" s="223">
        <f t="shared" si="1"/>
        <v>0</v>
      </c>
      <c r="CH13" s="223">
        <f t="shared" si="1"/>
        <v>0</v>
      </c>
      <c r="CI13" s="223">
        <f>BU13/BY13</f>
        <v>2.3109934490247133E-2</v>
      </c>
      <c r="CK13" s="18" t="str">
        <f>AX13</f>
        <v>13222</v>
      </c>
      <c r="CL13" s="18" t="str">
        <f>AY13</f>
        <v>東久留米市</v>
      </c>
      <c r="CM13" s="18">
        <f>VLOOKUP($CK13&amp;"_"&amp;$AZ$7,データシート1!$A:$BT,MATCH("ca_太陽光発電（10kW未満）",データシート1!$A$1:$BT$1,0),0)</f>
        <v>1979</v>
      </c>
      <c r="CN13" s="18">
        <f>VLOOKUP($CK13&amp;"_"&amp;$AZ$5,データシート1!$A:$BT,MATCH("ab_家庭",データシート1!$A$1:$BT$1,0),0)</f>
        <v>56093</v>
      </c>
      <c r="CO13" s="223">
        <f>CM13/CN13</f>
        <v>3.5280694560818643E-2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27218</v>
      </c>
      <c r="AY14" s="18" t="str">
        <f>IF(IFERROR(比較地域マスタ!$Z7,"")=0,"",IFERROR(比較地域マスタ!$Z7,""))</f>
        <v>大東市</v>
      </c>
      <c r="BC14" s="844" t="str">
        <f t="shared" si="0"/>
        <v>27218</v>
      </c>
      <c r="BD14" s="1031" t="str">
        <f t="shared" ref="BD14:BD60" si="2">AY14</f>
        <v>大東市</v>
      </c>
      <c r="BE14" s="34">
        <f>VLOOKUP($BC14&amp;"_"&amp;$AZ$7,データシート1!$A:$BT,MATCH("cb_"&amp;BE$12,データシート1!$A$1:$BT$1,0),0)</f>
        <v>7864.6999999999907</v>
      </c>
      <c r="BF14" s="34">
        <f>VLOOKUP($BC14&amp;"_"&amp;$AZ$7,データシート1!$A:$BT,MATCH("cb_"&amp;BF$12,データシート1!$A$1:$BT$1,0),0)</f>
        <v>5480.2999999999993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5750</v>
      </c>
      <c r="BK14" s="34">
        <f t="shared" ref="BK14:BK60" si="3">SUM(BE14:BJ14)</f>
        <v>19094.999999999989</v>
      </c>
      <c r="BL14" s="36"/>
      <c r="BM14" s="844" t="str">
        <f t="shared" ref="BM14:BM60" si="4">AX14</f>
        <v>27218</v>
      </c>
      <c r="BN14" s="1031" t="str">
        <f t="shared" ref="BN14:BN60" si="5">AY14</f>
        <v>大東市</v>
      </c>
      <c r="BO14" s="34">
        <f>BE14*VLOOKUP(BO$12,別紙!$B$4:$E$10,MATCH("設備利用率",別紙!$B$4:$E$4,0),0)/100*8760/10^3</f>
        <v>9438.5837639999882</v>
      </c>
      <c r="BP14" s="34">
        <f>BF14*VLOOKUP(BP$12,別紙!$B$4:$E$10,MATCH("設備利用率",別紙!$B$4:$E$4,0),0)/100*8760/10^3</f>
        <v>7249.1216279999981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40296</v>
      </c>
      <c r="BU14" s="34">
        <f t="shared" ref="BU14:BU60" si="6">SUM(BO14:BT14)</f>
        <v>56983.705391999989</v>
      </c>
      <c r="BV14" s="36"/>
      <c r="BW14" s="33" t="str">
        <f t="shared" ref="BW14:BW60" si="7">AX14</f>
        <v>27218</v>
      </c>
      <c r="BX14" s="33" t="str">
        <f t="shared" ref="BX14:BX60" si="8">AY14</f>
        <v>大東市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657542.81687979528</v>
      </c>
      <c r="BZ14" s="36"/>
      <c r="CA14" s="33" t="str">
        <f t="shared" ref="CA14:CA60" si="9">AX14</f>
        <v>27218</v>
      </c>
      <c r="CB14" s="33" t="str">
        <f t="shared" ref="CB14:CB60" si="10">AY14</f>
        <v>大東市</v>
      </c>
      <c r="CC14" s="223">
        <f t="shared" ref="CC14:CC60" si="11">BO14/$BY14</f>
        <v>1.435432571340133E-2</v>
      </c>
      <c r="CD14" s="223">
        <f t="shared" si="1"/>
        <v>1.1024562115055699E-2</v>
      </c>
      <c r="CE14" s="223">
        <f t="shared" si="1"/>
        <v>0</v>
      </c>
      <c r="CF14" s="223">
        <f t="shared" si="1"/>
        <v>0</v>
      </c>
      <c r="CG14" s="223">
        <f t="shared" si="1"/>
        <v>0</v>
      </c>
      <c r="CH14" s="223">
        <f t="shared" si="1"/>
        <v>6.1282701240984692E-2</v>
      </c>
      <c r="CI14" s="223">
        <f t="shared" ref="CI14:CI60" si="12">BU14/BY14</f>
        <v>8.6661589069441727E-2</v>
      </c>
      <c r="CK14" s="18" t="str">
        <f t="shared" ref="CK14:CK60" si="13">AX14</f>
        <v>27218</v>
      </c>
      <c r="CL14" s="18" t="str">
        <f t="shared" ref="CL14:CL60" si="14">AY14</f>
        <v>大東市</v>
      </c>
      <c r="CM14" s="18">
        <f>VLOOKUP($CK14&amp;"_"&amp;$AZ$7,データシート1!$A:$BT,MATCH("ca_太陽光発電（10kW未満）",データシート1!$A$1:$BT$1,0),0)</f>
        <v>1941</v>
      </c>
      <c r="CN14" s="18">
        <f>VLOOKUP($CK14&amp;"_"&amp;$AZ$5,データシート1!$A:$BT,MATCH("ab_家庭",データシート1!$A$1:$BT$1,0),0)</f>
        <v>57689</v>
      </c>
      <c r="CO14" s="223">
        <f t="shared" ref="CO14:CO60" si="15">CM14/CN14</f>
        <v>3.3645929033264577E-2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09213</v>
      </c>
      <c r="AY15" s="18" t="str">
        <f>IF(IFERROR(比較地域マスタ!$Z8,"")=0,"",IFERROR(比較地域マスタ!$Z8,""))</f>
        <v>那須塩原市</v>
      </c>
      <c r="BC15" s="844" t="str">
        <f t="shared" si="0"/>
        <v>09213</v>
      </c>
      <c r="BD15" s="1031" t="str">
        <f t="shared" si="2"/>
        <v>那須塩原市</v>
      </c>
      <c r="BE15" s="34">
        <f>VLOOKUP($BC15&amp;"_"&amp;$AZ$7,データシート1!$A:$BT,MATCH("cb_"&amp;BE$12,データシート1!$A$1:$BT$1,0),0)</f>
        <v>23344.199999999913</v>
      </c>
      <c r="BF15" s="34">
        <f>VLOOKUP($BC15&amp;"_"&amp;$AZ$7,データシート1!$A:$BT,MATCH("cb_"&amp;BF$12,データシート1!$A$1:$BT$1,0),0)</f>
        <v>337954.50000000023</v>
      </c>
      <c r="BG15" s="34">
        <f>VLOOKUP($BC15&amp;"_"&amp;$AZ$7,データシート1!$A:$BT,MATCH("cb_"&amp;BG$12,データシート1!$A$1:$BT$1,0),0)</f>
        <v>0</v>
      </c>
      <c r="BH15" s="34">
        <f>VLOOKUP($BC15&amp;"_"&amp;$AZ$7,データシート1!$A:$BT,MATCH("cb_"&amp;BH$12,データシート1!$A$1:$BT$1,0),0)</f>
        <v>1398</v>
      </c>
      <c r="BI15" s="34">
        <f>VLOOKUP($BC15&amp;"_"&amp;$AZ$7,データシート1!$A:$BT,MATCH("cb_"&amp;BI$12,データシート1!$A$1:$BT$1,0),0)</f>
        <v>0</v>
      </c>
      <c r="BJ15" s="34">
        <f>VLOOKUP($BC15&amp;"_"&amp;$AZ$7,データシート1!$A:$BT,MATCH("cb_"&amp;BJ$12,データシート1!$A$1:$BT$1,0),0)</f>
        <v>1240.0999999999999</v>
      </c>
      <c r="BK15" s="34">
        <f t="shared" si="3"/>
        <v>363936.8000000001</v>
      </c>
      <c r="BL15" s="36"/>
      <c r="BM15" s="844" t="str">
        <f t="shared" si="4"/>
        <v>09213</v>
      </c>
      <c r="BN15" s="1031" t="str">
        <f t="shared" si="5"/>
        <v>那須塩原市</v>
      </c>
      <c r="BO15" s="34">
        <f>BE15*VLOOKUP(BO$12,別紙!$B$4:$E$10,MATCH("設備利用率",別紙!$B$4:$E$4,0),0)/100*8760/10^3</f>
        <v>28015.841303999896</v>
      </c>
      <c r="BP15" s="34">
        <f>BF15*VLOOKUP(BP$12,別紙!$B$4:$E$10,MATCH("設備利用率",別紙!$B$4:$E$4,0),0)/100*8760/10^3</f>
        <v>447032.69442000025</v>
      </c>
      <c r="BQ15" s="34">
        <f>BG15*VLOOKUP(BQ$12,別紙!$B$4:$E$10,MATCH("設備利用率",別紙!$B$4:$E$4,0),0)/100*8760/10^3</f>
        <v>0</v>
      </c>
      <c r="BR15" s="34">
        <f>BH15*VLOOKUP(BR$12,別紙!$B$4:$E$10,MATCH("設備利用率",別紙!$B$4:$E$4,0),0)/100*8760/10^3</f>
        <v>7347.8879999999999</v>
      </c>
      <c r="BS15" s="34">
        <f>BI15*VLOOKUP(BS$12,別紙!$B$4:$E$10,MATCH("設備利用率",別紙!$B$4:$E$4,0),0)/100*8760/10^3</f>
        <v>0</v>
      </c>
      <c r="BT15" s="34">
        <f>BJ15*VLOOKUP(BT$12,別紙!$B$4:$E$10,MATCH("設備利用率",別紙!$B$4:$E$4,0),0)/100*8760/10^3</f>
        <v>8690.6208000000006</v>
      </c>
      <c r="BU15" s="34">
        <f t="shared" si="6"/>
        <v>491087.04452400008</v>
      </c>
      <c r="BV15" s="36"/>
      <c r="BW15" s="33" t="str">
        <f t="shared" si="7"/>
        <v>09213</v>
      </c>
      <c r="BX15" s="33" t="str">
        <f t="shared" si="8"/>
        <v>那須塩原市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820691.52354347648</v>
      </c>
      <c r="BZ15" s="36"/>
      <c r="CA15" s="33" t="str">
        <f t="shared" si="9"/>
        <v>09213</v>
      </c>
      <c r="CB15" s="33" t="str">
        <f t="shared" si="10"/>
        <v>那須塩原市</v>
      </c>
      <c r="CC15" s="223">
        <f t="shared" si="11"/>
        <v>3.4136871772522635E-2</v>
      </c>
      <c r="CD15" s="223">
        <f t="shared" si="1"/>
        <v>0.54470246322255145</v>
      </c>
      <c r="CE15" s="223">
        <f t="shared" si="1"/>
        <v>0</v>
      </c>
      <c r="CF15" s="223">
        <f t="shared" si="1"/>
        <v>8.9532885246264432E-3</v>
      </c>
      <c r="CG15" s="223">
        <f t="shared" si="1"/>
        <v>0</v>
      </c>
      <c r="CH15" s="223">
        <f t="shared" si="1"/>
        <v>1.0589387791501433E-2</v>
      </c>
      <c r="CI15" s="223">
        <f t="shared" si="12"/>
        <v>0.59838201131120194</v>
      </c>
      <c r="CK15" s="18" t="str">
        <f t="shared" si="13"/>
        <v>09213</v>
      </c>
      <c r="CL15" s="18" t="str">
        <f t="shared" si="14"/>
        <v>那須塩原市</v>
      </c>
      <c r="CM15" s="18">
        <f>VLOOKUP($CK15&amp;"_"&amp;$AZ$7,データシート1!$A:$BT,MATCH("ca_太陽光発電（10kW未満）",データシート1!$A$1:$BT$1,0),0)</f>
        <v>4781</v>
      </c>
      <c r="CN15" s="18">
        <f>VLOOKUP($CK15&amp;"_"&amp;$AZ$5,データシート1!$A:$BT,MATCH("ab_家庭",データシート1!$A$1:$BT$1,0),0)</f>
        <v>52199</v>
      </c>
      <c r="CO15" s="223">
        <f t="shared" si="15"/>
        <v>9.159179294622502E-2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34213</v>
      </c>
      <c r="AY16" s="18" t="str">
        <f>IF(IFERROR(比較地域マスタ!$Z9,"")=0,"",IFERROR(比較地域マスタ!$Z9,""))</f>
        <v>廿日市市</v>
      </c>
      <c r="BC16" s="844" t="str">
        <f t="shared" si="0"/>
        <v>34213</v>
      </c>
      <c r="BD16" s="1031" t="str">
        <f t="shared" si="2"/>
        <v>廿日市市</v>
      </c>
      <c r="BE16" s="34">
        <f>VLOOKUP($BC16&amp;"_"&amp;$AZ$7,データシート1!$A:$BT,MATCH("cb_"&amp;BE$12,データシート1!$A$1:$BT$1,0),0)</f>
        <v>20586.236999999925</v>
      </c>
      <c r="BF16" s="34">
        <f>VLOOKUP($BC16&amp;"_"&amp;$AZ$7,データシート1!$A:$BT,MATCH("cb_"&amp;BF$12,データシート1!$A$1:$BT$1,0),0)</f>
        <v>114210.80000000003</v>
      </c>
      <c r="BG16" s="34">
        <f>VLOOKUP($BC16&amp;"_"&amp;$AZ$7,データシート1!$A:$BT,MATCH("cb_"&amp;BG$12,データシート1!$A$1:$BT$1,0),0)</f>
        <v>0</v>
      </c>
      <c r="BH16" s="34">
        <f>VLOOKUP($BC16&amp;"_"&amp;$AZ$7,データシート1!$A:$BT,MATCH("cb_"&amp;BH$12,データシート1!$A$1:$BT$1,0),0)</f>
        <v>829</v>
      </c>
      <c r="BI16" s="34">
        <f>VLOOKUP($BC16&amp;"_"&amp;$AZ$7,データシート1!$A:$BT,MATCH("cb_"&amp;BI$12,データシート1!$A$1:$BT$1,0),0)</f>
        <v>0</v>
      </c>
      <c r="BJ16" s="34">
        <f>VLOOKUP($BC16&amp;"_"&amp;$AZ$7,データシート1!$A:$BT,MATCH("cb_"&amp;BJ$12,データシート1!$A$1:$BT$1,0),0)</f>
        <v>8244.8610000000008</v>
      </c>
      <c r="BK16" s="34">
        <f t="shared" si="3"/>
        <v>143870.89799999996</v>
      </c>
      <c r="BL16" s="36"/>
      <c r="BM16" s="844" t="str">
        <f t="shared" si="4"/>
        <v>34213</v>
      </c>
      <c r="BN16" s="1031" t="str">
        <f t="shared" si="5"/>
        <v>廿日市市</v>
      </c>
      <c r="BO16" s="34">
        <f>BE16*VLOOKUP(BO$12,別紙!$B$4:$E$10,MATCH("設備利用率",別紙!$B$4:$E$4,0),0)/100*8760/10^3</f>
        <v>24705.954748439908</v>
      </c>
      <c r="BP16" s="34">
        <f>BF16*VLOOKUP(BP$12,別紙!$B$4:$E$10,MATCH("設備利用率",別紙!$B$4:$E$4,0),0)/100*8760/10^3</f>
        <v>151073.47780800005</v>
      </c>
      <c r="BQ16" s="34">
        <f>BG16*VLOOKUP(BQ$12,別紙!$B$4:$E$10,MATCH("設備利用率",別紙!$B$4:$E$4,0),0)/100*8760/10^3</f>
        <v>0</v>
      </c>
      <c r="BR16" s="34">
        <f>BH16*VLOOKUP(BR$12,別紙!$B$4:$E$10,MATCH("設備利用率",別紙!$B$4:$E$4,0),0)/100*8760/10^3</f>
        <v>4357.2240000000002</v>
      </c>
      <c r="BS16" s="34">
        <f>BI16*VLOOKUP(BS$12,別紙!$B$4:$E$10,MATCH("設備利用率",別紙!$B$4:$E$4,0),0)/100*8760/10^3</f>
        <v>0</v>
      </c>
      <c r="BT16" s="34">
        <f>BJ16*VLOOKUP(BT$12,別紙!$B$4:$E$10,MATCH("設備利用率",別紙!$B$4:$E$4,0),0)/100*8760/10^3</f>
        <v>57779.98588800001</v>
      </c>
      <c r="BU16" s="34">
        <f t="shared" si="6"/>
        <v>237916.64244443993</v>
      </c>
      <c r="BV16" s="36"/>
      <c r="BW16" s="33" t="str">
        <f t="shared" si="7"/>
        <v>34213</v>
      </c>
      <c r="BX16" s="33" t="str">
        <f t="shared" si="8"/>
        <v>廿日市市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702942.82445385715</v>
      </c>
      <c r="BZ16" s="36"/>
      <c r="CA16" s="33" t="str">
        <f t="shared" si="9"/>
        <v>34213</v>
      </c>
      <c r="CB16" s="33" t="str">
        <f t="shared" si="10"/>
        <v>廿日市市</v>
      </c>
      <c r="CC16" s="223">
        <f t="shared" si="11"/>
        <v>3.5146464106287592E-2</v>
      </c>
      <c r="CD16" s="223">
        <f t="shared" si="1"/>
        <v>0.21491574072951772</v>
      </c>
      <c r="CE16" s="223">
        <f t="shared" si="1"/>
        <v>0</v>
      </c>
      <c r="CF16" s="223">
        <f t="shared" si="1"/>
        <v>6.1985468069686777E-3</v>
      </c>
      <c r="CG16" s="223">
        <f t="shared" si="1"/>
        <v>0</v>
      </c>
      <c r="CH16" s="223">
        <f t="shared" si="1"/>
        <v>8.2197276759872276E-2</v>
      </c>
      <c r="CI16" s="223">
        <f t="shared" si="12"/>
        <v>0.33845802840264622</v>
      </c>
      <c r="CK16" s="18" t="str">
        <f t="shared" si="13"/>
        <v>34213</v>
      </c>
      <c r="CL16" s="18" t="str">
        <f t="shared" si="14"/>
        <v>廿日市市</v>
      </c>
      <c r="CM16" s="18">
        <f>VLOOKUP($CK16&amp;"_"&amp;$AZ$7,データシート1!$A:$BT,MATCH("ca_太陽光発電（10kW未満）",データシート1!$A$1:$BT$1,0),0)</f>
        <v>4639</v>
      </c>
      <c r="CN16" s="18">
        <f>VLOOKUP($CK16&amp;"_"&amp;$AZ$5,データシート1!$A:$BT,MATCH("ab_家庭",データシート1!$A$1:$BT$1,0),0)</f>
        <v>53014</v>
      </c>
      <c r="CO16" s="223">
        <f t="shared" si="15"/>
        <v>8.7505187309012716E-2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45203</v>
      </c>
      <c r="AY17" s="18" t="str">
        <f>IF(IFERROR(比較地域マスタ!$Z10,"")=0,"",IFERROR(比較地域マスタ!$Z10,""))</f>
        <v>延岡市</v>
      </c>
      <c r="BC17" s="844" t="str">
        <f t="shared" si="0"/>
        <v>45203</v>
      </c>
      <c r="BD17" s="1031" t="str">
        <f t="shared" si="2"/>
        <v>延岡市</v>
      </c>
      <c r="BE17" s="34">
        <f>VLOOKUP($BC17&amp;"_"&amp;$AZ$7,データシート1!$A:$BT,MATCH("cb_"&amp;BE$12,データシート1!$A$1:$BT$1,0),0)</f>
        <v>24552.085999999865</v>
      </c>
      <c r="BF17" s="34">
        <f>VLOOKUP($BC17&amp;"_"&amp;$AZ$7,データシート1!$A:$BT,MATCH("cb_"&amp;BF$12,データシート1!$A$1:$BT$1,0),0)</f>
        <v>56861.000000000036</v>
      </c>
      <c r="BG17" s="34">
        <f>VLOOKUP($BC17&amp;"_"&amp;$AZ$7,データシート1!$A:$BT,MATCH("cb_"&amp;BG$12,データシート1!$A$1:$BT$1,0),0)</f>
        <v>0</v>
      </c>
      <c r="BH17" s="34">
        <f>VLOOKUP($BC17&amp;"_"&amp;$AZ$7,データシート1!$A:$BT,MATCH("cb_"&amp;BH$12,データシート1!$A$1:$BT$1,0),0)</f>
        <v>35</v>
      </c>
      <c r="BI17" s="34">
        <f>VLOOKUP($BC17&amp;"_"&amp;$AZ$7,データシート1!$A:$BT,MATCH("cb_"&amp;BI$12,データシート1!$A$1:$BT$1,0),0)</f>
        <v>0</v>
      </c>
      <c r="BJ17" s="34">
        <f>VLOOKUP($BC17&amp;"_"&amp;$AZ$7,データシート1!$A:$BT,MATCH("cb_"&amp;BJ$12,データシート1!$A$1:$BT$1,0),0)</f>
        <v>200</v>
      </c>
      <c r="BK17" s="34">
        <f t="shared" si="3"/>
        <v>81648.085999999894</v>
      </c>
      <c r="BL17" s="36"/>
      <c r="BM17" s="844" t="str">
        <f t="shared" si="4"/>
        <v>45203</v>
      </c>
      <c r="BN17" s="1031" t="str">
        <f t="shared" si="5"/>
        <v>延岡市</v>
      </c>
      <c r="BO17" s="34">
        <f>BE17*VLOOKUP(BO$12,別紙!$B$4:$E$10,MATCH("設備利用率",別紙!$B$4:$E$4,0),0)/100*8760/10^3</f>
        <v>29465.449450319833</v>
      </c>
      <c r="BP17" s="34">
        <f>BF17*VLOOKUP(BP$12,別紙!$B$4:$E$10,MATCH("設備利用率",別紙!$B$4:$E$4,0),0)/100*8760/10^3</f>
        <v>75213.45636000004</v>
      </c>
      <c r="BQ17" s="34">
        <f>BG17*VLOOKUP(BQ$12,別紙!$B$4:$E$10,MATCH("設備利用率",別紙!$B$4:$E$4,0),0)/100*8760/10^3</f>
        <v>0</v>
      </c>
      <c r="BR17" s="34">
        <f>BH17*VLOOKUP(BR$12,別紙!$B$4:$E$10,MATCH("設備利用率",別紙!$B$4:$E$4,0),0)/100*8760/10^3</f>
        <v>183.96</v>
      </c>
      <c r="BS17" s="34">
        <f>BI17*VLOOKUP(BS$12,別紙!$B$4:$E$10,MATCH("設備利用率",別紙!$B$4:$E$4,0),0)/100*8760/10^3</f>
        <v>0</v>
      </c>
      <c r="BT17" s="34">
        <f>BJ17*VLOOKUP(BT$12,別紙!$B$4:$E$10,MATCH("設備利用率",別紙!$B$4:$E$4,0),0)/100*8760/10^3</f>
        <v>1401.6</v>
      </c>
      <c r="BU17" s="34">
        <f t="shared" si="6"/>
        <v>106264.46581031989</v>
      </c>
      <c r="BV17" s="36"/>
      <c r="BW17" s="33" t="str">
        <f t="shared" si="7"/>
        <v>45203</v>
      </c>
      <c r="BX17" s="33" t="str">
        <f t="shared" si="8"/>
        <v>延岡市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982785.60422516265</v>
      </c>
      <c r="BZ17" s="36"/>
      <c r="CA17" s="33" t="str">
        <f t="shared" si="9"/>
        <v>45203</v>
      </c>
      <c r="CB17" s="33" t="str">
        <f t="shared" si="10"/>
        <v>延岡市</v>
      </c>
      <c r="CC17" s="223">
        <f t="shared" si="11"/>
        <v>2.9981563958245673E-2</v>
      </c>
      <c r="CD17" s="223">
        <f t="shared" si="1"/>
        <v>7.6530889378766426E-2</v>
      </c>
      <c r="CE17" s="223">
        <f t="shared" si="1"/>
        <v>0</v>
      </c>
      <c r="CF17" s="223">
        <f t="shared" si="1"/>
        <v>1.8718222897153218E-4</v>
      </c>
      <c r="CG17" s="223">
        <f t="shared" si="1"/>
        <v>0</v>
      </c>
      <c r="CH17" s="223">
        <f t="shared" si="1"/>
        <v>1.4261503159735784E-3</v>
      </c>
      <c r="CI17" s="223">
        <f t="shared" si="12"/>
        <v>0.10812578588195722</v>
      </c>
      <c r="CK17" s="18" t="str">
        <f t="shared" si="13"/>
        <v>45203</v>
      </c>
      <c r="CL17" s="18" t="str">
        <f t="shared" si="14"/>
        <v>延岡市</v>
      </c>
      <c r="CM17" s="18">
        <f>VLOOKUP($CK17&amp;"_"&amp;$AZ$7,データシート1!$A:$BT,MATCH("ca_太陽光発電（10kW未満）",データシート1!$A$1:$BT$1,0),0)</f>
        <v>4945</v>
      </c>
      <c r="CN17" s="18">
        <f>VLOOKUP($CK17&amp;"_"&amp;$AZ$5,データシート1!$A:$BT,MATCH("ab_家庭",データシート1!$A$1:$BT$1,0),0)</f>
        <v>59796</v>
      </c>
      <c r="CO17" s="223">
        <f t="shared" si="15"/>
        <v>8.2697839320355876E-2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47208</v>
      </c>
      <c r="AY18" s="18" t="str">
        <f>IF(IFERROR(比較地域マスタ!$Z11,"")=0,"",IFERROR(比較地域マスタ!$Z11,""))</f>
        <v>浦添市</v>
      </c>
      <c r="BC18" s="844" t="str">
        <f t="shared" si="0"/>
        <v>47208</v>
      </c>
      <c r="BD18" s="1031" t="str">
        <f t="shared" si="2"/>
        <v>浦添市</v>
      </c>
      <c r="BE18" s="34">
        <f>VLOOKUP($BC18&amp;"_"&amp;$AZ$7,データシート1!$A:$BT,MATCH("cb_"&amp;BE$12,データシート1!$A$1:$BT$1,0),0)</f>
        <v>5422.0410000000047</v>
      </c>
      <c r="BF18" s="34">
        <f>VLOOKUP($BC18&amp;"_"&amp;$AZ$7,データシート1!$A:$BT,MATCH("cb_"&amp;BF$12,データシート1!$A$1:$BT$1,0),0)</f>
        <v>7370.8800000000019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49</v>
      </c>
      <c r="BK18" s="34">
        <f t="shared" si="3"/>
        <v>12841.921000000006</v>
      </c>
      <c r="BL18" s="36"/>
      <c r="BM18" s="844" t="str">
        <f t="shared" si="4"/>
        <v>47208</v>
      </c>
      <c r="BN18" s="1031" t="str">
        <f t="shared" si="5"/>
        <v>浦添市</v>
      </c>
      <c r="BO18" s="34">
        <f>BE18*VLOOKUP(BO$12,別紙!$B$4:$E$10,MATCH("設備利用率",別紙!$B$4:$E$4,0),0)/100*8760/10^3</f>
        <v>6507.0998449200051</v>
      </c>
      <c r="BP18" s="34">
        <f>BF18*VLOOKUP(BP$12,別紙!$B$4:$E$10,MATCH("設備利用率",別紙!$B$4:$E$4,0),0)/100*8760/10^3</f>
        <v>9749.9052288000021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343.392</v>
      </c>
      <c r="BU18" s="34">
        <f t="shared" si="6"/>
        <v>16600.397073720007</v>
      </c>
      <c r="BV18" s="36"/>
      <c r="BW18" s="33" t="str">
        <f t="shared" si="7"/>
        <v>47208</v>
      </c>
      <c r="BX18" s="33" t="str">
        <f t="shared" si="8"/>
        <v>浦添市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720996.044486481</v>
      </c>
      <c r="BZ18" s="36"/>
      <c r="CA18" s="33" t="str">
        <f t="shared" si="9"/>
        <v>47208</v>
      </c>
      <c r="CB18" s="33" t="str">
        <f t="shared" si="10"/>
        <v>浦添市</v>
      </c>
      <c r="CC18" s="223">
        <f t="shared" si="11"/>
        <v>9.0251533204382464E-3</v>
      </c>
      <c r="CD18" s="223">
        <f t="shared" si="1"/>
        <v>1.3522827626251724E-2</v>
      </c>
      <c r="CE18" s="223">
        <f t="shared" si="1"/>
        <v>0</v>
      </c>
      <c r="CF18" s="223">
        <f t="shared" si="1"/>
        <v>0</v>
      </c>
      <c r="CG18" s="223">
        <f t="shared" si="1"/>
        <v>0</v>
      </c>
      <c r="CH18" s="223">
        <f t="shared" si="1"/>
        <v>4.7627445757289277E-4</v>
      </c>
      <c r="CI18" s="223">
        <f t="shared" si="12"/>
        <v>2.3024255404262863E-2</v>
      </c>
      <c r="CK18" s="18" t="str">
        <f t="shared" si="13"/>
        <v>47208</v>
      </c>
      <c r="CL18" s="18" t="str">
        <f t="shared" si="14"/>
        <v>浦添市</v>
      </c>
      <c r="CM18" s="18">
        <f>VLOOKUP($CK18&amp;"_"&amp;$AZ$7,データシート1!$A:$BT,MATCH("ca_太陽光発電（10kW未満）",データシート1!$A$1:$BT$1,0),0)</f>
        <v>1074</v>
      </c>
      <c r="CN18" s="18">
        <f>VLOOKUP($CK18&amp;"_"&amp;$AZ$5,データシート1!$A:$BT,MATCH("ab_家庭",データシート1!$A$1:$BT$1,0),0)</f>
        <v>52950</v>
      </c>
      <c r="CO18" s="223">
        <f t="shared" si="15"/>
        <v>2.0283286118980171E-2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41202</v>
      </c>
      <c r="AY19" s="18" t="str">
        <f>IF(IFERROR(比較地域マスタ!$Z12,"")=0,"",IFERROR(比較地域マスタ!$Z12,""))</f>
        <v>唐津市</v>
      </c>
      <c r="BC19" s="844" t="str">
        <f t="shared" si="0"/>
        <v>41202</v>
      </c>
      <c r="BD19" s="1031" t="str">
        <f t="shared" si="2"/>
        <v>唐津市</v>
      </c>
      <c r="BE19" s="34">
        <f>VLOOKUP($BC19&amp;"_"&amp;$AZ$7,データシート1!$A:$BT,MATCH("cb_"&amp;BE$12,データシート1!$A$1:$BT$1,0),0)</f>
        <v>23972.103999999897</v>
      </c>
      <c r="BF19" s="34">
        <f>VLOOKUP($BC19&amp;"_"&amp;$AZ$7,データシート1!$A:$BT,MATCH("cb_"&amp;BF$12,データシート1!$A$1:$BT$1,0),0)</f>
        <v>107307.03999999991</v>
      </c>
      <c r="BG19" s="34">
        <f>VLOOKUP($BC19&amp;"_"&amp;$AZ$7,データシート1!$A:$BT,MATCH("cb_"&amp;BG$12,データシート1!$A$1:$BT$1,0),0)</f>
        <v>62940.9</v>
      </c>
      <c r="BH19" s="34">
        <f>VLOOKUP($BC19&amp;"_"&amp;$AZ$7,データシート1!$A:$BT,MATCH("cb_"&amp;BH$12,データシート1!$A$1:$BT$1,0),0)</f>
        <v>3099</v>
      </c>
      <c r="BI19" s="34">
        <f>VLOOKUP($BC19&amp;"_"&amp;$AZ$7,データシート1!$A:$BT,MATCH("cb_"&amp;BI$12,データシート1!$A$1:$BT$1,0),0)</f>
        <v>0</v>
      </c>
      <c r="BJ19" s="34">
        <f>VLOOKUP($BC19&amp;"_"&amp;$AZ$7,データシート1!$A:$BT,MATCH("cb_"&amp;BJ$12,データシート1!$A$1:$BT$1,0),0)</f>
        <v>0</v>
      </c>
      <c r="BK19" s="34">
        <f t="shared" si="3"/>
        <v>197319.04399999979</v>
      </c>
      <c r="BL19" s="36"/>
      <c r="BM19" s="844" t="str">
        <f t="shared" si="4"/>
        <v>41202</v>
      </c>
      <c r="BN19" s="1031" t="str">
        <f t="shared" si="5"/>
        <v>唐津市</v>
      </c>
      <c r="BO19" s="34">
        <f>BE19*VLOOKUP(BO$12,別紙!$B$4:$E$10,MATCH("設備利用率",別紙!$B$4:$E$4,0),0)/100*8760/10^3</f>
        <v>28769.401452479877</v>
      </c>
      <c r="BP19" s="34">
        <f>BF19*VLOOKUP(BP$12,別紙!$B$4:$E$10,MATCH("設備利用率",別紙!$B$4:$E$4,0),0)/100*8760/10^3</f>
        <v>141941.46023039988</v>
      </c>
      <c r="BQ19" s="34">
        <f>BG19*VLOOKUP(BQ$12,別紙!$B$4:$E$10,MATCH("設備利用率",別紙!$B$4:$E$4,0),0)/100*8760/10^3</f>
        <v>136737.84643200002</v>
      </c>
      <c r="BR19" s="34">
        <f>BH19*VLOOKUP(BR$12,別紙!$B$4:$E$10,MATCH("設備利用率",別紙!$B$4:$E$4,0),0)/100*8760/10^3</f>
        <v>16288.343999999999</v>
      </c>
      <c r="BS19" s="34">
        <f>BI19*VLOOKUP(BS$12,別紙!$B$4:$E$10,MATCH("設備利用率",別紙!$B$4:$E$4,0),0)/100*8760/10^3</f>
        <v>0</v>
      </c>
      <c r="BT19" s="34">
        <f>BJ19*VLOOKUP(BT$12,別紙!$B$4:$E$10,MATCH("設備利用率",別紙!$B$4:$E$4,0),0)/100*8760/10^3</f>
        <v>0</v>
      </c>
      <c r="BU19" s="34">
        <f t="shared" si="6"/>
        <v>323737.05211487977</v>
      </c>
      <c r="BV19" s="36"/>
      <c r="BW19" s="33" t="str">
        <f t="shared" si="7"/>
        <v>41202</v>
      </c>
      <c r="BX19" s="33" t="str">
        <f t="shared" si="8"/>
        <v>唐津市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658578.41768066911</v>
      </c>
      <c r="BZ19" s="36"/>
      <c r="CA19" s="33" t="str">
        <f t="shared" si="9"/>
        <v>41202</v>
      </c>
      <c r="CB19" s="33" t="str">
        <f t="shared" si="10"/>
        <v>唐津市</v>
      </c>
      <c r="CC19" s="223">
        <f t="shared" si="11"/>
        <v>4.3684093921264149E-2</v>
      </c>
      <c r="CD19" s="223">
        <f t="shared" si="1"/>
        <v>0.21552704494975469</v>
      </c>
      <c r="CE19" s="223">
        <f t="shared" si="1"/>
        <v>0.20762576294794607</v>
      </c>
      <c r="CF19" s="223">
        <f t="shared" si="1"/>
        <v>2.4732580908683643E-2</v>
      </c>
      <c r="CG19" s="223">
        <f t="shared" si="1"/>
        <v>0</v>
      </c>
      <c r="CH19" s="223">
        <f t="shared" si="1"/>
        <v>0</v>
      </c>
      <c r="CI19" s="223">
        <f t="shared" si="12"/>
        <v>0.4915694827276485</v>
      </c>
      <c r="CK19" s="18" t="str">
        <f t="shared" si="13"/>
        <v>41202</v>
      </c>
      <c r="CL19" s="18" t="str">
        <f t="shared" si="14"/>
        <v>唐津市</v>
      </c>
      <c r="CM19" s="18">
        <f>VLOOKUP($CK19&amp;"_"&amp;$AZ$7,データシート1!$A:$BT,MATCH("ca_太陽光発電（10kW未満）",データシート1!$A$1:$BT$1,0),0)</f>
        <v>4744</v>
      </c>
      <c r="CN19" s="18">
        <f>VLOOKUP($CK19&amp;"_"&amp;$AZ$5,データシート1!$A:$BT,MATCH("ab_家庭",データシート1!$A$1:$BT$1,0),0)</f>
        <v>51113</v>
      </c>
      <c r="CO19" s="223">
        <f t="shared" si="15"/>
        <v>9.2813961223172189E-2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22213</v>
      </c>
      <c r="AY20" s="18" t="str">
        <f>IF(IFERROR(比較地域マスタ!$Z13,"")=0,"",IFERROR(比較地域マスタ!$Z13,""))</f>
        <v>掛川市</v>
      </c>
      <c r="BC20" s="844" t="str">
        <f t="shared" si="0"/>
        <v>22213</v>
      </c>
      <c r="BD20" s="1031" t="str">
        <f t="shared" si="2"/>
        <v>掛川市</v>
      </c>
      <c r="BE20" s="34">
        <f>VLOOKUP($BC20&amp;"_"&amp;$AZ$7,データシート1!$A:$BT,MATCH("cb_"&amp;BE$12,データシート1!$A$1:$BT$1,0),0)</f>
        <v>30809.200000000106</v>
      </c>
      <c r="BF20" s="34">
        <f>VLOOKUP($BC20&amp;"_"&amp;$AZ$7,データシート1!$A:$BT,MATCH("cb_"&amp;BF$12,データシート1!$A$1:$BT$1,0),0)</f>
        <v>138187.99999999991</v>
      </c>
      <c r="BG20" s="34">
        <f>VLOOKUP($BC20&amp;"_"&amp;$AZ$7,データシート1!$A:$BT,MATCH("cb_"&amp;BG$12,データシート1!$A$1:$BT$1,0),0)</f>
        <v>29866.5</v>
      </c>
      <c r="BH20" s="34">
        <f>VLOOKUP($BC20&amp;"_"&amp;$AZ$7,データシート1!$A:$BT,MATCH("cb_"&amp;BH$12,データシート1!$A$1:$BT$1,0),0)</f>
        <v>148.9</v>
      </c>
      <c r="BI20" s="34">
        <f>VLOOKUP($BC20&amp;"_"&amp;$AZ$7,データシート1!$A:$BT,MATCH("cb_"&amp;BI$12,データシート1!$A$1:$BT$1,0),0)</f>
        <v>0</v>
      </c>
      <c r="BJ20" s="34">
        <f>VLOOKUP($BC20&amp;"_"&amp;$AZ$7,データシート1!$A:$BT,MATCH("cb_"&amp;BJ$12,データシート1!$A$1:$BT$1,0),0)</f>
        <v>0</v>
      </c>
      <c r="BK20" s="34">
        <f t="shared" si="3"/>
        <v>199012.6</v>
      </c>
      <c r="BL20" s="36"/>
      <c r="BM20" s="844" t="str">
        <f t="shared" si="4"/>
        <v>22213</v>
      </c>
      <c r="BN20" s="1031" t="str">
        <f t="shared" si="5"/>
        <v>掛川市</v>
      </c>
      <c r="BO20" s="34">
        <f>BE20*VLOOKUP(BO$12,別紙!$B$4:$E$10,MATCH("設備利用率",別紙!$B$4:$E$4,0),0)/100*8760/10^3</f>
        <v>36974.737104000124</v>
      </c>
      <c r="BP20" s="34">
        <f>BF20*VLOOKUP(BP$12,別紙!$B$4:$E$10,MATCH("設備利用率",別紙!$B$4:$E$4,0),0)/100*8760/10^3</f>
        <v>182789.55887999991</v>
      </c>
      <c r="BQ20" s="34">
        <f>BG20*VLOOKUP(BQ$12,別紙!$B$4:$E$10,MATCH("設備利用率",別紙!$B$4:$E$4,0),0)/100*8760/10^3</f>
        <v>64884.373920000013</v>
      </c>
      <c r="BR20" s="34">
        <f>BH20*VLOOKUP(BR$12,別紙!$B$4:$E$10,MATCH("設備利用率",別紙!$B$4:$E$4,0),0)/100*8760/10^3</f>
        <v>782.61840000000007</v>
      </c>
      <c r="BS20" s="34">
        <f>BI20*VLOOKUP(BS$12,別紙!$B$4:$E$10,MATCH("設備利用率",別紙!$B$4:$E$4,0),0)/100*8760/10^3</f>
        <v>0</v>
      </c>
      <c r="BT20" s="34">
        <f>BJ20*VLOOKUP(BT$12,別紙!$B$4:$E$10,MATCH("設備利用率",別紙!$B$4:$E$4,0),0)/100*8760/10^3</f>
        <v>0</v>
      </c>
      <c r="BU20" s="34">
        <f t="shared" si="6"/>
        <v>285431.28830399999</v>
      </c>
      <c r="BV20" s="36"/>
      <c r="BW20" s="33" t="str">
        <f t="shared" si="7"/>
        <v>22213</v>
      </c>
      <c r="BX20" s="33" t="str">
        <f t="shared" si="8"/>
        <v>掛川市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1204588.6022321715</v>
      </c>
      <c r="BZ20" s="36"/>
      <c r="CA20" s="33" t="str">
        <f t="shared" si="9"/>
        <v>22213</v>
      </c>
      <c r="CB20" s="33" t="str">
        <f t="shared" si="10"/>
        <v>掛川市</v>
      </c>
      <c r="CC20" s="223">
        <f t="shared" si="11"/>
        <v>3.0694908648051147E-2</v>
      </c>
      <c r="CD20" s="223">
        <f t="shared" si="1"/>
        <v>0.15174438687306224</v>
      </c>
      <c r="CE20" s="223">
        <f t="shared" si="1"/>
        <v>5.3864343228688667E-2</v>
      </c>
      <c r="CF20" s="223">
        <f t="shared" si="1"/>
        <v>6.4969766321029731E-4</v>
      </c>
      <c r="CG20" s="223">
        <f t="shared" si="1"/>
        <v>0</v>
      </c>
      <c r="CH20" s="223">
        <f t="shared" si="1"/>
        <v>0</v>
      </c>
      <c r="CI20" s="223">
        <f t="shared" si="12"/>
        <v>0.23695333641301231</v>
      </c>
      <c r="CK20" s="18" t="str">
        <f t="shared" si="13"/>
        <v>22213</v>
      </c>
      <c r="CL20" s="18" t="str">
        <f t="shared" si="14"/>
        <v>掛川市</v>
      </c>
      <c r="CM20" s="18">
        <f>VLOOKUP($CK20&amp;"_"&amp;$AZ$7,データシート1!$A:$BT,MATCH("ca_太陽光発電（10kW未満）",データシート1!$A$1:$BT$1,0),0)</f>
        <v>6464</v>
      </c>
      <c r="CN20" s="18">
        <f>VLOOKUP($CK20&amp;"_"&amp;$AZ$5,データシート1!$A:$BT,MATCH("ab_家庭",データシート1!$A$1:$BT$1,0),0)</f>
        <v>46944</v>
      </c>
      <c r="CO20" s="223">
        <f t="shared" si="15"/>
        <v>0.13769597818677573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13207</v>
      </c>
      <c r="AY21" s="18" t="str">
        <f>IF(IFERROR(比較地域マスタ!$Z14,"")=0,"",IFERROR(比較地域マスタ!$Z14,""))</f>
        <v>昭島市</v>
      </c>
      <c r="BC21" s="844" t="str">
        <f t="shared" si="0"/>
        <v>13207</v>
      </c>
      <c r="BD21" s="1031" t="str">
        <f t="shared" si="2"/>
        <v>昭島市</v>
      </c>
      <c r="BE21" s="34">
        <f>VLOOKUP($BC21&amp;"_"&amp;$AZ$7,データシート1!$A:$BT,MATCH("cb_"&amp;BE$12,データシート1!$A$1:$BT$1,0),0)</f>
        <v>8179.1999999999898</v>
      </c>
      <c r="BF21" s="34">
        <f>VLOOKUP($BC21&amp;"_"&amp;$AZ$7,データシート1!$A:$BT,MATCH("cb_"&amp;BF$12,データシート1!$A$1:$BT$1,0),0)</f>
        <v>3730.2999999999988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11909.499999999989</v>
      </c>
      <c r="BL21" s="36"/>
      <c r="BM21" s="844" t="str">
        <f t="shared" si="4"/>
        <v>13207</v>
      </c>
      <c r="BN21" s="1031" t="str">
        <f t="shared" si="5"/>
        <v>昭島市</v>
      </c>
      <c r="BO21" s="34">
        <f>BE21*VLOOKUP(BO$12,別紙!$B$4:$E$10,MATCH("設備利用率",別紙!$B$4:$E$4,0),0)/100*8760/10^3</f>
        <v>9816.0215039999875</v>
      </c>
      <c r="BP21" s="34">
        <f>BF21*VLOOKUP(BP$12,別紙!$B$4:$E$10,MATCH("設備利用率",別紙!$B$4:$E$4,0),0)/100*8760/10^3</f>
        <v>4934.2916279999981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14750.313131999985</v>
      </c>
      <c r="BV21" s="36"/>
      <c r="BW21" s="33" t="str">
        <f t="shared" si="7"/>
        <v>13207</v>
      </c>
      <c r="BX21" s="33" t="str">
        <f t="shared" si="8"/>
        <v>昭島市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698891.28517289145</v>
      </c>
      <c r="BZ21" s="36"/>
      <c r="CA21" s="33" t="str">
        <f t="shared" si="9"/>
        <v>13207</v>
      </c>
      <c r="CB21" s="33" t="str">
        <f t="shared" si="10"/>
        <v>昭島市</v>
      </c>
      <c r="CC21" s="223">
        <f t="shared" si="11"/>
        <v>1.4045133645602269E-2</v>
      </c>
      <c r="CD21" s="223">
        <f t="shared" si="1"/>
        <v>7.0601704910075603E-3</v>
      </c>
      <c r="CE21" s="223">
        <f t="shared" si="1"/>
        <v>0</v>
      </c>
      <c r="CF21" s="223">
        <f t="shared" si="1"/>
        <v>0</v>
      </c>
      <c r="CG21" s="223">
        <f t="shared" si="1"/>
        <v>0</v>
      </c>
      <c r="CH21" s="223">
        <f t="shared" si="1"/>
        <v>0</v>
      </c>
      <c r="CI21" s="223">
        <f t="shared" si="12"/>
        <v>2.1105304136609829E-2</v>
      </c>
      <c r="CK21" s="18" t="str">
        <f t="shared" si="13"/>
        <v>13207</v>
      </c>
      <c r="CL21" s="18" t="str">
        <f t="shared" si="14"/>
        <v>昭島市</v>
      </c>
      <c r="CM21" s="18">
        <f>VLOOKUP($CK21&amp;"_"&amp;$AZ$7,データシート1!$A:$BT,MATCH("ca_太陽光発電（10kW未満）",データシート1!$A$1:$BT$1,0),0)</f>
        <v>2127</v>
      </c>
      <c r="CN21" s="18">
        <f>VLOOKUP($CK21&amp;"_"&amp;$AZ$5,データシート1!$A:$BT,MATCH("ab_家庭",データシート1!$A$1:$BT$1,0),0)</f>
        <v>56276</v>
      </c>
      <c r="CO21" s="223">
        <f t="shared" si="15"/>
        <v>3.7795863245433221E-2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11245</v>
      </c>
      <c r="AY22" s="18" t="str">
        <f>IF(IFERROR(比較地域マスタ!$Z15,"")=0,"",IFERROR(比較地域マスタ!$Z15,""))</f>
        <v>ふじみ野市</v>
      </c>
      <c r="BC22" s="844" t="str">
        <f t="shared" si="0"/>
        <v>11245</v>
      </c>
      <c r="BD22" s="1031" t="str">
        <f t="shared" si="2"/>
        <v>ふじみ野市</v>
      </c>
      <c r="BE22" s="34">
        <f>VLOOKUP($BC22&amp;"_"&amp;$AZ$7,データシート1!$A:$BT,MATCH("cb_"&amp;BE$12,データシート1!$A$1:$BT$1,0),0)</f>
        <v>8404.3999999999905</v>
      </c>
      <c r="BF22" s="34">
        <f>VLOOKUP($BC22&amp;"_"&amp;$AZ$7,データシート1!$A:$BT,MATCH("cb_"&amp;BF$12,データシート1!$A$1:$BT$1,0),0)</f>
        <v>3989.7999999999988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2748.6559999999999</v>
      </c>
      <c r="BK22" s="34">
        <f t="shared" si="3"/>
        <v>15142.855999999989</v>
      </c>
      <c r="BL22" s="36"/>
      <c r="BM22" s="844" t="str">
        <f t="shared" si="4"/>
        <v>11245</v>
      </c>
      <c r="BN22" s="1031" t="str">
        <f t="shared" si="5"/>
        <v>ふじみ野市</v>
      </c>
      <c r="BO22" s="34">
        <f>BE22*VLOOKUP(BO$12,別紙!$B$4:$E$10,MATCH("設備利用率",別紙!$B$4:$E$4,0),0)/100*8760/10^3</f>
        <v>10086.288527999988</v>
      </c>
      <c r="BP22" s="34">
        <f>BF22*VLOOKUP(BP$12,別紙!$B$4:$E$10,MATCH("設備利用率",別紙!$B$4:$E$4,0),0)/100*8760/10^3</f>
        <v>5277.5478479999983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19262.581247999999</v>
      </c>
      <c r="BU22" s="34">
        <f t="shared" si="6"/>
        <v>34626.417623999987</v>
      </c>
      <c r="BV22" s="36"/>
      <c r="BW22" s="33" t="str">
        <f t="shared" si="7"/>
        <v>11245</v>
      </c>
      <c r="BX22" s="33" t="str">
        <f t="shared" si="8"/>
        <v>ふじみ野市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468558.75705350464</v>
      </c>
      <c r="BZ22" s="36"/>
      <c r="CA22" s="33" t="str">
        <f t="shared" si="9"/>
        <v>11245</v>
      </c>
      <c r="CB22" s="33" t="str">
        <f t="shared" si="10"/>
        <v>ふじみ野市</v>
      </c>
      <c r="CC22" s="223">
        <f t="shared" si="11"/>
        <v>2.1526197891224636E-2</v>
      </c>
      <c r="CD22" s="223">
        <f t="shared" si="1"/>
        <v>1.1263364025437169E-2</v>
      </c>
      <c r="CE22" s="223">
        <f t="shared" si="1"/>
        <v>0</v>
      </c>
      <c r="CF22" s="223">
        <f t="shared" si="1"/>
        <v>0</v>
      </c>
      <c r="CG22" s="223">
        <f t="shared" si="1"/>
        <v>0</v>
      </c>
      <c r="CH22" s="223">
        <f t="shared" si="1"/>
        <v>4.1110279037641397E-2</v>
      </c>
      <c r="CI22" s="223">
        <f t="shared" si="12"/>
        <v>7.38998409543032E-2</v>
      </c>
      <c r="CK22" s="18" t="str">
        <f t="shared" si="13"/>
        <v>11245</v>
      </c>
      <c r="CL22" s="18" t="str">
        <f t="shared" si="14"/>
        <v>ふじみ野市</v>
      </c>
      <c r="CM22" s="18">
        <f>VLOOKUP($CK22&amp;"_"&amp;$AZ$7,データシート1!$A:$BT,MATCH("ca_太陽光発電（10kW未満）",データシート1!$A$1:$BT$1,0),0)</f>
        <v>2089</v>
      </c>
      <c r="CN22" s="18">
        <f>VLOOKUP($CK22&amp;"_"&amp;$AZ$5,データシート1!$A:$BT,MATCH("ab_家庭",データシート1!$A$1:$BT$1,0),0)</f>
        <v>53945</v>
      </c>
      <c r="CO22" s="223">
        <f t="shared" si="15"/>
        <v>3.8724626934841043E-2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09204</v>
      </c>
      <c r="AY23" s="18" t="str">
        <f>IF(IFERROR(比較地域マスタ!$Z16,"")=0,"",IFERROR(比較地域マスタ!$Z16,""))</f>
        <v>佐野市</v>
      </c>
      <c r="BC23" s="844" t="str">
        <f t="shared" si="0"/>
        <v>09204</v>
      </c>
      <c r="BD23" s="1031" t="str">
        <f t="shared" si="2"/>
        <v>佐野市</v>
      </c>
      <c r="BE23" s="34">
        <f>VLOOKUP($BC23&amp;"_"&amp;$AZ$7,データシート1!$A:$BT,MATCH("cb_"&amp;BE$12,データシート1!$A$1:$BT$1,0),0)</f>
        <v>24808.89999999994</v>
      </c>
      <c r="BF23" s="34">
        <f>VLOOKUP($BC23&amp;"_"&amp;$AZ$7,データシート1!$A:$BT,MATCH("cb_"&amp;BF$12,データシート1!$A$1:$BT$1,0),0)</f>
        <v>230603.2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25125.599999999999</v>
      </c>
      <c r="BK23" s="34">
        <f t="shared" si="3"/>
        <v>280537.69999999995</v>
      </c>
      <c r="BL23" s="36"/>
      <c r="BM23" s="844" t="str">
        <f t="shared" si="4"/>
        <v>09204</v>
      </c>
      <c r="BN23" s="1031" t="str">
        <f t="shared" si="5"/>
        <v>佐野市</v>
      </c>
      <c r="BO23" s="34">
        <f>BE23*VLOOKUP(BO$12,別紙!$B$4:$E$10,MATCH("設備利用率",別紙!$B$4:$E$4,0),0)/100*8760/10^3</f>
        <v>29773.657067999928</v>
      </c>
      <c r="BP23" s="34">
        <f>BF23*VLOOKUP(BP$12,別紙!$B$4:$E$10,MATCH("設備利用率",別紙!$B$4:$E$4,0),0)/100*8760/10^3</f>
        <v>305032.68883200001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176080.20479999998</v>
      </c>
      <c r="BU23" s="34">
        <f t="shared" si="6"/>
        <v>510886.55069999991</v>
      </c>
      <c r="BV23" s="36"/>
      <c r="BW23" s="33" t="str">
        <f t="shared" si="7"/>
        <v>09204</v>
      </c>
      <c r="BX23" s="33" t="str">
        <f t="shared" si="8"/>
        <v>佐野市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853407.01313573716</v>
      </c>
      <c r="BZ23" s="36"/>
      <c r="CA23" s="33" t="str">
        <f t="shared" si="9"/>
        <v>09204</v>
      </c>
      <c r="CB23" s="33" t="str">
        <f t="shared" si="10"/>
        <v>佐野市</v>
      </c>
      <c r="CC23" s="223">
        <f t="shared" si="11"/>
        <v>3.4887992024579637E-2</v>
      </c>
      <c r="CD23" s="223">
        <f t="shared" si="1"/>
        <v>0.35742932051987203</v>
      </c>
      <c r="CE23" s="223">
        <f t="shared" si="1"/>
        <v>0</v>
      </c>
      <c r="CF23" s="223">
        <f t="shared" si="1"/>
        <v>0</v>
      </c>
      <c r="CG23" s="223">
        <f t="shared" si="1"/>
        <v>0</v>
      </c>
      <c r="CH23" s="223">
        <f t="shared" si="1"/>
        <v>0.20632617507209758</v>
      </c>
      <c r="CI23" s="223">
        <f t="shared" si="12"/>
        <v>0.59864348761654917</v>
      </c>
      <c r="CK23" s="18" t="str">
        <f t="shared" si="13"/>
        <v>09204</v>
      </c>
      <c r="CL23" s="18" t="str">
        <f t="shared" si="14"/>
        <v>佐野市</v>
      </c>
      <c r="CM23" s="18">
        <f>VLOOKUP($CK23&amp;"_"&amp;$AZ$7,データシート1!$A:$BT,MATCH("ca_太陽光発電（10kW未満）",データシート1!$A$1:$BT$1,0),0)</f>
        <v>5429</v>
      </c>
      <c r="CN23" s="18">
        <f>VLOOKUP($CK23&amp;"_"&amp;$AZ$5,データシート1!$A:$BT,MATCH("ab_家庭",データシート1!$A$1:$BT$1,0),0)</f>
        <v>52573</v>
      </c>
      <c r="CO23" s="223">
        <f t="shared" si="15"/>
        <v>0.10326593498563902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38205</v>
      </c>
      <c r="AY24" s="18" t="str">
        <f>IF(IFERROR(比較地域マスタ!$Z17,"")=0,"",IFERROR(比較地域マスタ!$Z17,""))</f>
        <v>新居浜市</v>
      </c>
      <c r="BC24" s="844" t="str">
        <f t="shared" si="0"/>
        <v>38205</v>
      </c>
      <c r="BD24" s="1031" t="str">
        <f t="shared" si="2"/>
        <v>新居浜市</v>
      </c>
      <c r="BE24" s="34">
        <f>VLOOKUP($BC24&amp;"_"&amp;$AZ$7,データシート1!$A:$BT,MATCH("cb_"&amp;BE$12,データシート1!$A$1:$BT$1,0),0)</f>
        <v>21949.509999999886</v>
      </c>
      <c r="BF24" s="34">
        <f>VLOOKUP($BC24&amp;"_"&amp;$AZ$7,データシート1!$A:$BT,MATCH("cb_"&amp;BF$12,データシート1!$A$1:$BT$1,0),0)</f>
        <v>105892.07999999986</v>
      </c>
      <c r="BG24" s="34">
        <f>VLOOKUP($BC24&amp;"_"&amp;$AZ$7,データシート1!$A:$BT,MATCH("cb_"&amp;BG$12,データシート1!$A$1:$BT$1,0),0)</f>
        <v>0</v>
      </c>
      <c r="BH24" s="34">
        <f>VLOOKUP($BC24&amp;"_"&amp;$AZ$7,データシート1!$A:$BT,MATCH("cb_"&amp;BH$12,データシート1!$A$1:$BT$1,0),0)</f>
        <v>157</v>
      </c>
      <c r="BI24" s="34">
        <f>VLOOKUP($BC24&amp;"_"&amp;$AZ$7,データシート1!$A:$BT,MATCH("cb_"&amp;BI$12,データシート1!$A$1:$BT$1,0),0)</f>
        <v>0</v>
      </c>
      <c r="BJ24" s="34">
        <f>VLOOKUP($BC24&amp;"_"&amp;$AZ$7,データシート1!$A:$BT,MATCH("cb_"&amp;BJ$12,データシート1!$A$1:$BT$1,0),0)</f>
        <v>500</v>
      </c>
      <c r="BK24" s="34">
        <f t="shared" si="3"/>
        <v>128498.58999999973</v>
      </c>
      <c r="BL24" s="36"/>
      <c r="BM24" s="844" t="str">
        <f t="shared" si="4"/>
        <v>38205</v>
      </c>
      <c r="BN24" s="1031" t="str">
        <f t="shared" si="5"/>
        <v>新居浜市</v>
      </c>
      <c r="BO24" s="34">
        <f>BE24*VLOOKUP(BO$12,別紙!$B$4:$E$10,MATCH("設備利用率",別紙!$B$4:$E$4,0),0)/100*8760/10^3</f>
        <v>26342.04594119986</v>
      </c>
      <c r="BP24" s="34">
        <f>BF24*VLOOKUP(BP$12,別紙!$B$4:$E$10,MATCH("設備利用率",別紙!$B$4:$E$4,0),0)/100*8760/10^3</f>
        <v>140069.80774079982</v>
      </c>
      <c r="BQ24" s="34">
        <f>BG24*VLOOKUP(BQ$12,別紙!$B$4:$E$10,MATCH("設備利用率",別紙!$B$4:$E$4,0),0)/100*8760/10^3</f>
        <v>0</v>
      </c>
      <c r="BR24" s="34">
        <f>BH24*VLOOKUP(BR$12,別紙!$B$4:$E$10,MATCH("設備利用率",別紙!$B$4:$E$4,0),0)/100*8760/10^3</f>
        <v>825.19200000000001</v>
      </c>
      <c r="BS24" s="34">
        <f>BI24*VLOOKUP(BS$12,別紙!$B$4:$E$10,MATCH("設備利用率",別紙!$B$4:$E$4,0),0)/100*8760/10^3</f>
        <v>0</v>
      </c>
      <c r="BT24" s="34">
        <f>BJ24*VLOOKUP(BT$12,別紙!$B$4:$E$10,MATCH("設備利用率",別紙!$B$4:$E$4,0),0)/100*8760/10^3</f>
        <v>3504</v>
      </c>
      <c r="BU24" s="34">
        <f t="shared" si="6"/>
        <v>170741.04568199968</v>
      </c>
      <c r="BV24" s="36"/>
      <c r="BW24" s="33" t="str">
        <f t="shared" si="7"/>
        <v>38205</v>
      </c>
      <c r="BX24" s="33" t="str">
        <f t="shared" si="8"/>
        <v>新居浜市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1712767.0430883954</v>
      </c>
      <c r="BZ24" s="36"/>
      <c r="CA24" s="33" t="str">
        <f t="shared" si="9"/>
        <v>38205</v>
      </c>
      <c r="CB24" s="33" t="str">
        <f t="shared" si="10"/>
        <v>新居浜市</v>
      </c>
      <c r="CC24" s="223">
        <f t="shared" si="11"/>
        <v>1.5379818316506663E-2</v>
      </c>
      <c r="CD24" s="223">
        <f t="shared" si="1"/>
        <v>8.1779835912904622E-2</v>
      </c>
      <c r="CE24" s="223">
        <f t="shared" si="1"/>
        <v>0</v>
      </c>
      <c r="CF24" s="223">
        <f t="shared" si="1"/>
        <v>4.8178881262920945E-4</v>
      </c>
      <c r="CG24" s="223">
        <f t="shared" si="1"/>
        <v>0</v>
      </c>
      <c r="CH24" s="223">
        <f t="shared" si="1"/>
        <v>2.0458123678522692E-3</v>
      </c>
      <c r="CI24" s="223">
        <f t="shared" si="12"/>
        <v>9.9687255409892761E-2</v>
      </c>
      <c r="CK24" s="18" t="str">
        <f t="shared" si="13"/>
        <v>38205</v>
      </c>
      <c r="CL24" s="18" t="str">
        <f t="shared" si="14"/>
        <v>新居浜市</v>
      </c>
      <c r="CM24" s="18">
        <f>VLOOKUP($CK24&amp;"_"&amp;$AZ$7,データシート1!$A:$BT,MATCH("ca_太陽光発電（10kW未満）",データシート1!$A$1:$BT$1,0),0)</f>
        <v>4567</v>
      </c>
      <c r="CN24" s="18">
        <f>VLOOKUP($CK24&amp;"_"&amp;$AZ$5,データシート1!$A:$BT,MATCH("ab_家庭",データシート1!$A$1:$BT$1,0),0)</f>
        <v>57569</v>
      </c>
      <c r="CO24" s="223">
        <f t="shared" si="15"/>
        <v>7.9330889888655359E-2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25203</v>
      </c>
      <c r="AY25" s="18" t="str">
        <f>IF(IFERROR(比較地域マスタ!$Z18,"")=0,"",IFERROR(比較地域マスタ!$Z18,""))</f>
        <v>長浜市</v>
      </c>
      <c r="BC25" s="844" t="str">
        <f t="shared" si="0"/>
        <v>25203</v>
      </c>
      <c r="BD25" s="1031" t="str">
        <f t="shared" si="2"/>
        <v>長浜市</v>
      </c>
      <c r="BE25" s="34">
        <f>VLOOKUP($BC25&amp;"_"&amp;$AZ$7,データシート1!$A:$BT,MATCH("cb_"&amp;BE$12,データシート1!$A$1:$BT$1,0),0)</f>
        <v>18526.599999999904</v>
      </c>
      <c r="BF25" s="34">
        <f>VLOOKUP($BC25&amp;"_"&amp;$AZ$7,データシート1!$A:$BT,MATCH("cb_"&amp;BF$12,データシート1!$A$1:$BT$1,0),0)</f>
        <v>41202.000000000029</v>
      </c>
      <c r="BG25" s="34">
        <f>VLOOKUP($BC25&amp;"_"&amp;$AZ$7,データシート1!$A:$BT,MATCH("cb_"&amp;BG$12,データシート1!$A$1:$BT$1,0),0)</f>
        <v>0</v>
      </c>
      <c r="BH25" s="34">
        <f>VLOOKUP($BC25&amp;"_"&amp;$AZ$7,データシート1!$A:$BT,MATCH("cb_"&amp;BH$12,データシート1!$A$1:$BT$1,0),0)</f>
        <v>36</v>
      </c>
      <c r="BI25" s="34">
        <f>VLOOKUP($BC25&amp;"_"&amp;$AZ$7,データシート1!$A:$BT,MATCH("cb_"&amp;BI$12,データシート1!$A$1:$BT$1,0),0)</f>
        <v>0</v>
      </c>
      <c r="BJ25" s="34">
        <f>VLOOKUP($BC25&amp;"_"&amp;$AZ$7,データシート1!$A:$BT,MATCH("cb_"&amp;BJ$12,データシート1!$A$1:$BT$1,0),0)</f>
        <v>25</v>
      </c>
      <c r="BK25" s="34">
        <f t="shared" si="3"/>
        <v>59789.599999999933</v>
      </c>
      <c r="BL25" s="36"/>
      <c r="BM25" s="844" t="str">
        <f t="shared" si="4"/>
        <v>25203</v>
      </c>
      <c r="BN25" s="1031" t="str">
        <f t="shared" si="5"/>
        <v>長浜市</v>
      </c>
      <c r="BO25" s="34">
        <f>BE25*VLOOKUP(BO$12,別紙!$B$4:$E$10,MATCH("設備利用率",別紙!$B$4:$E$4,0),0)/100*8760/10^3</f>
        <v>22234.143191999883</v>
      </c>
      <c r="BP25" s="34">
        <f>BF25*VLOOKUP(BP$12,別紙!$B$4:$E$10,MATCH("設備利用率",別紙!$B$4:$E$4,0),0)/100*8760/10^3</f>
        <v>54500.357520000034</v>
      </c>
      <c r="BQ25" s="34">
        <f>BG25*VLOOKUP(BQ$12,別紙!$B$4:$E$10,MATCH("設備利用率",別紙!$B$4:$E$4,0),0)/100*8760/10^3</f>
        <v>0</v>
      </c>
      <c r="BR25" s="34">
        <f>BH25*VLOOKUP(BR$12,別紙!$B$4:$E$10,MATCH("設備利用率",別紙!$B$4:$E$4,0),0)/100*8760/10^3</f>
        <v>189.21600000000001</v>
      </c>
      <c r="BS25" s="34">
        <f>BI25*VLOOKUP(BS$12,別紙!$B$4:$E$10,MATCH("設備利用率",別紙!$B$4:$E$4,0),0)/100*8760/10^3</f>
        <v>0</v>
      </c>
      <c r="BT25" s="34">
        <f>BJ25*VLOOKUP(BT$12,別紙!$B$4:$E$10,MATCH("設備利用率",別紙!$B$4:$E$4,0),0)/100*8760/10^3</f>
        <v>175.2</v>
      </c>
      <c r="BU25" s="34">
        <f t="shared" si="6"/>
        <v>77098.916711999918</v>
      </c>
      <c r="BV25" s="36"/>
      <c r="BW25" s="33" t="str">
        <f t="shared" si="7"/>
        <v>25203</v>
      </c>
      <c r="BX25" s="33" t="str">
        <f t="shared" si="8"/>
        <v>長浜市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835471.76259207062</v>
      </c>
      <c r="BZ25" s="36"/>
      <c r="CA25" s="33" t="str">
        <f t="shared" si="9"/>
        <v>25203</v>
      </c>
      <c r="CB25" s="33" t="str">
        <f t="shared" si="10"/>
        <v>長浜市</v>
      </c>
      <c r="CC25" s="223">
        <f t="shared" si="11"/>
        <v>2.661268062850854E-2</v>
      </c>
      <c r="CD25" s="223">
        <f t="shared" si="1"/>
        <v>6.5233033550902306E-2</v>
      </c>
      <c r="CE25" s="223">
        <f t="shared" si="1"/>
        <v>0</v>
      </c>
      <c r="CF25" s="223">
        <f t="shared" si="1"/>
        <v>2.2647803130168391E-4</v>
      </c>
      <c r="CG25" s="223">
        <f t="shared" si="1"/>
        <v>0</v>
      </c>
      <c r="CH25" s="223">
        <f t="shared" si="1"/>
        <v>2.0970188083489251E-4</v>
      </c>
      <c r="CI25" s="223">
        <f t="shared" si="12"/>
        <v>9.2281894091547426E-2</v>
      </c>
      <c r="CK25" s="18" t="str">
        <f t="shared" si="13"/>
        <v>25203</v>
      </c>
      <c r="CL25" s="18" t="str">
        <f t="shared" si="14"/>
        <v>長浜市</v>
      </c>
      <c r="CM25" s="18">
        <f>VLOOKUP($CK25&amp;"_"&amp;$AZ$7,データシート1!$A:$BT,MATCH("ca_太陽光発電（10kW未満）",データシート1!$A$1:$BT$1,0),0)</f>
        <v>3825</v>
      </c>
      <c r="CN25" s="18">
        <f>VLOOKUP($CK25&amp;"_"&amp;$AZ$5,データシート1!$A:$BT,MATCH("ab_家庭",データシート1!$A$1:$BT$1,0),0)</f>
        <v>47320</v>
      </c>
      <c r="CO25" s="223">
        <f t="shared" si="15"/>
        <v>8.0832628909551993E-2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35206</v>
      </c>
      <c r="AY26" s="18" t="str">
        <f>IF(IFERROR(比較地域マスタ!$Z19,"")=0,"",IFERROR(比較地域マスタ!$Z19,""))</f>
        <v>防府市</v>
      </c>
      <c r="BC26" s="844" t="str">
        <f t="shared" si="0"/>
        <v>35206</v>
      </c>
      <c r="BD26" s="1031" t="str">
        <f t="shared" si="2"/>
        <v>防府市</v>
      </c>
      <c r="BE26" s="34">
        <f>VLOOKUP($BC26&amp;"_"&amp;$AZ$7,データシート1!$A:$BT,MATCH("cb_"&amp;BE$12,データシート1!$A$1:$BT$1,0),0)</f>
        <v>28128.646000000048</v>
      </c>
      <c r="BF26" s="34">
        <f>VLOOKUP($BC26&amp;"_"&amp;$AZ$7,データシート1!$A:$BT,MATCH("cb_"&amp;BF$12,データシート1!$A$1:$BT$1,0),0)</f>
        <v>88230.287999999855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71911.396000000008</v>
      </c>
      <c r="BK26" s="34">
        <f t="shared" si="3"/>
        <v>188270.3299999999</v>
      </c>
      <c r="BL26" s="36"/>
      <c r="BM26" s="844" t="str">
        <f t="shared" si="4"/>
        <v>35206</v>
      </c>
      <c r="BN26" s="1031" t="str">
        <f t="shared" si="5"/>
        <v>防府市</v>
      </c>
      <c r="BO26" s="34">
        <f>BE26*VLOOKUP(BO$12,別紙!$B$4:$E$10,MATCH("設備利用率",別紙!$B$4:$E$4,0),0)/100*8760/10^3</f>
        <v>33757.750637520061</v>
      </c>
      <c r="BP26" s="34">
        <f>BF26*VLOOKUP(BP$12,別紙!$B$4:$E$10,MATCH("設備利用率",別紙!$B$4:$E$4,0),0)/100*8760/10^3</f>
        <v>116707.4957548798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503955.06316800002</v>
      </c>
      <c r="BU26" s="34">
        <f t="shared" si="6"/>
        <v>654420.30956039985</v>
      </c>
      <c r="BV26" s="36"/>
      <c r="BW26" s="33" t="str">
        <f t="shared" si="7"/>
        <v>35206</v>
      </c>
      <c r="BX26" s="33" t="str">
        <f t="shared" si="8"/>
        <v>防府市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1313063.0915661259</v>
      </c>
      <c r="BZ26" s="36"/>
      <c r="CA26" s="33" t="str">
        <f t="shared" si="9"/>
        <v>35206</v>
      </c>
      <c r="CB26" s="33" t="str">
        <f t="shared" si="10"/>
        <v>防府市</v>
      </c>
      <c r="CC26" s="223">
        <f t="shared" si="11"/>
        <v>2.5709161162436055E-2</v>
      </c>
      <c r="CD26" s="223">
        <f t="shared" si="1"/>
        <v>8.8881864477417916E-2</v>
      </c>
      <c r="CE26" s="223">
        <f t="shared" si="1"/>
        <v>0</v>
      </c>
      <c r="CF26" s="223">
        <f t="shared" si="1"/>
        <v>0</v>
      </c>
      <c r="CG26" s="223">
        <f t="shared" si="1"/>
        <v>0</v>
      </c>
      <c r="CH26" s="223">
        <f t="shared" si="1"/>
        <v>0.38380110324091066</v>
      </c>
      <c r="CI26" s="223">
        <f t="shared" si="12"/>
        <v>0.49839212888076462</v>
      </c>
      <c r="CK26" s="18" t="str">
        <f t="shared" si="13"/>
        <v>35206</v>
      </c>
      <c r="CL26" s="18" t="str">
        <f t="shared" si="14"/>
        <v>防府市</v>
      </c>
      <c r="CM26" s="18">
        <f>VLOOKUP($CK26&amp;"_"&amp;$AZ$7,データシート1!$A:$BT,MATCH("ca_太陽光発電（10kW未満）",データシート1!$A$1:$BT$1,0),0)</f>
        <v>5959</v>
      </c>
      <c r="CN26" s="18">
        <f>VLOOKUP($CK26&amp;"_"&amp;$AZ$5,データシート1!$A:$BT,MATCH("ab_家庭",データシート1!$A$1:$BT$1,0),0)</f>
        <v>56408</v>
      </c>
      <c r="CO26" s="223">
        <f t="shared" si="15"/>
        <v>0.10564104382357112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23222</v>
      </c>
      <c r="AY27" s="18" t="str">
        <f>IF(IFERROR(比較地域マスタ!$Z20,"")=0,"",IFERROR(比較地域マスタ!$Z20,""))</f>
        <v>東海市</v>
      </c>
      <c r="BC27" s="844" t="str">
        <f t="shared" si="0"/>
        <v>23222</v>
      </c>
      <c r="BD27" s="1031" t="str">
        <f t="shared" si="2"/>
        <v>東海市</v>
      </c>
      <c r="BE27" s="34">
        <f>VLOOKUP($BC27&amp;"_"&amp;$AZ$7,データシート1!$A:$BT,MATCH("cb_"&amp;BE$12,データシート1!$A$1:$BT$1,0),0)</f>
        <v>20823.099999999937</v>
      </c>
      <c r="BF27" s="34">
        <f>VLOOKUP($BC27&amp;"_"&amp;$AZ$7,データシート1!$A:$BT,MATCH("cb_"&amp;BF$12,データシート1!$A$1:$BT$1,0),0)</f>
        <v>10218.799999999999</v>
      </c>
      <c r="BG27" s="34">
        <f>VLOOKUP($BC27&amp;"_"&amp;$AZ$7,データシート1!$A:$BT,MATCH("cb_"&amp;BG$12,データシート1!$A$1:$BT$1,0),0)</f>
        <v>0</v>
      </c>
      <c r="BH27" s="34">
        <f>VLOOKUP($BC27&amp;"_"&amp;$AZ$7,データシート1!$A:$BT,MATCH("cb_"&amp;BH$12,データシート1!$A$1:$BT$1,0),0)</f>
        <v>349.4</v>
      </c>
      <c r="BI27" s="34">
        <f>VLOOKUP($BC27&amp;"_"&amp;$AZ$7,データシート1!$A:$BT,MATCH("cb_"&amp;BI$12,データシート1!$A$1:$BT$1,0),0)</f>
        <v>0</v>
      </c>
      <c r="BJ27" s="34">
        <f>VLOOKUP($BC27&amp;"_"&amp;$AZ$7,データシート1!$A:$BT,MATCH("cb_"&amp;BJ$12,データシート1!$A$1:$BT$1,0),0)</f>
        <v>0</v>
      </c>
      <c r="BK27" s="34">
        <f t="shared" si="3"/>
        <v>31391.299999999937</v>
      </c>
      <c r="BL27" s="36"/>
      <c r="BM27" s="844" t="str">
        <f t="shared" si="4"/>
        <v>23222</v>
      </c>
      <c r="BN27" s="1031" t="str">
        <f t="shared" si="5"/>
        <v>東海市</v>
      </c>
      <c r="BO27" s="34">
        <f>BE27*VLOOKUP(BO$12,別紙!$B$4:$E$10,MATCH("設備利用率",別紙!$B$4:$E$4,0),0)/100*8760/10^3</f>
        <v>24990.21877199992</v>
      </c>
      <c r="BP27" s="34">
        <f>BF27*VLOOKUP(BP$12,別紙!$B$4:$E$10,MATCH("設備利用率",別紙!$B$4:$E$4,0),0)/100*8760/10^3</f>
        <v>13517.019887999999</v>
      </c>
      <c r="BQ27" s="34">
        <f>BG27*VLOOKUP(BQ$12,別紙!$B$4:$E$10,MATCH("設備利用率",別紙!$B$4:$E$4,0),0)/100*8760/10^3</f>
        <v>0</v>
      </c>
      <c r="BR27" s="34">
        <f>BH27*VLOOKUP(BR$12,別紙!$B$4:$E$10,MATCH("設備利用率",別紙!$B$4:$E$4,0),0)/100*8760/10^3</f>
        <v>1836.4463999999998</v>
      </c>
      <c r="BS27" s="34">
        <f>BI27*VLOOKUP(BS$12,別紙!$B$4:$E$10,MATCH("設備利用率",別紙!$B$4:$E$4,0),0)/100*8760/10^3</f>
        <v>0</v>
      </c>
      <c r="BT27" s="34">
        <f>BJ27*VLOOKUP(BT$12,別紙!$B$4:$E$10,MATCH("設備利用率",別紙!$B$4:$E$4,0),0)/100*8760/10^3</f>
        <v>0</v>
      </c>
      <c r="BU27" s="34">
        <f t="shared" si="6"/>
        <v>40343.685059999916</v>
      </c>
      <c r="BV27" s="36"/>
      <c r="BW27" s="33" t="str">
        <f t="shared" si="7"/>
        <v>23222</v>
      </c>
      <c r="BX27" s="33" t="str">
        <f t="shared" si="8"/>
        <v>東海市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1244333.2428202587</v>
      </c>
      <c r="BZ27" s="36"/>
      <c r="CA27" s="33" t="str">
        <f t="shared" si="9"/>
        <v>23222</v>
      </c>
      <c r="CB27" s="33" t="str">
        <f t="shared" si="10"/>
        <v>東海市</v>
      </c>
      <c r="CC27" s="223">
        <f t="shared" si="11"/>
        <v>2.0083220404334808E-2</v>
      </c>
      <c r="CD27" s="223">
        <f t="shared" si="1"/>
        <v>1.0862861669888299E-2</v>
      </c>
      <c r="CE27" s="223">
        <f t="shared" si="1"/>
        <v>0</v>
      </c>
      <c r="CF27" s="223">
        <f t="shared" si="1"/>
        <v>1.4758477366060938E-3</v>
      </c>
      <c r="CG27" s="223">
        <f t="shared" si="1"/>
        <v>0</v>
      </c>
      <c r="CH27" s="223">
        <f t="shared" si="1"/>
        <v>0</v>
      </c>
      <c r="CI27" s="223">
        <f t="shared" si="12"/>
        <v>3.2421929810829198E-2</v>
      </c>
      <c r="CK27" s="18" t="str">
        <f t="shared" si="13"/>
        <v>23222</v>
      </c>
      <c r="CL27" s="18" t="str">
        <f t="shared" si="14"/>
        <v>東海市</v>
      </c>
      <c r="CM27" s="18">
        <f>VLOOKUP($CK27&amp;"_"&amp;$AZ$7,データシート1!$A:$BT,MATCH("ca_太陽光発電（10kW未満）",データシート1!$A$1:$BT$1,0),0)</f>
        <v>4664</v>
      </c>
      <c r="CN27" s="18">
        <f>VLOOKUP($CK27&amp;"_"&amp;$AZ$5,データシート1!$A:$BT,MATCH("ab_家庭",データシート1!$A$1:$BT$1,0),0)</f>
        <v>51481</v>
      </c>
      <c r="CO27" s="223">
        <f t="shared" si="15"/>
        <v>9.0596530758920768E-2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11235</v>
      </c>
      <c r="AY28" s="18" t="str">
        <f>IF(IFERROR(比較地域マスタ!$Z21,"")=0,"",IFERROR(比較地域マスタ!$Z21,""))</f>
        <v>富士見市</v>
      </c>
      <c r="BC28" s="844" t="str">
        <f t="shared" si="0"/>
        <v>11235</v>
      </c>
      <c r="BD28" s="1031" t="str">
        <f t="shared" si="2"/>
        <v>富士見市</v>
      </c>
      <c r="BE28" s="34">
        <f>VLOOKUP($BC28&amp;"_"&amp;$AZ$7,データシート1!$A:$BT,MATCH("cb_"&amp;BE$12,データシート1!$A$1:$BT$1,0),0)</f>
        <v>9467.2999999999556</v>
      </c>
      <c r="BF28" s="34">
        <f>VLOOKUP($BC28&amp;"_"&amp;$AZ$7,データシート1!$A:$BT,MATCH("cb_"&amp;BF$12,データシート1!$A$1:$BT$1,0),0)</f>
        <v>4339.1000000000004</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13806.399999999956</v>
      </c>
      <c r="BL28" s="36"/>
      <c r="BM28" s="844" t="str">
        <f t="shared" si="4"/>
        <v>11235</v>
      </c>
      <c r="BN28" s="1031" t="str">
        <f t="shared" si="5"/>
        <v>富士見市</v>
      </c>
      <c r="BO28" s="34">
        <f>BE28*VLOOKUP(BO$12,別紙!$B$4:$E$10,MATCH("設備利用率",別紙!$B$4:$E$4,0),0)/100*8760/10^3</f>
        <v>11361.896075999945</v>
      </c>
      <c r="BP28" s="34">
        <f>BF28*VLOOKUP(BP$12,別紙!$B$4:$E$10,MATCH("設備利用率",別紙!$B$4:$E$4,0),0)/100*8760/10^3</f>
        <v>5739.5879160000004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17101.483991999943</v>
      </c>
      <c r="BV28" s="36"/>
      <c r="BW28" s="33" t="str">
        <f t="shared" si="7"/>
        <v>11235</v>
      </c>
      <c r="BX28" s="33" t="str">
        <f t="shared" si="8"/>
        <v>富士見市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415547.40488168068</v>
      </c>
      <c r="BZ28" s="36"/>
      <c r="CA28" s="33" t="str">
        <f t="shared" si="9"/>
        <v>11235</v>
      </c>
      <c r="CB28" s="33" t="str">
        <f t="shared" si="10"/>
        <v>富士見市</v>
      </c>
      <c r="CC28" s="223">
        <f t="shared" si="11"/>
        <v>2.7341997429234412E-2</v>
      </c>
      <c r="CD28" s="223">
        <f t="shared" si="1"/>
        <v>1.3812113488313663E-2</v>
      </c>
      <c r="CE28" s="223">
        <f t="shared" si="1"/>
        <v>0</v>
      </c>
      <c r="CF28" s="223">
        <f t="shared" si="1"/>
        <v>0</v>
      </c>
      <c r="CG28" s="223">
        <f t="shared" si="1"/>
        <v>0</v>
      </c>
      <c r="CH28" s="223">
        <f t="shared" si="1"/>
        <v>0</v>
      </c>
      <c r="CI28" s="223">
        <f t="shared" si="12"/>
        <v>4.1154110917548073E-2</v>
      </c>
      <c r="CK28" s="18" t="str">
        <f t="shared" si="13"/>
        <v>11235</v>
      </c>
      <c r="CL28" s="18" t="str">
        <f t="shared" si="14"/>
        <v>富士見市</v>
      </c>
      <c r="CM28" s="18">
        <f>VLOOKUP($CK28&amp;"_"&amp;$AZ$7,データシート1!$A:$BT,MATCH("ca_太陽光発電（10kW未満）",データシート1!$A$1:$BT$1,0),0)</f>
        <v>2361</v>
      </c>
      <c r="CN28" s="18">
        <f>VLOOKUP($CK28&amp;"_"&amp;$AZ$5,データシート1!$A:$BT,MATCH("ab_家庭",データシート1!$A$1:$BT$1,0),0)</f>
        <v>54432</v>
      </c>
      <c r="CO28" s="223">
        <f t="shared" si="15"/>
        <v>4.3375220458553791E-2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44202</v>
      </c>
      <c r="AY29" s="18" t="str">
        <f>IF(IFERROR(比較地域マスタ!$Z22,"")=0,"",IFERROR(比較地域マスタ!$Z22,""))</f>
        <v>別府市</v>
      </c>
      <c r="BC29" s="844" t="str">
        <f t="shared" si="0"/>
        <v>44202</v>
      </c>
      <c r="BD29" s="1031" t="str">
        <f t="shared" si="2"/>
        <v>別府市</v>
      </c>
      <c r="BE29" s="34">
        <f>VLOOKUP($BC29&amp;"_"&amp;$AZ$7,データシート1!$A:$BT,MATCH("cb_"&amp;BE$12,データシート1!$A$1:$BT$1,0),0)</f>
        <v>13247.024999999969</v>
      </c>
      <c r="BF29" s="34">
        <f>VLOOKUP($BC29&amp;"_"&amp;$AZ$7,データシート1!$A:$BT,MATCH("cb_"&amp;BF$12,データシート1!$A$1:$BT$1,0),0)</f>
        <v>66179.110000000015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6886.9000000000005</v>
      </c>
      <c r="BJ29" s="34">
        <f>VLOOKUP($BC29&amp;"_"&amp;$AZ$7,データシート1!$A:$BT,MATCH("cb_"&amp;BJ$12,データシート1!$A$1:$BT$1,0),0)</f>
        <v>2210</v>
      </c>
      <c r="BK29" s="34">
        <f t="shared" si="3"/>
        <v>88523.034999999974</v>
      </c>
      <c r="BL29" s="36"/>
      <c r="BM29" s="844" t="str">
        <f t="shared" si="4"/>
        <v>44202</v>
      </c>
      <c r="BN29" s="1031" t="str">
        <f t="shared" si="5"/>
        <v>別府市</v>
      </c>
      <c r="BO29" s="34">
        <f>BE29*VLOOKUP(BO$12,別紙!$B$4:$E$10,MATCH("設備利用率",別紙!$B$4:$E$4,0),0)/100*8760/10^3</f>
        <v>15898.01964299996</v>
      </c>
      <c r="BP29" s="34">
        <f>BF29*VLOOKUP(BP$12,別紙!$B$4:$E$10,MATCH("設備利用率",別紙!$B$4:$E$4,0),0)/100*8760/10^3</f>
        <v>87539.079543600019</v>
      </c>
      <c r="BQ29" s="34">
        <f>BG29*VLOOKUP(BQ$12,別紙!$B$4:$E$10,MATCH("設備利用率",別紙!$B$4:$E$4,0),0)/100*8760/10^3</f>
        <v>0</v>
      </c>
      <c r="BR29" s="34">
        <f>BH29*VLOOKUP(BR$12,別紙!$B$4:$E$10,MATCH("設備利用率",別紙!$B$4:$E$4,0),0)/100*8760/10^3</f>
        <v>0</v>
      </c>
      <c r="BS29" s="34">
        <f>BI29*VLOOKUP(BS$12,別紙!$B$4:$E$10,MATCH("設備利用率",別紙!$B$4:$E$4,0),0)/100*8760/10^3</f>
        <v>48263.395200000006</v>
      </c>
      <c r="BT29" s="34">
        <f>BJ29*VLOOKUP(BT$12,別紙!$B$4:$E$10,MATCH("設備利用率",別紙!$B$4:$E$4,0),0)/100*8760/10^3</f>
        <v>15487.68</v>
      </c>
      <c r="BU29" s="34">
        <f t="shared" si="6"/>
        <v>167188.17438659997</v>
      </c>
      <c r="BV29" s="36"/>
      <c r="BW29" s="33" t="str">
        <f t="shared" si="7"/>
        <v>44202</v>
      </c>
      <c r="BX29" s="33" t="str">
        <f t="shared" si="8"/>
        <v>別府市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664660.82087645098</v>
      </c>
      <c r="BZ29" s="36"/>
      <c r="CA29" s="33" t="str">
        <f t="shared" si="9"/>
        <v>44202</v>
      </c>
      <c r="CB29" s="33" t="str">
        <f t="shared" si="10"/>
        <v>別府市</v>
      </c>
      <c r="CC29" s="223">
        <f t="shared" si="11"/>
        <v>2.3918996191224468E-2</v>
      </c>
      <c r="CD29" s="223">
        <f t="shared" ref="CD29:CD60" si="16">BP29/$BY29</f>
        <v>0.13170488886070814</v>
      </c>
      <c r="CE29" s="223">
        <f t="shared" ref="CE29:CE60" si="17">BQ29/$BY29</f>
        <v>0</v>
      </c>
      <c r="CF29" s="223">
        <f t="shared" ref="CF29:CF60" si="18">BR29/$BY29</f>
        <v>0</v>
      </c>
      <c r="CG29" s="223">
        <f t="shared" ref="CG29:CG60" si="19">BS29/$BY29</f>
        <v>7.2613570236256406E-2</v>
      </c>
      <c r="CH29" s="223">
        <f t="shared" ref="CH29:CH60" si="20">BT29/$BY29</f>
        <v>2.330162921229096E-2</v>
      </c>
      <c r="CI29" s="223">
        <f t="shared" si="12"/>
        <v>0.25153908450047996</v>
      </c>
      <c r="CK29" s="18" t="str">
        <f t="shared" si="13"/>
        <v>44202</v>
      </c>
      <c r="CL29" s="18" t="str">
        <f t="shared" si="14"/>
        <v>別府市</v>
      </c>
      <c r="CM29" s="18">
        <f>VLOOKUP($CK29&amp;"_"&amp;$AZ$7,データシート1!$A:$BT,MATCH("ca_太陽光発電（10kW未満）",データシート1!$A$1:$BT$1,0),0)</f>
        <v>2804</v>
      </c>
      <c r="CN29" s="18">
        <f>VLOOKUP($CK29&amp;"_"&amp;$AZ$5,データシート1!$A:$BT,MATCH("ab_家庭",データシート1!$A$1:$BT$1,0),0)</f>
        <v>62470</v>
      </c>
      <c r="CO29" s="223">
        <f t="shared" si="15"/>
        <v>4.4885545061629582E-2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17210</v>
      </c>
      <c r="AY30" s="18" t="str">
        <f>IF(IFERROR(比較地域マスタ!$Z23,"")=0,"",IFERROR(比較地域マスタ!$Z23,""))</f>
        <v>白山市</v>
      </c>
      <c r="BC30" s="844" t="str">
        <f t="shared" si="0"/>
        <v>17210</v>
      </c>
      <c r="BD30" s="1031" t="str">
        <f t="shared" si="2"/>
        <v>白山市</v>
      </c>
      <c r="BE30" s="34">
        <f>VLOOKUP($BC30&amp;"_"&amp;$AZ$7,データシート1!$A:$BT,MATCH("cb_"&amp;BE$12,データシート1!$A$1:$BT$1,0),0)</f>
        <v>10713.549999999979</v>
      </c>
      <c r="BF30" s="34">
        <f>VLOOKUP($BC30&amp;"_"&amp;$AZ$7,データシート1!$A:$BT,MATCH("cb_"&amp;BF$12,データシート1!$A$1:$BT$1,0),0)</f>
        <v>19958.51999999999</v>
      </c>
      <c r="BG30" s="34">
        <f>VLOOKUP($BC30&amp;"_"&amp;$AZ$7,データシート1!$A:$BT,MATCH("cb_"&amp;BG$12,データシート1!$A$1:$BT$1,0),0)</f>
        <v>0</v>
      </c>
      <c r="BH30" s="34">
        <f>VLOOKUP($BC30&amp;"_"&amp;$AZ$7,データシート1!$A:$BT,MATCH("cb_"&amp;BH$12,データシート1!$A$1:$BT$1,0),0)</f>
        <v>206.1</v>
      </c>
      <c r="BI30" s="34">
        <f>VLOOKUP($BC30&amp;"_"&amp;$AZ$7,データシート1!$A:$BT,MATCH("cb_"&amp;BI$12,データシート1!$A$1:$BT$1,0),0)</f>
        <v>0</v>
      </c>
      <c r="BJ30" s="34">
        <f>VLOOKUP($BC30&amp;"_"&amp;$AZ$7,データシート1!$A:$BT,MATCH("cb_"&amp;BJ$12,データシート1!$A$1:$BT$1,0),0)</f>
        <v>1595</v>
      </c>
      <c r="BK30" s="34">
        <f t="shared" si="3"/>
        <v>32473.169999999969</v>
      </c>
      <c r="BL30" s="36"/>
      <c r="BM30" s="844" t="str">
        <f t="shared" si="4"/>
        <v>17210</v>
      </c>
      <c r="BN30" s="1031" t="str">
        <f t="shared" si="5"/>
        <v>白山市</v>
      </c>
      <c r="BO30" s="34">
        <f>BE30*VLOOKUP(BO$12,別紙!$B$4:$E$10,MATCH("設備利用率",別紙!$B$4:$E$4,0),0)/100*8760/10^3</f>
        <v>12857.545625999976</v>
      </c>
      <c r="BP30" s="34">
        <f>BF30*VLOOKUP(BP$12,別紙!$B$4:$E$10,MATCH("設備利用率",別紙!$B$4:$E$4,0),0)/100*8760/10^3</f>
        <v>26400.331915199982</v>
      </c>
      <c r="BQ30" s="34">
        <f>BG30*VLOOKUP(BQ$12,別紙!$B$4:$E$10,MATCH("設備利用率",別紙!$B$4:$E$4,0),0)/100*8760/10^3</f>
        <v>0</v>
      </c>
      <c r="BR30" s="34">
        <f>BH30*VLOOKUP(BR$12,別紙!$B$4:$E$10,MATCH("設備利用率",別紙!$B$4:$E$4,0),0)/100*8760/10^3</f>
        <v>1083.2615999999998</v>
      </c>
      <c r="BS30" s="34">
        <f>BI30*VLOOKUP(BS$12,別紙!$B$4:$E$10,MATCH("設備利用率",別紙!$B$4:$E$4,0),0)/100*8760/10^3</f>
        <v>0</v>
      </c>
      <c r="BT30" s="34">
        <f>BJ30*VLOOKUP(BT$12,別紙!$B$4:$E$10,MATCH("設備利用率",別紙!$B$4:$E$4,0),0)/100*8760/10^3</f>
        <v>11177.76</v>
      </c>
      <c r="BU30" s="34">
        <f t="shared" si="6"/>
        <v>51518.89914119996</v>
      </c>
      <c r="BV30" s="36"/>
      <c r="BW30" s="33" t="str">
        <f t="shared" si="7"/>
        <v>17210</v>
      </c>
      <c r="BX30" s="33" t="str">
        <f t="shared" si="8"/>
        <v>白山市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992855.19465242059</v>
      </c>
      <c r="BZ30" s="36"/>
      <c r="CA30" s="33" t="str">
        <f t="shared" si="9"/>
        <v>17210</v>
      </c>
      <c r="CB30" s="33" t="str">
        <f t="shared" si="10"/>
        <v>白山市</v>
      </c>
      <c r="CC30" s="223">
        <f t="shared" si="11"/>
        <v>1.2950071365141171E-2</v>
      </c>
      <c r="CD30" s="223">
        <f t="shared" si="16"/>
        <v>2.6590314536695584E-2</v>
      </c>
      <c r="CE30" s="223">
        <f t="shared" si="17"/>
        <v>0</v>
      </c>
      <c r="CF30" s="223">
        <f t="shared" si="18"/>
        <v>1.0910569898153464E-3</v>
      </c>
      <c r="CG30" s="223">
        <f t="shared" si="19"/>
        <v>0</v>
      </c>
      <c r="CH30" s="223">
        <f t="shared" si="20"/>
        <v>1.125819763063547E-2</v>
      </c>
      <c r="CI30" s="223">
        <f t="shared" si="12"/>
        <v>5.1889640522287575E-2</v>
      </c>
      <c r="CK30" s="18" t="str">
        <f t="shared" si="13"/>
        <v>17210</v>
      </c>
      <c r="CL30" s="18" t="str">
        <f t="shared" si="14"/>
        <v>白山市</v>
      </c>
      <c r="CM30" s="18">
        <f>VLOOKUP($CK30&amp;"_"&amp;$AZ$7,データシート1!$A:$BT,MATCH("ca_太陽光発電（10kW未満）",データシート1!$A$1:$BT$1,0),0)</f>
        <v>2311</v>
      </c>
      <c r="CN30" s="18">
        <f>VLOOKUP($CK30&amp;"_"&amp;$AZ$5,データシート1!$A:$BT,MATCH("ab_家庭",データシート1!$A$1:$BT$1,0),0)</f>
        <v>45778</v>
      </c>
      <c r="CO30" s="223">
        <f t="shared" si="15"/>
        <v>5.0482764646773558E-2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07202</v>
      </c>
      <c r="AY31" s="18" t="str">
        <f>IF(IFERROR(比較地域マスタ!$Z24,"")=0,"",IFERROR(比較地域マスタ!$Z24,""))</f>
        <v>会津若松市</v>
      </c>
      <c r="BC31" s="844" t="str">
        <f t="shared" si="0"/>
        <v>07202</v>
      </c>
      <c r="BD31" s="1031" t="str">
        <f t="shared" si="2"/>
        <v>会津若松市</v>
      </c>
      <c r="BE31" s="34">
        <f>VLOOKUP($BC31&amp;"_"&amp;$AZ$7,データシート1!$A:$BT,MATCH("cb_"&amp;BE$12,データシート1!$A$1:$BT$1,0),0)</f>
        <v>11726.999999999944</v>
      </c>
      <c r="BF31" s="34">
        <f>VLOOKUP($BC31&amp;"_"&amp;$AZ$7,データシート1!$A:$BT,MATCH("cb_"&amp;BF$12,データシート1!$A$1:$BT$1,0),0)</f>
        <v>32496.100000000006</v>
      </c>
      <c r="BG31" s="34">
        <f>VLOOKUP($BC31&amp;"_"&amp;$AZ$7,データシート1!$A:$BT,MATCH("cb_"&amp;BG$12,データシート1!$A$1:$BT$1,0),0)</f>
        <v>16000</v>
      </c>
      <c r="BH31" s="34">
        <f>VLOOKUP($BC31&amp;"_"&amp;$AZ$7,データシート1!$A:$BT,MATCH("cb_"&amp;BH$12,データシート1!$A$1:$BT$1,0),0)</f>
        <v>14798</v>
      </c>
      <c r="BI31" s="34">
        <f>VLOOKUP($BC31&amp;"_"&amp;$AZ$7,データシート1!$A:$BT,MATCH("cb_"&amp;BI$12,データシート1!$A$1:$BT$1,0),0)</f>
        <v>0</v>
      </c>
      <c r="BJ31" s="34">
        <f>VLOOKUP($BC31&amp;"_"&amp;$AZ$7,データシート1!$A:$BT,MATCH("cb_"&amp;BJ$12,データシート1!$A$1:$BT$1,0),0)</f>
        <v>5700</v>
      </c>
      <c r="BK31" s="34">
        <f t="shared" si="3"/>
        <v>80721.099999999948</v>
      </c>
      <c r="BL31" s="36"/>
      <c r="BM31" s="844" t="str">
        <f t="shared" si="4"/>
        <v>07202</v>
      </c>
      <c r="BN31" s="1031" t="str">
        <f t="shared" si="5"/>
        <v>会津若松市</v>
      </c>
      <c r="BO31" s="34">
        <f>BE31*VLOOKUP(BO$12,別紙!$B$4:$E$10,MATCH("設備利用率",別紙!$B$4:$E$4,0),0)/100*8760/10^3</f>
        <v>14073.807239999929</v>
      </c>
      <c r="BP31" s="34">
        <f>BF31*VLOOKUP(BP$12,別紙!$B$4:$E$10,MATCH("設備利用率",別紙!$B$4:$E$4,0),0)/100*8760/10^3</f>
        <v>42984.541236000012</v>
      </c>
      <c r="BQ31" s="34">
        <f>BG31*VLOOKUP(BQ$12,別紙!$B$4:$E$10,MATCH("設備利用率",別紙!$B$4:$E$4,0),0)/100*8760/10^3</f>
        <v>34759.68</v>
      </c>
      <c r="BR31" s="34">
        <f>BH31*VLOOKUP(BR$12,別紙!$B$4:$E$10,MATCH("設備利用率",別紙!$B$4:$E$4,0),0)/100*8760/10^3</f>
        <v>77778.288</v>
      </c>
      <c r="BS31" s="34">
        <f>BI31*VLOOKUP(BS$12,別紙!$B$4:$E$10,MATCH("設備利用率",別紙!$B$4:$E$4,0),0)/100*8760/10^3</f>
        <v>0</v>
      </c>
      <c r="BT31" s="34">
        <f>BJ31*VLOOKUP(BT$12,別紙!$B$4:$E$10,MATCH("設備利用率",別紙!$B$4:$E$4,0),0)/100*8760/10^3</f>
        <v>39945.599999999999</v>
      </c>
      <c r="BU31" s="34">
        <f t="shared" si="6"/>
        <v>209541.91647599995</v>
      </c>
      <c r="BV31" s="36"/>
      <c r="BW31" s="33" t="str">
        <f t="shared" si="7"/>
        <v>07202</v>
      </c>
      <c r="BX31" s="33" t="str">
        <f t="shared" si="8"/>
        <v>会津若松市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779198.44130007061</v>
      </c>
      <c r="BZ31" s="36"/>
      <c r="CA31" s="33" t="str">
        <f t="shared" si="9"/>
        <v>07202</v>
      </c>
      <c r="CB31" s="33" t="str">
        <f t="shared" si="10"/>
        <v>会津若松市</v>
      </c>
      <c r="CC31" s="223">
        <f t="shared" si="11"/>
        <v>1.8061903738562642E-2</v>
      </c>
      <c r="CD31" s="223">
        <f t="shared" si="16"/>
        <v>5.5165076003336859E-2</v>
      </c>
      <c r="CE31" s="223">
        <f t="shared" si="17"/>
        <v>4.4609534821456333E-2</v>
      </c>
      <c r="CF31" s="223">
        <f t="shared" si="18"/>
        <v>9.9818331091922008E-2</v>
      </c>
      <c r="CG31" s="223">
        <f t="shared" si="19"/>
        <v>0</v>
      </c>
      <c r="CH31" s="223">
        <f t="shared" si="20"/>
        <v>5.126498961336716E-2</v>
      </c>
      <c r="CI31" s="223">
        <f t="shared" si="12"/>
        <v>0.26891983526864505</v>
      </c>
      <c r="CK31" s="18" t="str">
        <f t="shared" si="13"/>
        <v>07202</v>
      </c>
      <c r="CL31" s="18" t="str">
        <f t="shared" si="14"/>
        <v>会津若松市</v>
      </c>
      <c r="CM31" s="18">
        <f>VLOOKUP($CK31&amp;"_"&amp;$AZ$7,データシート1!$A:$BT,MATCH("ca_太陽光発電（10kW未満）",データシート1!$A$1:$BT$1,0),0)</f>
        <v>2465</v>
      </c>
      <c r="CN31" s="18">
        <f>VLOOKUP($CK31&amp;"_"&amp;$AZ$5,データシート1!$A:$BT,MATCH("ab_家庭",データシート1!$A$1:$BT$1,0),0)</f>
        <v>52290</v>
      </c>
      <c r="CO31" s="223">
        <f t="shared" si="15"/>
        <v>4.7140944731306179E-2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40218</v>
      </c>
      <c r="AY32" s="18" t="str">
        <f>IF(IFERROR(比較地域マスタ!$Z25,"")=0,"",IFERROR(比較地域マスタ!$Z25,""))</f>
        <v>春日市</v>
      </c>
      <c r="AZ32" s="22"/>
      <c r="BA32" s="22"/>
      <c r="BB32" s="22"/>
      <c r="BC32" s="844" t="str">
        <f t="shared" si="0"/>
        <v>40218</v>
      </c>
      <c r="BD32" s="1031" t="str">
        <f t="shared" si="2"/>
        <v>春日市</v>
      </c>
      <c r="BE32" s="34">
        <f>VLOOKUP($BC32&amp;"_"&amp;$AZ$7,データシート1!$A:$BT,MATCH("cb_"&amp;BE$12,データシート1!$A$1:$BT$1,0),0)</f>
        <v>11709.127999999968</v>
      </c>
      <c r="BF32" s="34">
        <f>VLOOKUP($BC32&amp;"_"&amp;$AZ$7,データシート1!$A:$BT,MATCH("cb_"&amp;BF$12,データシート1!$A$1:$BT$1,0),0)</f>
        <v>5863.4000000000015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9686</v>
      </c>
      <c r="BK32" s="34">
        <f t="shared" si="3"/>
        <v>27258.527999999969</v>
      </c>
      <c r="BL32" s="36"/>
      <c r="BM32" s="844" t="str">
        <f t="shared" si="4"/>
        <v>40218</v>
      </c>
      <c r="BN32" s="1031" t="str">
        <f t="shared" si="5"/>
        <v>春日市</v>
      </c>
      <c r="BO32" s="34">
        <f>BE32*VLOOKUP(BO$12,別紙!$B$4:$E$10,MATCH("設備利用率",別紙!$B$4:$E$4,0),0)/100*8760/10^3</f>
        <v>14052.358695359961</v>
      </c>
      <c r="BP32" s="34">
        <f>BF32*VLOOKUP(BP$12,別紙!$B$4:$E$10,MATCH("設備利用率",別紙!$B$4:$E$4,0),0)/100*8760/10^3</f>
        <v>7755.8709840000029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67879.487999999998</v>
      </c>
      <c r="BU32" s="34">
        <f t="shared" si="6"/>
        <v>89687.717679359965</v>
      </c>
      <c r="BV32" s="36"/>
      <c r="BW32" s="33" t="str">
        <f t="shared" si="7"/>
        <v>40218</v>
      </c>
      <c r="BX32" s="33" t="str">
        <f t="shared" si="8"/>
        <v>春日市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419186.68414799101</v>
      </c>
      <c r="BZ32" s="36"/>
      <c r="CA32" s="33" t="str">
        <f t="shared" si="9"/>
        <v>40218</v>
      </c>
      <c r="CB32" s="33" t="str">
        <f t="shared" si="10"/>
        <v>春日市</v>
      </c>
      <c r="CC32" s="223">
        <f t="shared" si="11"/>
        <v>3.3522912885273974E-2</v>
      </c>
      <c r="CD32" s="223">
        <f t="shared" si="16"/>
        <v>1.850218835019541E-2</v>
      </c>
      <c r="CE32" s="223">
        <f t="shared" si="17"/>
        <v>0</v>
      </c>
      <c r="CF32" s="223">
        <f t="shared" si="18"/>
        <v>0</v>
      </c>
      <c r="CG32" s="223">
        <f t="shared" si="19"/>
        <v>0</v>
      </c>
      <c r="CH32" s="223">
        <f t="shared" si="20"/>
        <v>0.16193140327910704</v>
      </c>
      <c r="CI32" s="223">
        <f t="shared" si="12"/>
        <v>0.21395650451457643</v>
      </c>
      <c r="CJ32" s="22"/>
      <c r="CK32" s="18" t="str">
        <f t="shared" si="13"/>
        <v>40218</v>
      </c>
      <c r="CL32" s="18" t="str">
        <f t="shared" si="14"/>
        <v>春日市</v>
      </c>
      <c r="CM32" s="18">
        <f>VLOOKUP($CK32&amp;"_"&amp;$AZ$7,データシート1!$A:$BT,MATCH("ca_太陽光発電（10kW未満）",データシート1!$A$1:$BT$1,0),0)</f>
        <v>2608</v>
      </c>
      <c r="CN32" s="18">
        <f>VLOOKUP($CK32&amp;"_"&amp;$AZ$5,データシート1!$A:$BT,MATCH("ab_家庭",データシート1!$A$1:$BT$1,0),0)</f>
        <v>50598</v>
      </c>
      <c r="CO32" s="223">
        <f t="shared" si="15"/>
        <v>5.1543539270326892E-2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11210</v>
      </c>
      <c r="AY33" s="18" t="str">
        <f>IF(IFERROR(比較地域マスタ!$Z26,"")=0,"",IFERROR(比較地域マスタ!$Z26,""))</f>
        <v>加須市</v>
      </c>
      <c r="BC33" s="844" t="str">
        <f t="shared" si="0"/>
        <v>11210</v>
      </c>
      <c r="BD33" s="1031" t="str">
        <f t="shared" si="2"/>
        <v>加須市</v>
      </c>
      <c r="BE33" s="34">
        <f>VLOOKUP($BC33&amp;"_"&amp;$AZ$7,データシート1!$A:$BT,MATCH("cb_"&amp;BE$12,データシート1!$A$1:$BT$1,0),0)</f>
        <v>23554.399999999834</v>
      </c>
      <c r="BF33" s="34">
        <f>VLOOKUP($BC33&amp;"_"&amp;$AZ$7,データシート1!$A:$BT,MATCH("cb_"&amp;BF$12,データシート1!$A$1:$BT$1,0),0)</f>
        <v>65557.8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1044</v>
      </c>
      <c r="BK33" s="34">
        <f t="shared" si="3"/>
        <v>90156.199999999837</v>
      </c>
      <c r="BL33" s="36"/>
      <c r="BM33" s="844" t="str">
        <f t="shared" si="4"/>
        <v>11210</v>
      </c>
      <c r="BN33" s="1031" t="str">
        <f t="shared" si="5"/>
        <v>加須市</v>
      </c>
      <c r="BO33" s="34">
        <f>BE33*VLOOKUP(BO$12,別紙!$B$4:$E$10,MATCH("設備利用率",別紙!$B$4:$E$4,0),0)/100*8760/10^3</f>
        <v>28268.106527999797</v>
      </c>
      <c r="BP33" s="34">
        <f>BF33*VLOOKUP(BP$12,別紙!$B$4:$E$10,MATCH("設備利用率",別紙!$B$4:$E$4,0),0)/100*8760/10^3</f>
        <v>86717.235528000019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7316.3519999999999</v>
      </c>
      <c r="BU33" s="34">
        <f t="shared" si="6"/>
        <v>122301.69405599982</v>
      </c>
      <c r="BV33" s="36"/>
      <c r="BW33" s="33" t="str">
        <f t="shared" si="7"/>
        <v>11210</v>
      </c>
      <c r="BX33" s="33" t="str">
        <f t="shared" si="8"/>
        <v>加須市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691782.79998916702</v>
      </c>
      <c r="BZ33" s="36"/>
      <c r="CA33" s="33" t="str">
        <f t="shared" si="9"/>
        <v>11210</v>
      </c>
      <c r="CB33" s="33" t="str">
        <f t="shared" si="10"/>
        <v>加須市</v>
      </c>
      <c r="CC33" s="223">
        <f t="shared" si="11"/>
        <v>4.0862690613936138E-2</v>
      </c>
      <c r="CD33" s="223">
        <f t="shared" si="16"/>
        <v>0.12535326916101119</v>
      </c>
      <c r="CE33" s="223">
        <f t="shared" si="17"/>
        <v>0</v>
      </c>
      <c r="CF33" s="223">
        <f t="shared" si="18"/>
        <v>0</v>
      </c>
      <c r="CG33" s="223">
        <f t="shared" si="19"/>
        <v>0</v>
      </c>
      <c r="CH33" s="223">
        <f t="shared" si="20"/>
        <v>1.0576082550931551E-2</v>
      </c>
      <c r="CI33" s="223">
        <f t="shared" si="12"/>
        <v>0.17679204232587889</v>
      </c>
      <c r="CK33" s="18" t="str">
        <f t="shared" si="13"/>
        <v>11210</v>
      </c>
      <c r="CL33" s="18" t="str">
        <f t="shared" si="14"/>
        <v>加須市</v>
      </c>
      <c r="CM33" s="18">
        <f>VLOOKUP($CK33&amp;"_"&amp;$AZ$7,データシート1!$A:$BT,MATCH("ca_太陽光発電（10kW未満）",データシート1!$A$1:$BT$1,0),0)</f>
        <v>5196</v>
      </c>
      <c r="CN33" s="18">
        <f>VLOOKUP($CK33&amp;"_"&amp;$AZ$5,データシート1!$A:$BT,MATCH("ab_家庭",データシート1!$A$1:$BT$1,0),0)</f>
        <v>49499</v>
      </c>
      <c r="CO33" s="223">
        <f t="shared" si="15"/>
        <v>0.10497181761247702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25213</v>
      </c>
      <c r="AY34" s="18" t="str">
        <f>IF(IFERROR(比較地域マスタ!$Z27,"")=0,"",IFERROR(比較地域マスタ!$Z27,""))</f>
        <v>東近江市</v>
      </c>
      <c r="BC34" s="844" t="str">
        <f t="shared" si="0"/>
        <v>25213</v>
      </c>
      <c r="BD34" s="1031" t="str">
        <f t="shared" si="2"/>
        <v>東近江市</v>
      </c>
      <c r="BE34" s="34">
        <f>VLOOKUP($BC34&amp;"_"&amp;$AZ$7,データシート1!$A:$BT,MATCH("cb_"&amp;BE$12,データシート1!$A$1:$BT$1,0),0)</f>
        <v>25785.299999999908</v>
      </c>
      <c r="BF34" s="34">
        <f>VLOOKUP($BC34&amp;"_"&amp;$AZ$7,データシート1!$A:$BT,MATCH("cb_"&amp;BF$12,データシート1!$A$1:$BT$1,0),0)</f>
        <v>107268.20000000008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133053.5</v>
      </c>
      <c r="BL34" s="36"/>
      <c r="BM34" s="844" t="str">
        <f t="shared" si="4"/>
        <v>25213</v>
      </c>
      <c r="BN34" s="1031" t="str">
        <f t="shared" si="5"/>
        <v>東近江市</v>
      </c>
      <c r="BO34" s="34">
        <f>BE34*VLOOKUP(BO$12,別紙!$B$4:$E$10,MATCH("設備利用率",別紙!$B$4:$E$4,0),0)/100*8760/10^3</f>
        <v>30945.454235999889</v>
      </c>
      <c r="BP34" s="34">
        <f>BF34*VLOOKUP(BP$12,別紙!$B$4:$E$10,MATCH("設備利用率",別紙!$B$4:$E$4,0),0)/100*8760/10^3</f>
        <v>141890.08423200011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172835.53846800001</v>
      </c>
      <c r="BV34" s="36"/>
      <c r="BW34" s="33" t="str">
        <f t="shared" si="7"/>
        <v>25213</v>
      </c>
      <c r="BX34" s="33" t="str">
        <f t="shared" si="8"/>
        <v>東近江市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845769.33707017638</v>
      </c>
      <c r="BZ34" s="36"/>
      <c r="CA34" s="33" t="str">
        <f t="shared" si="9"/>
        <v>25213</v>
      </c>
      <c r="CB34" s="33" t="str">
        <f t="shared" si="10"/>
        <v>東近江市</v>
      </c>
      <c r="CC34" s="223">
        <f t="shared" si="11"/>
        <v>3.6588527012811581E-2</v>
      </c>
      <c r="CD34" s="223">
        <f t="shared" si="16"/>
        <v>0.16776451688769015</v>
      </c>
      <c r="CE34" s="223">
        <f t="shared" si="17"/>
        <v>0</v>
      </c>
      <c r="CF34" s="223">
        <f t="shared" si="18"/>
        <v>0</v>
      </c>
      <c r="CG34" s="223">
        <f t="shared" si="19"/>
        <v>0</v>
      </c>
      <c r="CH34" s="223">
        <f t="shared" si="20"/>
        <v>0</v>
      </c>
      <c r="CI34" s="223">
        <f t="shared" si="12"/>
        <v>0.20435304390050174</v>
      </c>
      <c r="CK34" s="18" t="str">
        <f t="shared" si="13"/>
        <v>25213</v>
      </c>
      <c r="CL34" s="18" t="str">
        <f t="shared" si="14"/>
        <v>東近江市</v>
      </c>
      <c r="CM34" s="18">
        <f>VLOOKUP($CK34&amp;"_"&amp;$AZ$7,データシート1!$A:$BT,MATCH("ca_太陽光発電（10kW未満）",データシート1!$A$1:$BT$1,0),0)</f>
        <v>5556</v>
      </c>
      <c r="CN34" s="18">
        <f>VLOOKUP($CK34&amp;"_"&amp;$AZ$5,データシート1!$A:$BT,MATCH("ab_家庭",データシート1!$A$1:$BT$1,0),0)</f>
        <v>46474</v>
      </c>
      <c r="CO34" s="223">
        <f t="shared" si="15"/>
        <v>0.1195507165296725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01208</v>
      </c>
      <c r="AY35" s="18" t="str">
        <f>IF(IFERROR(比較地域マスタ!$Z28,"")=0,"",IFERROR(比較地域マスタ!$Z28,""))</f>
        <v>北見市</v>
      </c>
      <c r="BC35" s="844" t="str">
        <f t="shared" si="0"/>
        <v>01208</v>
      </c>
      <c r="BD35" s="1031" t="str">
        <f t="shared" si="2"/>
        <v>北見市</v>
      </c>
      <c r="BE35" s="34">
        <f>VLOOKUP($BC35&amp;"_"&amp;$AZ$7,データシート1!$A:$BT,MATCH("cb_"&amp;BE$12,データシート1!$A$1:$BT$1,0),0)</f>
        <v>11306.74899999998</v>
      </c>
      <c r="BF35" s="34">
        <f>VLOOKUP($BC35&amp;"_"&amp;$AZ$7,データシート1!$A:$BT,MATCH("cb_"&amp;BF$12,データシート1!$A$1:$BT$1,0),0)</f>
        <v>39980.6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51287.34899999998</v>
      </c>
      <c r="BL35" s="36"/>
      <c r="BM35" s="844" t="str">
        <f t="shared" si="4"/>
        <v>01208</v>
      </c>
      <c r="BN35" s="1031" t="str">
        <f t="shared" si="5"/>
        <v>北見市</v>
      </c>
      <c r="BO35" s="34">
        <f>BE35*VLOOKUP(BO$12,別紙!$B$4:$E$10,MATCH("設備利用率",別紙!$B$4:$E$4,0),0)/100*8760/10^3</f>
        <v>13569.455609879975</v>
      </c>
      <c r="BP35" s="34">
        <f>BF35*VLOOKUP(BP$12,別紙!$B$4:$E$10,MATCH("設備利用率",別紙!$B$4:$E$4,0),0)/100*8760/10^3</f>
        <v>52884.738455999992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66454.194065879972</v>
      </c>
      <c r="BV35" s="36"/>
      <c r="BW35" s="33" t="str">
        <f t="shared" si="7"/>
        <v>01208</v>
      </c>
      <c r="BX35" s="33" t="str">
        <f t="shared" si="8"/>
        <v>北見市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628349.84607779107</v>
      </c>
      <c r="BZ35" s="36"/>
      <c r="CA35" s="33" t="str">
        <f t="shared" si="9"/>
        <v>01208</v>
      </c>
      <c r="CB35" s="33" t="str">
        <f t="shared" si="10"/>
        <v>北見市</v>
      </c>
      <c r="CC35" s="223">
        <f t="shared" si="11"/>
        <v>2.1595383041122043E-2</v>
      </c>
      <c r="CD35" s="223">
        <f t="shared" si="16"/>
        <v>8.4164480641016573E-2</v>
      </c>
      <c r="CE35" s="223">
        <f t="shared" si="17"/>
        <v>0</v>
      </c>
      <c r="CF35" s="223">
        <f t="shared" si="18"/>
        <v>0</v>
      </c>
      <c r="CG35" s="223">
        <f t="shared" si="19"/>
        <v>0</v>
      </c>
      <c r="CH35" s="223">
        <f t="shared" si="20"/>
        <v>0</v>
      </c>
      <c r="CI35" s="223">
        <f t="shared" si="12"/>
        <v>0.10575986368213863</v>
      </c>
      <c r="CK35" s="18" t="str">
        <f t="shared" si="13"/>
        <v>01208</v>
      </c>
      <c r="CL35" s="18" t="str">
        <f t="shared" si="14"/>
        <v>北見市</v>
      </c>
      <c r="CM35" s="18">
        <f>VLOOKUP($CK35&amp;"_"&amp;$AZ$7,データシート1!$A:$BT,MATCH("ca_太陽光発電（10kW未満）",データシート1!$A$1:$BT$1,0),0)</f>
        <v>2164</v>
      </c>
      <c r="CN35" s="18">
        <f>VLOOKUP($CK35&amp;"_"&amp;$AZ$5,データシート1!$A:$BT,MATCH("ab_家庭",データシート1!$A$1:$BT$1,0),0)</f>
        <v>61725</v>
      </c>
      <c r="CO35" s="223">
        <f t="shared" si="15"/>
        <v>3.5058728230052655E-2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12231</v>
      </c>
      <c r="AY36" s="18" t="str">
        <f>IF(IFERROR(比較地域マスタ!$Z29,"")=0,"",IFERROR(比較地域マスタ!$Z29,""))</f>
        <v>印西市</v>
      </c>
      <c r="BC36" s="844" t="str">
        <f t="shared" si="0"/>
        <v>12231</v>
      </c>
      <c r="BD36" s="1031" t="str">
        <f t="shared" si="2"/>
        <v>印西市</v>
      </c>
      <c r="BE36" s="34">
        <f>VLOOKUP($BC36&amp;"_"&amp;$AZ$7,データシート1!$A:$BT,MATCH("cb_"&amp;BE$12,データシート1!$A$1:$BT$1,0),0)</f>
        <v>26186.400000000176</v>
      </c>
      <c r="BF36" s="34">
        <f>VLOOKUP($BC36&amp;"_"&amp;$AZ$7,データシート1!$A:$BT,MATCH("cb_"&amp;BF$12,データシート1!$A$1:$BT$1,0),0)</f>
        <v>79960.299999999916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106146.7000000001</v>
      </c>
      <c r="BL36" s="36"/>
      <c r="BM36" s="844" t="str">
        <f t="shared" si="4"/>
        <v>12231</v>
      </c>
      <c r="BN36" s="1031" t="str">
        <f t="shared" si="5"/>
        <v>印西市</v>
      </c>
      <c r="BO36" s="34">
        <f>BE36*VLOOKUP(BO$12,別紙!$B$4:$E$10,MATCH("設備利用率",別紙!$B$4:$E$4,0),0)/100*8760/10^3</f>
        <v>31426.822368000208</v>
      </c>
      <c r="BP36" s="34">
        <f>BF36*VLOOKUP(BP$12,別紙!$B$4:$E$10,MATCH("設備利用率",別紙!$B$4:$E$4,0),0)/100*8760/10^3</f>
        <v>105768.28642799989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137195.1087960001</v>
      </c>
      <c r="BV36" s="36"/>
      <c r="BW36" s="33" t="str">
        <f t="shared" si="7"/>
        <v>12231</v>
      </c>
      <c r="BX36" s="33" t="str">
        <f t="shared" si="8"/>
        <v>印西市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486630.98961542104</v>
      </c>
      <c r="BZ36" s="36"/>
      <c r="CA36" s="33" t="str">
        <f t="shared" si="9"/>
        <v>12231</v>
      </c>
      <c r="CB36" s="33" t="str">
        <f t="shared" si="10"/>
        <v>印西市</v>
      </c>
      <c r="CC36" s="223">
        <f t="shared" si="11"/>
        <v>6.458039672491156E-2</v>
      </c>
      <c r="CD36" s="223">
        <f t="shared" si="16"/>
        <v>0.21734802896870042</v>
      </c>
      <c r="CE36" s="223">
        <f t="shared" si="17"/>
        <v>0</v>
      </c>
      <c r="CF36" s="223">
        <f t="shared" si="18"/>
        <v>0</v>
      </c>
      <c r="CG36" s="223">
        <f t="shared" si="19"/>
        <v>0</v>
      </c>
      <c r="CH36" s="223">
        <f t="shared" si="20"/>
        <v>0</v>
      </c>
      <c r="CI36" s="223">
        <f t="shared" si="12"/>
        <v>0.28192842569361198</v>
      </c>
      <c r="CK36" s="18" t="str">
        <f t="shared" si="13"/>
        <v>12231</v>
      </c>
      <c r="CL36" s="18" t="str">
        <f t="shared" si="14"/>
        <v>印西市</v>
      </c>
      <c r="CM36" s="18">
        <f>VLOOKUP($CK36&amp;"_"&amp;$AZ$7,データシート1!$A:$BT,MATCH("ca_太陽光発電（10kW未満）",データシート1!$A$1:$BT$1,0),0)</f>
        <v>5295</v>
      </c>
      <c r="CN36" s="18">
        <f>VLOOKUP($CK36&amp;"_"&amp;$AZ$5,データシート1!$A:$BT,MATCH("ab_家庭",データシート1!$A$1:$BT$1,0),0)</f>
        <v>44773</v>
      </c>
      <c r="CO36" s="223">
        <f t="shared" si="15"/>
        <v>0.11826323900565072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37202</v>
      </c>
      <c r="AY37" s="18" t="str">
        <f>IF(IFERROR(比較地域マスタ!$Z30,"")=0,"",IFERROR(比較地域マスタ!$Z30,""))</f>
        <v>丸亀市</v>
      </c>
      <c r="BC37" s="844" t="str">
        <f t="shared" si="0"/>
        <v>37202</v>
      </c>
      <c r="BD37" s="1031" t="str">
        <f t="shared" si="2"/>
        <v>丸亀市</v>
      </c>
      <c r="BE37" s="34">
        <f>VLOOKUP($BC37&amp;"_"&amp;$AZ$7,データシート1!$A:$BT,MATCH("cb_"&amp;BE$12,データシート1!$A$1:$BT$1,0),0)</f>
        <v>24064.973999999907</v>
      </c>
      <c r="BF37" s="34">
        <f>VLOOKUP($BC37&amp;"_"&amp;$AZ$7,データシート1!$A:$BT,MATCH("cb_"&amp;BF$12,データシート1!$A$1:$BT$1,0),0)</f>
        <v>51151.829999999994</v>
      </c>
      <c r="BG37" s="34">
        <f>VLOOKUP($BC37&amp;"_"&amp;$AZ$7,データシート1!$A:$BT,MATCH("cb_"&amp;BG$12,データシート1!$A$1:$BT$1,0),0)</f>
        <v>0</v>
      </c>
      <c r="BH37" s="34">
        <f>VLOOKUP($BC37&amp;"_"&amp;$AZ$7,データシート1!$A:$BT,MATCH("cb_"&amp;BH$12,データシート1!$A$1:$BT$1,0),0)</f>
        <v>64.7</v>
      </c>
      <c r="BI37" s="34">
        <f>VLOOKUP($BC37&amp;"_"&amp;$AZ$7,データシート1!$A:$BT,MATCH("cb_"&amp;BI$12,データシート1!$A$1:$BT$1,0),0)</f>
        <v>0</v>
      </c>
      <c r="BJ37" s="34">
        <f>VLOOKUP($BC37&amp;"_"&amp;$AZ$7,データシート1!$A:$BT,MATCH("cb_"&amp;BJ$12,データシート1!$A$1:$BT$1,0),0)</f>
        <v>0</v>
      </c>
      <c r="BK37" s="34">
        <f t="shared" si="3"/>
        <v>75281.503999999899</v>
      </c>
      <c r="BL37" s="36"/>
      <c r="BM37" s="844" t="str">
        <f t="shared" si="4"/>
        <v>37202</v>
      </c>
      <c r="BN37" s="1031" t="str">
        <f t="shared" si="5"/>
        <v>丸亀市</v>
      </c>
      <c r="BO37" s="34">
        <f>BE37*VLOOKUP(BO$12,別紙!$B$4:$E$10,MATCH("設備利用率",別紙!$B$4:$E$4,0),0)/100*8760/10^3</f>
        <v>28880.85659687989</v>
      </c>
      <c r="BP37" s="34">
        <f>BF37*VLOOKUP(BP$12,別紙!$B$4:$E$10,MATCH("設備利用率",別紙!$B$4:$E$4,0),0)/100*8760/10^3</f>
        <v>67661.594650799991</v>
      </c>
      <c r="BQ37" s="34">
        <f>BG37*VLOOKUP(BQ$12,別紙!$B$4:$E$10,MATCH("設備利用率",別紙!$B$4:$E$4,0),0)/100*8760/10^3</f>
        <v>0</v>
      </c>
      <c r="BR37" s="34">
        <f>BH37*VLOOKUP(BR$12,別紙!$B$4:$E$10,MATCH("設備利用率",別紙!$B$4:$E$4,0),0)/100*8760/10^3</f>
        <v>340.06319999999999</v>
      </c>
      <c r="BS37" s="34">
        <f>BI37*VLOOKUP(BS$12,別紙!$B$4:$E$10,MATCH("設備利用率",別紙!$B$4:$E$4,0),0)/100*8760/10^3</f>
        <v>0</v>
      </c>
      <c r="BT37" s="34">
        <f>BJ37*VLOOKUP(BT$12,別紙!$B$4:$E$10,MATCH("設備利用率",別紙!$B$4:$E$4,0),0)/100*8760/10^3</f>
        <v>0</v>
      </c>
      <c r="BU37" s="34">
        <f t="shared" si="6"/>
        <v>96882.514447679889</v>
      </c>
      <c r="BV37" s="36"/>
      <c r="BW37" s="33" t="str">
        <f t="shared" si="7"/>
        <v>37202</v>
      </c>
      <c r="BX37" s="33" t="str">
        <f t="shared" si="8"/>
        <v>丸亀市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644011.02055761183</v>
      </c>
      <c r="BZ37" s="36"/>
      <c r="CA37" s="33" t="str">
        <f t="shared" si="9"/>
        <v>37202</v>
      </c>
      <c r="CB37" s="33" t="str">
        <f t="shared" si="10"/>
        <v>丸亀市</v>
      </c>
      <c r="CC37" s="223">
        <f t="shared" si="11"/>
        <v>4.4845283193870857E-2</v>
      </c>
      <c r="CD37" s="223">
        <f t="shared" si="16"/>
        <v>0.10506279006252989</v>
      </c>
      <c r="CE37" s="223">
        <f t="shared" si="17"/>
        <v>0</v>
      </c>
      <c r="CF37" s="223">
        <f t="shared" si="18"/>
        <v>5.280394110423126E-4</v>
      </c>
      <c r="CG37" s="223">
        <f t="shared" si="19"/>
        <v>0</v>
      </c>
      <c r="CH37" s="223">
        <f t="shared" si="20"/>
        <v>0</v>
      </c>
      <c r="CI37" s="223">
        <f t="shared" si="12"/>
        <v>0.15043611266744308</v>
      </c>
      <c r="CK37" s="18" t="str">
        <f t="shared" si="13"/>
        <v>37202</v>
      </c>
      <c r="CL37" s="18" t="str">
        <f t="shared" si="14"/>
        <v>丸亀市</v>
      </c>
      <c r="CM37" s="18">
        <f>VLOOKUP($CK37&amp;"_"&amp;$AZ$7,データシート1!$A:$BT,MATCH("ca_太陽光発電（10kW未満）",データシート1!$A$1:$BT$1,0),0)</f>
        <v>4874</v>
      </c>
      <c r="CN37" s="18">
        <f>VLOOKUP($CK37&amp;"_"&amp;$AZ$5,データシート1!$A:$BT,MATCH("ab_家庭",データシート1!$A$1:$BT$1,0),0)</f>
        <v>51225</v>
      </c>
      <c r="CO37" s="223">
        <f t="shared" si="15"/>
        <v>9.5148853099072714E-2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25202</v>
      </c>
      <c r="AY38" s="18" t="str">
        <f>IF(IFERROR(比較地域マスタ!$Z31,"")=0,"",IFERROR(比較地域マスタ!$Z31,""))</f>
        <v>彦根市</v>
      </c>
      <c r="BC38" s="844" t="str">
        <f t="shared" si="0"/>
        <v>25202</v>
      </c>
      <c r="BD38" s="1031" t="str">
        <f t="shared" si="2"/>
        <v>彦根市</v>
      </c>
      <c r="BE38" s="34">
        <f>VLOOKUP($BC38&amp;"_"&amp;$AZ$7,データシート1!$A:$BT,MATCH("cb_"&amp;BE$12,データシート1!$A$1:$BT$1,0),0)</f>
        <v>21800.799999999901</v>
      </c>
      <c r="BF38" s="34">
        <f>VLOOKUP($BC38&amp;"_"&amp;$AZ$7,データシート1!$A:$BT,MATCH("cb_"&amp;BF$12,データシート1!$A$1:$BT$1,0),0)</f>
        <v>59321.100000000064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81121.899999999965</v>
      </c>
      <c r="BL38" s="36"/>
      <c r="BM38" s="844" t="str">
        <f t="shared" si="4"/>
        <v>25202</v>
      </c>
      <c r="BN38" s="1031" t="str">
        <f t="shared" si="5"/>
        <v>彦根市</v>
      </c>
      <c r="BO38" s="34">
        <f>BE38*VLOOKUP(BO$12,別紙!$B$4:$E$10,MATCH("設備利用率",別紙!$B$4:$E$4,0),0)/100*8760/10^3</f>
        <v>26163.576095999877</v>
      </c>
      <c r="BP38" s="34">
        <f>BF38*VLOOKUP(BP$12,別紙!$B$4:$E$10,MATCH("設備利用率",別紙!$B$4:$E$4,0),0)/100*8760/10^3</f>
        <v>78467.578236000074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104631.15433199995</v>
      </c>
      <c r="BV38" s="36"/>
      <c r="BW38" s="33" t="str">
        <f t="shared" si="7"/>
        <v>25202</v>
      </c>
      <c r="BX38" s="33" t="str">
        <f t="shared" si="8"/>
        <v>彦根市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932818.27276400954</v>
      </c>
      <c r="BZ38" s="36"/>
      <c r="CA38" s="33" t="str">
        <f t="shared" si="9"/>
        <v>25202</v>
      </c>
      <c r="CB38" s="33" t="str">
        <f t="shared" si="10"/>
        <v>彦根市</v>
      </c>
      <c r="CC38" s="223">
        <f t="shared" si="11"/>
        <v>2.8047881200349203E-2</v>
      </c>
      <c r="CD38" s="223">
        <f t="shared" si="16"/>
        <v>8.4118826278450604E-2</v>
      </c>
      <c r="CE38" s="223">
        <f t="shared" si="17"/>
        <v>0</v>
      </c>
      <c r="CF38" s="223">
        <f t="shared" si="18"/>
        <v>0</v>
      </c>
      <c r="CG38" s="223">
        <f t="shared" si="19"/>
        <v>0</v>
      </c>
      <c r="CH38" s="223">
        <f t="shared" si="20"/>
        <v>0</v>
      </c>
      <c r="CI38" s="223">
        <f t="shared" si="12"/>
        <v>0.11216670747879981</v>
      </c>
      <c r="CK38" s="18" t="str">
        <f t="shared" si="13"/>
        <v>25202</v>
      </c>
      <c r="CL38" s="18" t="str">
        <f t="shared" si="14"/>
        <v>彦根市</v>
      </c>
      <c r="CM38" s="18">
        <f>VLOOKUP($CK38&amp;"_"&amp;$AZ$7,データシート1!$A:$BT,MATCH("ca_太陽光発電（10kW未満）",データシート1!$A$1:$BT$1,0),0)</f>
        <v>4829</v>
      </c>
      <c r="CN38" s="18">
        <f>VLOOKUP($CK38&amp;"_"&amp;$AZ$5,データシート1!$A:$BT,MATCH("ab_家庭",データシート1!$A$1:$BT$1,0),0)</f>
        <v>50067</v>
      </c>
      <c r="CO38" s="223">
        <f t="shared" si="15"/>
        <v>9.6450755986977443E-2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03215</v>
      </c>
      <c r="AY39" s="18" t="str">
        <f>IF(IFERROR(比較地域マスタ!$Z32,"")=0,"",IFERROR(比較地域マスタ!$Z32,""))</f>
        <v>奥州市</v>
      </c>
      <c r="BC39" s="844" t="str">
        <f t="shared" si="0"/>
        <v>03215</v>
      </c>
      <c r="BD39" s="1031" t="str">
        <f t="shared" si="2"/>
        <v>奥州市</v>
      </c>
      <c r="BE39" s="34">
        <f>VLOOKUP($BC39&amp;"_"&amp;$AZ$7,データシート1!$A:$BT,MATCH("cb_"&amp;BE$12,データシート1!$A$1:$BT$1,0),0)</f>
        <v>18787.699999999943</v>
      </c>
      <c r="BF39" s="34">
        <f>VLOOKUP($BC39&amp;"_"&amp;$AZ$7,データシート1!$A:$BT,MATCH("cb_"&amp;BF$12,データシート1!$A$1:$BT$1,0),0)</f>
        <v>77202.499999999913</v>
      </c>
      <c r="BG39" s="34">
        <f>VLOOKUP($BC39&amp;"_"&amp;$AZ$7,データシート1!$A:$BT,MATCH("cb_"&amp;BG$12,データシート1!$A$1:$BT$1,0),0)</f>
        <v>0</v>
      </c>
      <c r="BH39" s="34">
        <f>VLOOKUP($BC39&amp;"_"&amp;$AZ$7,データシート1!$A:$BT,MATCH("cb_"&amp;BH$12,データシート1!$A$1:$BT$1,0),0)</f>
        <v>16085</v>
      </c>
      <c r="BI39" s="34">
        <f>VLOOKUP($BC39&amp;"_"&amp;$AZ$7,データシート1!$A:$BT,MATCH("cb_"&amp;BI$12,データシート1!$A$1:$BT$1,0),0)</f>
        <v>0</v>
      </c>
      <c r="BJ39" s="34">
        <f>VLOOKUP($BC39&amp;"_"&amp;$AZ$7,データシート1!$A:$BT,MATCH("cb_"&amp;BJ$12,データシート1!$A$1:$BT$1,0),0)</f>
        <v>23.690999999999999</v>
      </c>
      <c r="BK39" s="34">
        <f t="shared" si="3"/>
        <v>112098.89099999986</v>
      </c>
      <c r="BL39" s="36"/>
      <c r="BM39" s="844" t="str">
        <f t="shared" si="4"/>
        <v>03215</v>
      </c>
      <c r="BN39" s="1031" t="str">
        <f t="shared" si="5"/>
        <v>奥州市</v>
      </c>
      <c r="BO39" s="34">
        <f>BE39*VLOOKUP(BO$12,別紙!$B$4:$E$10,MATCH("設備利用率",別紙!$B$4:$E$4,0),0)/100*8760/10^3</f>
        <v>22547.494523999929</v>
      </c>
      <c r="BP39" s="34">
        <f>BF39*VLOOKUP(BP$12,別紙!$B$4:$E$10,MATCH("設備利用率",別紙!$B$4:$E$4,0),0)/100*8760/10^3</f>
        <v>102120.37889999988</v>
      </c>
      <c r="BQ39" s="34">
        <f>BG39*VLOOKUP(BQ$12,別紙!$B$4:$E$10,MATCH("設備利用率",別紙!$B$4:$E$4,0),0)/100*8760/10^3</f>
        <v>0</v>
      </c>
      <c r="BR39" s="34">
        <f>BH39*VLOOKUP(BR$12,別紙!$B$4:$E$10,MATCH("設備利用率",別紙!$B$4:$E$4,0),0)/100*8760/10^3</f>
        <v>84542.76</v>
      </c>
      <c r="BS39" s="34">
        <f>BI39*VLOOKUP(BS$12,別紙!$B$4:$E$10,MATCH("設備利用率",別紙!$B$4:$E$4,0),0)/100*8760/10^3</f>
        <v>0</v>
      </c>
      <c r="BT39" s="34">
        <f>BJ39*VLOOKUP(BT$12,別紙!$B$4:$E$10,MATCH("設備利用率",別紙!$B$4:$E$4,0),0)/100*8760/10^3</f>
        <v>166.02652799999998</v>
      </c>
      <c r="BU39" s="34">
        <f t="shared" si="6"/>
        <v>209376.65995199981</v>
      </c>
      <c r="BV39" s="36"/>
      <c r="BW39" s="33" t="str">
        <f t="shared" si="7"/>
        <v>03215</v>
      </c>
      <c r="BX39" s="33" t="str">
        <f t="shared" si="8"/>
        <v>奥州市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714739.38600639766</v>
      </c>
      <c r="BZ39" s="36"/>
      <c r="CA39" s="33" t="str">
        <f t="shared" si="9"/>
        <v>03215</v>
      </c>
      <c r="CB39" s="33" t="str">
        <f t="shared" si="10"/>
        <v>奥州市</v>
      </c>
      <c r="CC39" s="223">
        <f t="shared" si="11"/>
        <v>3.1546455904695458E-2</v>
      </c>
      <c r="CD39" s="223">
        <f t="shared" si="16"/>
        <v>0.14287778300647028</v>
      </c>
      <c r="CE39" s="223">
        <f t="shared" si="17"/>
        <v>0</v>
      </c>
      <c r="CF39" s="223">
        <f t="shared" si="18"/>
        <v>0.11828473658403267</v>
      </c>
      <c r="CG39" s="223">
        <f t="shared" si="19"/>
        <v>0</v>
      </c>
      <c r="CH39" s="223">
        <f t="shared" si="20"/>
        <v>2.3228960268675312E-4</v>
      </c>
      <c r="CI39" s="223">
        <f t="shared" si="12"/>
        <v>0.29294126509788515</v>
      </c>
      <c r="CK39" s="18" t="str">
        <f t="shared" si="13"/>
        <v>03215</v>
      </c>
      <c r="CL39" s="18" t="str">
        <f t="shared" si="14"/>
        <v>奥州市</v>
      </c>
      <c r="CM39" s="18">
        <f>VLOOKUP($CK39&amp;"_"&amp;$AZ$7,データシート1!$A:$BT,MATCH("ca_太陽光発電（10kW未満）",データシート1!$A$1:$BT$1,0),0)</f>
        <v>3875</v>
      </c>
      <c r="CN39" s="18">
        <f>VLOOKUP($CK39&amp;"_"&amp;$AZ$5,データシート1!$A:$BT,MATCH("ab_家庭",データシート1!$A$1:$BT$1,0),0)</f>
        <v>46340</v>
      </c>
      <c r="CO39" s="223">
        <f t="shared" si="15"/>
        <v>8.3621061717738449E-2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12224</v>
      </c>
      <c r="AY40" s="18" t="str">
        <f>IF(IFERROR(比較地域マスタ!$Z33,"")=0,"",IFERROR(比較地域マスタ!$Z33,""))</f>
        <v>鎌ケ谷市</v>
      </c>
      <c r="BC40" s="844" t="str">
        <f t="shared" si="0"/>
        <v>12224</v>
      </c>
      <c r="BD40" s="1031" t="str">
        <f t="shared" si="2"/>
        <v>鎌ケ谷市</v>
      </c>
      <c r="BE40" s="34">
        <f>VLOOKUP($BC40&amp;"_"&amp;$AZ$7,データシート1!$A:$BT,MATCH("cb_"&amp;BE$12,データシート1!$A$1:$BT$1,0),0)</f>
        <v>10633.399999999978</v>
      </c>
      <c r="BF40" s="34">
        <f>VLOOKUP($BC40&amp;"_"&amp;$AZ$7,データシート1!$A:$BT,MATCH("cb_"&amp;BF$12,データシート1!$A$1:$BT$1,0),0)</f>
        <v>3934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14567.399999999978</v>
      </c>
      <c r="BL40" s="36"/>
      <c r="BM40" s="844" t="str">
        <f t="shared" si="4"/>
        <v>12224</v>
      </c>
      <c r="BN40" s="1031" t="str">
        <f t="shared" si="5"/>
        <v>鎌ケ谷市</v>
      </c>
      <c r="BO40" s="34">
        <f>BE40*VLOOKUP(BO$12,別紙!$B$4:$E$10,MATCH("設備利用率",別紙!$B$4:$E$4,0),0)/100*8760/10^3</f>
        <v>12761.356007999973</v>
      </c>
      <c r="BP40" s="34">
        <f>BF40*VLOOKUP(BP$12,別紙!$B$4:$E$10,MATCH("設備利用率",別紙!$B$4:$E$4,0),0)/100*8760/10^3</f>
        <v>5203.7378399999998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17965.093847999975</v>
      </c>
      <c r="BV40" s="36"/>
      <c r="BW40" s="33" t="str">
        <f t="shared" si="7"/>
        <v>12224</v>
      </c>
      <c r="BX40" s="33" t="str">
        <f t="shared" si="8"/>
        <v>鎌ケ谷市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432277.92151560058</v>
      </c>
      <c r="BZ40" s="36"/>
      <c r="CA40" s="33" t="str">
        <f t="shared" si="9"/>
        <v>12224</v>
      </c>
      <c r="CB40" s="33" t="str">
        <f t="shared" si="10"/>
        <v>鎌ケ谷市</v>
      </c>
      <c r="CC40" s="223">
        <f t="shared" si="11"/>
        <v>2.9521183879245207E-2</v>
      </c>
      <c r="CD40" s="223">
        <f t="shared" si="16"/>
        <v>1.2037944990933804E-2</v>
      </c>
      <c r="CE40" s="223">
        <f t="shared" si="17"/>
        <v>0</v>
      </c>
      <c r="CF40" s="223">
        <f t="shared" si="18"/>
        <v>0</v>
      </c>
      <c r="CG40" s="223">
        <f t="shared" si="19"/>
        <v>0</v>
      </c>
      <c r="CH40" s="223">
        <f t="shared" si="20"/>
        <v>0</v>
      </c>
      <c r="CI40" s="223">
        <f t="shared" si="12"/>
        <v>4.1559128870179013E-2</v>
      </c>
      <c r="CK40" s="18" t="str">
        <f t="shared" si="13"/>
        <v>12224</v>
      </c>
      <c r="CL40" s="18" t="str">
        <f t="shared" si="14"/>
        <v>鎌ケ谷市</v>
      </c>
      <c r="CM40" s="18">
        <f>VLOOKUP($CK40&amp;"_"&amp;$AZ$7,データシート1!$A:$BT,MATCH("ca_太陽光発電（10kW未満）",データシート1!$A$1:$BT$1,0),0)</f>
        <v>2604</v>
      </c>
      <c r="CN40" s="18">
        <f>VLOOKUP($CK40&amp;"_"&amp;$AZ$5,データシート1!$A:$BT,MATCH("ab_家庭",データシート1!$A$1:$BT$1,0),0)</f>
        <v>51615</v>
      </c>
      <c r="CO40" s="223">
        <f t="shared" si="15"/>
        <v>5.0450450450450449E-2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27222</v>
      </c>
      <c r="AY41" s="18" t="str">
        <f>IF(IFERROR(比較地域マスタ!$Z34,"")=0,"",IFERROR(比較地域マスタ!$Z34,""))</f>
        <v>羽曳野市</v>
      </c>
      <c r="BC41" s="844" t="str">
        <f t="shared" si="0"/>
        <v>27222</v>
      </c>
      <c r="BD41" s="1031" t="str">
        <f t="shared" si="2"/>
        <v>羽曳野市</v>
      </c>
      <c r="BE41" s="34">
        <f>VLOOKUP($BC41&amp;"_"&amp;$AZ$7,データシート1!$A:$BT,MATCH("cb_"&amp;BE$12,データシート1!$A$1:$BT$1,0),0)</f>
        <v>12060.49999999998</v>
      </c>
      <c r="BF41" s="34">
        <f>VLOOKUP($BC41&amp;"_"&amp;$AZ$7,データシート1!$A:$BT,MATCH("cb_"&amp;BF$12,データシート1!$A$1:$BT$1,0),0)</f>
        <v>7293.0999999999976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19353.599999999977</v>
      </c>
      <c r="BL41" s="36"/>
      <c r="BM41" s="844" t="str">
        <f t="shared" si="4"/>
        <v>27222</v>
      </c>
      <c r="BN41" s="1031" t="str">
        <f t="shared" si="5"/>
        <v>羽曳野市</v>
      </c>
      <c r="BO41" s="34">
        <f>BE41*VLOOKUP(BO$12,別紙!$B$4:$E$10,MATCH("設備利用率",別紙!$B$4:$E$4,0),0)/100*8760/10^3</f>
        <v>14474.047259999976</v>
      </c>
      <c r="BP41" s="34">
        <f>BF41*VLOOKUP(BP$12,別紙!$B$4:$E$10,MATCH("設備利用率",別紙!$B$4:$E$4,0),0)/100*8760/10^3</f>
        <v>9647.0209559999985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24121.068215999974</v>
      </c>
      <c r="BV41" s="36"/>
      <c r="BW41" s="33" t="str">
        <f t="shared" si="7"/>
        <v>27222</v>
      </c>
      <c r="BX41" s="33" t="str">
        <f t="shared" si="8"/>
        <v>羽曳野市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502102.82934514177</v>
      </c>
      <c r="BZ41" s="36"/>
      <c r="CA41" s="33" t="str">
        <f t="shared" si="9"/>
        <v>27222</v>
      </c>
      <c r="CB41" s="33" t="str">
        <f t="shared" si="10"/>
        <v>羽曳野市</v>
      </c>
      <c r="CC41" s="223">
        <f t="shared" si="11"/>
        <v>2.8826858591650403E-2</v>
      </c>
      <c r="CD41" s="223">
        <f t="shared" si="16"/>
        <v>1.9213237592351242E-2</v>
      </c>
      <c r="CE41" s="223">
        <f t="shared" si="17"/>
        <v>0</v>
      </c>
      <c r="CF41" s="223">
        <f t="shared" si="18"/>
        <v>0</v>
      </c>
      <c r="CG41" s="223">
        <f t="shared" si="19"/>
        <v>0</v>
      </c>
      <c r="CH41" s="223">
        <f t="shared" si="20"/>
        <v>0</v>
      </c>
      <c r="CI41" s="223">
        <f t="shared" si="12"/>
        <v>4.8040096184001645E-2</v>
      </c>
      <c r="CK41" s="18" t="str">
        <f t="shared" si="13"/>
        <v>27222</v>
      </c>
      <c r="CL41" s="18" t="str">
        <f t="shared" si="14"/>
        <v>羽曳野市</v>
      </c>
      <c r="CM41" s="18">
        <f>VLOOKUP($CK41&amp;"_"&amp;$AZ$7,データシート1!$A:$BT,MATCH("ca_太陽光発電（10kW未満）",データシート1!$A$1:$BT$1,0),0)</f>
        <v>2798</v>
      </c>
      <c r="CN41" s="18">
        <f>VLOOKUP($CK41&amp;"_"&amp;$AZ$5,データシート1!$A:$BT,MATCH("ab_家庭",データシート1!$A$1:$BT$1,0),0)</f>
        <v>51388</v>
      </c>
      <c r="CO41" s="223">
        <f t="shared" si="15"/>
        <v>5.4448509379621701E-2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37387</v>
      </c>
      <c r="AY72" s="18" t="str">
        <f>IF(IFERROR(比較地域マスタ!$AE7,"")=0,"",IFERROR(比較地域マスタ!$AE7,""))</f>
        <v>綾川町</v>
      </c>
      <c r="AZ72" s="16"/>
      <c r="BA72" s="22">
        <v>1</v>
      </c>
      <c r="BB72" s="22">
        <v>1</v>
      </c>
      <c r="BC72" s="18" t="str">
        <f>AX72</f>
        <v>37387</v>
      </c>
      <c r="BD72" s="18" t="str">
        <f>AY72</f>
        <v>綾川町</v>
      </c>
      <c r="BE72" s="33">
        <f>VLOOKUP(BC72&amp;"_"&amp;$AZ$9,データシート3!A:AB,MATCH("ea_"&amp;"太陽光（建物系）"&amp;"_年間発電",データシート3!$A$1:$AB$1,0),0)/10^3+VLOOKUP(BC72&amp;"_"&amp;$AZ$9,データシート3!A:AB,MATCH("ea_"&amp;"太陽光（土地系）"&amp;"_年間発電",データシート3!$A$1:$AB$1,0),0)/10^3</f>
        <v>1254587.355</v>
      </c>
      <c r="BF72" s="33">
        <f>VLOOKUP(BC72&amp;"_"&amp;$AZ$9,データシート3!A:AB,MATCH("ea_"&amp;"風力（陸上）"&amp;"_年間発電",データシート3!$A$1:$AB$1,0),0)/10^3</f>
        <v>44315.22800000001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1298902.5830000001</v>
      </c>
      <c r="BJ72" s="33">
        <f>(VLOOKUP($BC72&amp;"_"&amp;$AZ$8,データシート3!$A:$AN,MATCH("da_合計",データシート3!$A$1:$AN$1,0),0))/10^3</f>
        <v>148260.9461421954</v>
      </c>
      <c r="BK72" s="33">
        <f t="shared" ref="BK72:BK103" si="21">BI72-BJ72</f>
        <v>1150641.6368578046</v>
      </c>
      <c r="BL72" s="33">
        <f t="shared" ref="BL72:BL103" si="22">IF(BK72&gt;0,0,BK72)</f>
        <v>0</v>
      </c>
      <c r="BM72" s="33">
        <f t="shared" ref="BM72:BM103" si="23">IF(BK72&gt;0,BK72,0)</f>
        <v>1150641.6368578046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37386</v>
      </c>
      <c r="AY73" s="18" t="str">
        <f>IF(IFERROR(比較地域マスタ!$AE8,"")=0,"",IFERROR(比較地域マスタ!$AE8,""))</f>
        <v>宇多津町</v>
      </c>
      <c r="AZ73" s="16"/>
      <c r="BA73" s="22">
        <v>2</v>
      </c>
      <c r="BB73" s="22">
        <v>1</v>
      </c>
      <c r="BC73" s="18" t="str">
        <f t="shared" ref="BC73:BC136" si="24">AX73</f>
        <v>37386</v>
      </c>
      <c r="BD73" s="18" t="str">
        <f t="shared" ref="BD73:BD136" si="25">AY73</f>
        <v>宇多津町</v>
      </c>
      <c r="BE73" s="33">
        <f>VLOOKUP(BC73&amp;"_"&amp;$AZ$9,データシート3!A:AB,MATCH("ea_"&amp;"太陽光（建物系）"&amp;"_年間発電",データシート3!$A$1:$AB$1,0),0)/10^3+VLOOKUP(BC73&amp;"_"&amp;$AZ$9,データシート3!A:AB,MATCH("ea_"&amp;"太陽光（土地系）"&amp;"_年間発電",データシート3!$A$1:$AB$1,0),0)/10^3</f>
        <v>133062.003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133062.003</v>
      </c>
      <c r="BJ73" s="33">
        <f>(VLOOKUP($BC73&amp;"_"&amp;$AZ$8,データシート3!$A:$AN,MATCH("da_合計",データシート3!$A$1:$AN$1,0),0))/10^3</f>
        <v>124766.04777701448</v>
      </c>
      <c r="BK73" s="33">
        <f t="shared" si="21"/>
        <v>8295.955222985518</v>
      </c>
      <c r="BL73" s="33">
        <f t="shared" si="22"/>
        <v>0</v>
      </c>
      <c r="BM73" s="33">
        <f t="shared" si="23"/>
        <v>8295.955222985518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37205</v>
      </c>
      <c r="AY74" s="18" t="str">
        <f>IF(IFERROR(比較地域マスタ!$AE9,"")=0,"",IFERROR(比較地域マスタ!$AE9,""))</f>
        <v>観音寺市</v>
      </c>
      <c r="AZ74" s="16"/>
      <c r="BA74" s="22">
        <v>3</v>
      </c>
      <c r="BB74" s="22">
        <v>1</v>
      </c>
      <c r="BC74" s="18" t="str">
        <f t="shared" si="24"/>
        <v>37205</v>
      </c>
      <c r="BD74" s="18" t="str">
        <f t="shared" si="25"/>
        <v>観音寺市</v>
      </c>
      <c r="BE74" s="33">
        <f>VLOOKUP(BC74&amp;"_"&amp;$AZ$9,データシート3!A:AB,MATCH("ea_"&amp;"太陽光（建物系）"&amp;"_年間発電",データシート3!$A$1:$AB$1,0),0)/10^3+VLOOKUP(BC74&amp;"_"&amp;$AZ$9,データシート3!A:AB,MATCH("ea_"&amp;"太陽光（土地系）"&amp;"_年間発電",データシート3!$A$1:$AB$1,0),0)/10^3</f>
        <v>1890534.466</v>
      </c>
      <c r="BF74" s="33">
        <f>VLOOKUP(BC74&amp;"_"&amp;$AZ$9,データシート3!A:AB,MATCH("ea_"&amp;"風力（陸上）"&amp;"_年間発電",データシート3!$A$1:$AB$1,0),0)/10^3</f>
        <v>20907.835999999999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1911442.3019999999</v>
      </c>
      <c r="BJ74" s="33">
        <f>(VLOOKUP($BC74&amp;"_"&amp;$AZ$8,データシート3!$A:$AN,MATCH("da_合計",データシート3!$A$1:$AN$1,0),0))/10^3</f>
        <v>403442.04936349968</v>
      </c>
      <c r="BK74" s="33">
        <f t="shared" si="21"/>
        <v>1508000.2526365002</v>
      </c>
      <c r="BL74" s="33">
        <f t="shared" si="22"/>
        <v>0</v>
      </c>
      <c r="BM74" s="33">
        <f t="shared" si="23"/>
        <v>1508000.2526365002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37403</v>
      </c>
      <c r="AY75" s="18" t="str">
        <f>IF(IFERROR(比較地域マスタ!$AE10,"")=0,"",IFERROR(比較地域マスタ!$AE10,""))</f>
        <v>琴平町</v>
      </c>
      <c r="AZ75" s="16"/>
      <c r="BA75" s="22">
        <v>4</v>
      </c>
      <c r="BB75" s="22">
        <v>1</v>
      </c>
      <c r="BC75" s="18" t="str">
        <f t="shared" si="24"/>
        <v>37403</v>
      </c>
      <c r="BD75" s="18" t="str">
        <f t="shared" si="25"/>
        <v>琴平町</v>
      </c>
      <c r="BE75" s="33">
        <f>VLOOKUP(BC75&amp;"_"&amp;$AZ$9,データシート3!A:AB,MATCH("ea_"&amp;"太陽光（建物系）"&amp;"_年間発電",データシート3!$A$1:$AB$1,0),0)/10^3+VLOOKUP(BC75&amp;"_"&amp;$AZ$9,データシート3!A:AB,MATCH("ea_"&amp;"太陽光（土地系）"&amp;"_年間発電",データシート3!$A$1:$AB$1,0),0)/10^3</f>
        <v>201655.31700000004</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201655.31700000004</v>
      </c>
      <c r="BJ75" s="33">
        <f>(VLOOKUP($BC75&amp;"_"&amp;$AZ$8,データシート3!$A:$AN,MATCH("da_合計",データシート3!$A$1:$AN$1,0),0))/10^3</f>
        <v>47184.514650340403</v>
      </c>
      <c r="BK75" s="33">
        <f t="shared" si="21"/>
        <v>154470.80234965964</v>
      </c>
      <c r="BL75" s="33">
        <f t="shared" si="22"/>
        <v>0</v>
      </c>
      <c r="BM75" s="33">
        <f t="shared" si="23"/>
        <v>154470.80234965964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37203</v>
      </c>
      <c r="AY76" s="18" t="str">
        <f>IF(IFERROR(比較地域マスタ!$AE11,"")=0,"",IFERROR(比較地域マスタ!$AE11,""))</f>
        <v>坂出市</v>
      </c>
      <c r="AZ76" s="16"/>
      <c r="BA76" s="22">
        <v>5</v>
      </c>
      <c r="BB76" s="22">
        <v>1</v>
      </c>
      <c r="BC76" s="18" t="str">
        <f t="shared" si="24"/>
        <v>37203</v>
      </c>
      <c r="BD76" s="18" t="str">
        <f t="shared" si="25"/>
        <v>坂出市</v>
      </c>
      <c r="BE76" s="33">
        <f>VLOOKUP(BC76&amp;"_"&amp;$AZ$9,データシート3!A:AB,MATCH("ea_"&amp;"太陽光（建物系）"&amp;"_年間発電",データシート3!$A$1:$AB$1,0),0)/10^3+VLOOKUP(BC76&amp;"_"&amp;$AZ$9,データシート3!A:AB,MATCH("ea_"&amp;"太陽光（土地系）"&amp;"_年間発電",データシート3!$A$1:$AB$1,0),0)/10^3</f>
        <v>1117232.4240000001</v>
      </c>
      <c r="BF76" s="33">
        <f>VLOOKUP(BC76&amp;"_"&amp;$AZ$9,データシート3!A:AB,MATCH("ea_"&amp;"風力（陸上）"&amp;"_年間発電",データシート3!$A$1:$AB$1,0),0)/10^3</f>
        <v>29049.929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1146282.3530000001</v>
      </c>
      <c r="BJ76" s="33">
        <f>(VLOOKUP($BC76&amp;"_"&amp;$AZ$8,データシート3!$A:$AN,MATCH("da_合計",データシート3!$A$1:$AN$1,0),0))/10^3</f>
        <v>586202.78238298139</v>
      </c>
      <c r="BK76" s="33">
        <f t="shared" si="21"/>
        <v>560079.57061701873</v>
      </c>
      <c r="BL76" s="33">
        <f t="shared" si="22"/>
        <v>0</v>
      </c>
      <c r="BM76" s="33">
        <f t="shared" si="23"/>
        <v>560079.57061701873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37206</v>
      </c>
      <c r="AY77" s="18" t="str">
        <f>IF(IFERROR(比較地域マスタ!$AE12,"")=0,"",IFERROR(比較地域マスタ!$AE12,""))</f>
        <v>さぬき市</v>
      </c>
      <c r="AZ77" s="16"/>
      <c r="BA77" s="22">
        <v>6</v>
      </c>
      <c r="BB77" s="22">
        <v>1</v>
      </c>
      <c r="BC77" s="18" t="str">
        <f t="shared" si="24"/>
        <v>37206</v>
      </c>
      <c r="BD77" s="18" t="str">
        <f t="shared" si="25"/>
        <v>さぬき市</v>
      </c>
      <c r="BE77" s="33">
        <f>VLOOKUP(BC77&amp;"_"&amp;$AZ$9,データシート3!A:AB,MATCH("ea_"&amp;"太陽光（建物系）"&amp;"_年間発電",データシート3!$A$1:$AB$1,0),0)/10^3+VLOOKUP(BC77&amp;"_"&amp;$AZ$9,データシート3!A:AB,MATCH("ea_"&amp;"太陽光（土地系）"&amp;"_年間発電",データシート3!$A$1:$AB$1,0),0)/10^3</f>
        <v>1610377.4020000002</v>
      </c>
      <c r="BF77" s="33">
        <f>VLOOKUP(BC77&amp;"_"&amp;$AZ$9,データシート3!A:AB,MATCH("ea_"&amp;"風力（陸上）"&amp;"_年間発電",データシート3!$A$1:$AB$1,0),0)/10^3</f>
        <v>73855.335999999996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1684232.7380000001</v>
      </c>
      <c r="BJ77" s="33">
        <f>(VLOOKUP($BC77&amp;"_"&amp;$AZ$8,データシート3!$A:$AN,MATCH("da_合計",データシート3!$A$1:$AN$1,0),0))/10^3</f>
        <v>306830.18753580982</v>
      </c>
      <c r="BK77" s="33">
        <f t="shared" si="21"/>
        <v>1377402.5504641903</v>
      </c>
      <c r="BL77" s="33">
        <f t="shared" si="22"/>
        <v>0</v>
      </c>
      <c r="BM77" s="33">
        <f t="shared" si="23"/>
        <v>1377402.5504641903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37324</v>
      </c>
      <c r="AY78" s="18" t="str">
        <f>IF(IFERROR(比較地域マスタ!$AE13,"")=0,"",IFERROR(比較地域マスタ!$AE13,""))</f>
        <v>小豆島町</v>
      </c>
      <c r="AZ78" s="16"/>
      <c r="BA78" s="22">
        <v>7</v>
      </c>
      <c r="BB78" s="22">
        <v>1</v>
      </c>
      <c r="BC78" s="18" t="str">
        <f t="shared" si="24"/>
        <v>37324</v>
      </c>
      <c r="BD78" s="18" t="str">
        <f t="shared" si="25"/>
        <v>小豆島町</v>
      </c>
      <c r="BE78" s="33">
        <f>VLOOKUP(BC78&amp;"_"&amp;$AZ$9,データシート3!A:AB,MATCH("ea_"&amp;"太陽光（建物系）"&amp;"_年間発電",データシート3!$A$1:$AB$1,0),0)/10^3+VLOOKUP(BC78&amp;"_"&amp;$AZ$9,データシート3!A:AB,MATCH("ea_"&amp;"太陽光（土地系）"&amp;"_年間発電",データシート3!$A$1:$AB$1,0),0)/10^3</f>
        <v>280819.10099999997</v>
      </c>
      <c r="BF78" s="33">
        <f>VLOOKUP(BC78&amp;"_"&amp;$AZ$9,データシート3!A:AB,MATCH("ea_"&amp;"風力（陸上）"&amp;"_年間発電",データシート3!$A$1:$AB$1,0),0)/10^3</f>
        <v>268105.26400000002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548924.36499999999</v>
      </c>
      <c r="BJ78" s="33">
        <f>(VLOOKUP($BC78&amp;"_"&amp;$AZ$8,データシート3!$A:$AN,MATCH("da_合計",データシート3!$A$1:$AN$1,0),0))/10^3</f>
        <v>89552.50991401705</v>
      </c>
      <c r="BK78" s="33">
        <f t="shared" si="21"/>
        <v>459371.85508598294</v>
      </c>
      <c r="BL78" s="33">
        <f t="shared" si="22"/>
        <v>0</v>
      </c>
      <c r="BM78" s="33">
        <f t="shared" si="23"/>
        <v>459371.85508598294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37204</v>
      </c>
      <c r="AY79" s="18" t="str">
        <f>IF(IFERROR(比較地域マスタ!$AE14,"")=0,"",IFERROR(比較地域マスタ!$AE14,""))</f>
        <v>善通寺市</v>
      </c>
      <c r="AZ79" s="16"/>
      <c r="BA79" s="22">
        <v>8</v>
      </c>
      <c r="BB79" s="22">
        <v>1</v>
      </c>
      <c r="BC79" s="18" t="str">
        <f t="shared" si="24"/>
        <v>37204</v>
      </c>
      <c r="BD79" s="18" t="str">
        <f t="shared" si="25"/>
        <v>善通寺市</v>
      </c>
      <c r="BE79" s="33">
        <f>VLOOKUP(BC79&amp;"_"&amp;$AZ$9,データシート3!A:AB,MATCH("ea_"&amp;"太陽光（建物系）"&amp;"_年間発電",データシート3!$A$1:$AB$1,0),0)/10^3+VLOOKUP(BC79&amp;"_"&amp;$AZ$9,データシート3!A:AB,MATCH("ea_"&amp;"太陽光（土地系）"&amp;"_年間発電",データシート3!$A$1:$AB$1,0),0)/10^3</f>
        <v>827185.01300000004</v>
      </c>
      <c r="BF79" s="33">
        <f>VLOOKUP(BC79&amp;"_"&amp;$AZ$9,データシート3!A:AB,MATCH("ea_"&amp;"風力（陸上）"&amp;"_年間発電",データシート3!$A$1:$AB$1,0),0)/10^3</f>
        <v>1545.798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828730.81099999999</v>
      </c>
      <c r="BJ79" s="33">
        <f>(VLOOKUP($BC79&amp;"_"&amp;$AZ$8,データシート3!$A:$AN,MATCH("da_合計",データシート3!$A$1:$AN$1,0),0))/10^3</f>
        <v>183311.43542323427</v>
      </c>
      <c r="BK79" s="33">
        <f t="shared" si="21"/>
        <v>645419.37557676574</v>
      </c>
      <c r="BL79" s="33">
        <f>IF(BK79&gt;0,0,BK79)</f>
        <v>0</v>
      </c>
      <c r="BM79" s="33">
        <f>IF(BK79&gt;0,BK79,0)</f>
        <v>645419.37557676574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37201</v>
      </c>
      <c r="AY80" s="18" t="str">
        <f>IF(IFERROR(比較地域マスタ!$AE15,"")=0,"",IFERROR(比較地域マスタ!$AE15,""))</f>
        <v>高松市</v>
      </c>
      <c r="AZ80" s="16"/>
      <c r="BA80" s="22">
        <v>9</v>
      </c>
      <c r="BB80" s="22">
        <v>1</v>
      </c>
      <c r="BC80" s="18" t="str">
        <f t="shared" si="24"/>
        <v>37201</v>
      </c>
      <c r="BD80" s="18" t="str">
        <f t="shared" si="25"/>
        <v>高松市</v>
      </c>
      <c r="BE80" s="33">
        <f>VLOOKUP(BC80&amp;"_"&amp;$AZ$9,データシート3!A:AB,MATCH("ea_"&amp;"太陽光（建物系）"&amp;"_年間発電",データシート3!$A$1:$AB$1,0),0)/10^3+VLOOKUP(BC80&amp;"_"&amp;$AZ$9,データシート3!A:AB,MATCH("ea_"&amp;"太陽光（土地系）"&amp;"_年間発電",データシート3!$A$1:$AB$1,0),0)/10^3</f>
        <v>5072857.307</v>
      </c>
      <c r="BF80" s="33">
        <f>VLOOKUP(BC80&amp;"_"&amp;$AZ$9,データシート3!A:AB,MATCH("ea_"&amp;"風力（陸上）"&amp;"_年間発電",データシート3!$A$1:$AB$1,0),0)/10^3</f>
        <v>61358.322999999997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5134215.63</v>
      </c>
      <c r="BJ80" s="33">
        <f>(VLOOKUP($BC80&amp;"_"&amp;$AZ$8,データシート3!$A:$AN,MATCH("da_合計",データシート3!$A$1:$AN$1,0),0))/10^3</f>
        <v>2535375.7831795751</v>
      </c>
      <c r="BK80" s="33">
        <f t="shared" si="21"/>
        <v>2598839.8468204248</v>
      </c>
      <c r="BL80" s="33">
        <f t="shared" si="22"/>
        <v>0</v>
      </c>
      <c r="BM80" s="33">
        <f t="shared" si="23"/>
        <v>2598839.8468204248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37404</v>
      </c>
      <c r="AY81" s="18" t="str">
        <f>IF(IFERROR(比較地域マスタ!$AE16,"")=0,"",IFERROR(比較地域マスタ!$AE16,""))</f>
        <v>多度津町</v>
      </c>
      <c r="AZ81" s="16"/>
      <c r="BA81" s="22">
        <v>10</v>
      </c>
      <c r="BB81" s="22">
        <v>1</v>
      </c>
      <c r="BC81" s="18" t="str">
        <f t="shared" si="24"/>
        <v>37404</v>
      </c>
      <c r="BD81" s="18" t="str">
        <f t="shared" si="25"/>
        <v>多度津町</v>
      </c>
      <c r="BE81" s="33">
        <f>VLOOKUP(BC81&amp;"_"&amp;$AZ$9,データシート3!A:AB,MATCH("ea_"&amp;"太陽光（建物系）"&amp;"_年間発電",データシート3!$A$1:$AB$1,0),0)/10^3+VLOOKUP(BC81&amp;"_"&amp;$AZ$9,データシート3!A:AB,MATCH("ea_"&amp;"太陽光（土地系）"&amp;"_年間発電",データシート3!$A$1:$AB$1,0),0)/10^3</f>
        <v>483973.72599999997</v>
      </c>
      <c r="BF81" s="33">
        <f>VLOOKUP(BC81&amp;"_"&amp;$AZ$9,データシート3!A:AB,MATCH("ea_"&amp;"風力（陸上）"&amp;"_年間発電",データシート3!$A$1:$AB$1,0),0)/10^3</f>
        <v>3918.1550000000002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487891.88099999999</v>
      </c>
      <c r="BJ81" s="33">
        <f>(VLOOKUP($BC81&amp;"_"&amp;$AZ$8,データシート3!$A:$AN,MATCH("da_合計",データシート3!$A$1:$AN$1,0),0))/10^3</f>
        <v>182476.95479308083</v>
      </c>
      <c r="BK81" s="33">
        <f t="shared" si="21"/>
        <v>305414.92620691913</v>
      </c>
      <c r="BL81" s="33">
        <f t="shared" si="22"/>
        <v>0</v>
      </c>
      <c r="BM81" s="33">
        <f t="shared" si="23"/>
        <v>305414.92620691913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37322</v>
      </c>
      <c r="AY82" s="18" t="str">
        <f>IF(IFERROR(比較地域マスタ!$AE17,"")=0,"",IFERROR(比較地域マスタ!$AE17,""))</f>
        <v>土庄町</v>
      </c>
      <c r="AZ82" s="16"/>
      <c r="BA82" s="22">
        <v>11</v>
      </c>
      <c r="BB82" s="22">
        <v>1</v>
      </c>
      <c r="BC82" s="18" t="str">
        <f t="shared" si="24"/>
        <v>37322</v>
      </c>
      <c r="BD82" s="18" t="str">
        <f t="shared" si="25"/>
        <v>土庄町</v>
      </c>
      <c r="BE82" s="33">
        <f>VLOOKUP(BC82&amp;"_"&amp;$AZ$9,データシート3!A:AB,MATCH("ea_"&amp;"太陽光（建物系）"&amp;"_年間発電",データシート3!$A$1:$AB$1,0),0)/10^3+VLOOKUP(BC82&amp;"_"&amp;$AZ$9,データシート3!A:AB,MATCH("ea_"&amp;"太陽光（土地系）"&amp;"_年間発電",データシート3!$A$1:$AB$1,0),0)/10^3</f>
        <v>358551.34100000001</v>
      </c>
      <c r="BF82" s="33">
        <f>VLOOKUP(BC82&amp;"_"&amp;$AZ$9,データシート3!A:AB,MATCH("ea_"&amp;"風力（陸上）"&amp;"_年間発電",データシート3!$A$1:$AB$1,0),0)/10^3</f>
        <v>179860.864</v>
      </c>
      <c r="BG82" s="33">
        <f>VLOOKUP(BC82&amp;"_"&amp;$AZ$9,データシート3!A:AB,MATCH("ea_"&amp;"中小水（河川）"&amp;"_年間発電",データシート3!$A$1:$AB$1,0),0)/10^3+VLOOKUP(BC82&amp;"_"&amp;$AZ$9,データシート3!A:AB,MATCH("ea_"&amp;"中小水（農業用水路）"&amp;"_年間発電",データシート3!$A$1:$AB$1,0),0)/10^3</f>
        <v>299.01299999999998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538711.21800000011</v>
      </c>
      <c r="BJ82" s="33">
        <f>(VLOOKUP($BC82&amp;"_"&amp;$AZ$8,データシート3!$A:$AN,MATCH("da_合計",データシート3!$A$1:$AN$1,0),0))/10^3</f>
        <v>86987.562617052055</v>
      </c>
      <c r="BK82" s="33">
        <f t="shared" si="21"/>
        <v>451723.65538294805</v>
      </c>
      <c r="BL82" s="33">
        <f t="shared" si="22"/>
        <v>0</v>
      </c>
      <c r="BM82" s="33">
        <f t="shared" si="23"/>
        <v>451723.65538294805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37364</v>
      </c>
      <c r="AY83" s="18" t="str">
        <f>IF(IFERROR(比較地域マスタ!$AE18,"")=0,"",IFERROR(比較地域マスタ!$AE18,""))</f>
        <v>直島町</v>
      </c>
      <c r="AZ83" s="16"/>
      <c r="BA83" s="22">
        <v>12</v>
      </c>
      <c r="BB83" s="22">
        <v>1</v>
      </c>
      <c r="BC83" s="18" t="str">
        <f t="shared" si="24"/>
        <v>37364</v>
      </c>
      <c r="BD83" s="18" t="str">
        <f t="shared" si="25"/>
        <v>直島町</v>
      </c>
      <c r="BE83" s="33">
        <f>VLOOKUP(BC83&amp;"_"&amp;$AZ$9,データシート3!A:AB,MATCH("ea_"&amp;"太陽光（建物系）"&amp;"_年間発電",データシート3!$A$1:$AB$1,0),0)/10^3+VLOOKUP(BC83&amp;"_"&amp;$AZ$9,データシート3!A:AB,MATCH("ea_"&amp;"太陽光（土地系）"&amp;"_年間発電",データシート3!$A$1:$AB$1,0),0)/10^3</f>
        <v>43443.139000000003</v>
      </c>
      <c r="BF83" s="33">
        <f>VLOOKUP(BC83&amp;"_"&amp;$AZ$9,データシート3!A:AB,MATCH("ea_"&amp;"風力（陸上）"&amp;"_年間発電",データシート3!$A$1:$AB$1,0),0)/10^3</f>
        <v>5896.1049999999987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49339.243999999999</v>
      </c>
      <c r="BJ83" s="33">
        <f>(VLOOKUP($BC83&amp;"_"&amp;$AZ$8,データシート3!$A:$AN,MATCH("da_合計",データシート3!$A$1:$AN$1,0),0))/10^3</f>
        <v>477681.93873979308</v>
      </c>
      <c r="BK83" s="33">
        <f t="shared" si="21"/>
        <v>-428342.69473979308</v>
      </c>
      <c r="BL83" s="33">
        <f t="shared" si="22"/>
        <v>-428342.69473979308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37207</v>
      </c>
      <c r="AY84" s="18" t="str">
        <f>IF(IFERROR(比較地域マスタ!$AE19,"")=0,"",IFERROR(比較地域マスタ!$AE19,""))</f>
        <v>東かがわ市</v>
      </c>
      <c r="AZ84" s="16"/>
      <c r="BA84" s="22">
        <v>13</v>
      </c>
      <c r="BB84" s="22">
        <v>1</v>
      </c>
      <c r="BC84" s="18" t="str">
        <f t="shared" si="24"/>
        <v>37207</v>
      </c>
      <c r="BD84" s="18" t="str">
        <f t="shared" si="25"/>
        <v>東かがわ市</v>
      </c>
      <c r="BE84" s="33">
        <f>VLOOKUP(BC84&amp;"_"&amp;$AZ$9,データシート3!A:AB,MATCH("ea_"&amp;"太陽光（建物系）"&amp;"_年間発電",データシート3!$A$1:$AB$1,0),0)/10^3+VLOOKUP(BC84&amp;"_"&amp;$AZ$9,データシート3!A:AB,MATCH("ea_"&amp;"太陽光（土地系）"&amp;"_年間発電",データシート3!$A$1:$AB$1,0),0)/10^3</f>
        <v>1044000.589</v>
      </c>
      <c r="BF84" s="33">
        <f>VLOOKUP(BC84&amp;"_"&amp;$AZ$9,データシート3!A:AB,MATCH("ea_"&amp;"風力（陸上）"&amp;"_年間発電",データシート3!$A$1:$AB$1,0),0)/10^3</f>
        <v>231133.15900000001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1275133.7480000001</v>
      </c>
      <c r="BJ84" s="33">
        <f>(VLOOKUP($BC84&amp;"_"&amp;$AZ$8,データシート3!$A:$AN,MATCH("da_合計",データシート3!$A$1:$AN$1,0),0))/10^3</f>
        <v>234185.20151610376</v>
      </c>
      <c r="BK84" s="33">
        <f t="shared" si="21"/>
        <v>1040948.5464838964</v>
      </c>
      <c r="BL84" s="33">
        <f t="shared" si="22"/>
        <v>0</v>
      </c>
      <c r="BM84" s="33">
        <f t="shared" si="23"/>
        <v>1040948.5464838964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37202</v>
      </c>
      <c r="AY85" s="18" t="str">
        <f>IF(IFERROR(比較地域マスタ!$AE20,"")=0,"",IFERROR(比較地域マスタ!$AE20,""))</f>
        <v>丸亀市</v>
      </c>
      <c r="AZ85" s="16"/>
      <c r="BA85" s="22">
        <v>14</v>
      </c>
      <c r="BB85" s="22">
        <v>1</v>
      </c>
      <c r="BC85" s="18" t="str">
        <f t="shared" si="24"/>
        <v>37202</v>
      </c>
      <c r="BD85" s="18" t="str">
        <f t="shared" si="25"/>
        <v>丸亀市</v>
      </c>
      <c r="BE85" s="33">
        <f>VLOOKUP(BC85&amp;"_"&amp;$AZ$9,データシート3!A:AB,MATCH("ea_"&amp;"太陽光（建物系）"&amp;"_年間発電",データシート3!$A$1:$AB$1,0),0)/10^3+VLOOKUP(BC85&amp;"_"&amp;$AZ$9,データシート3!A:AB,MATCH("ea_"&amp;"太陽光（土地系）"&amp;"_年間発電",データシート3!$A$1:$AB$1,0),0)/10^3</f>
        <v>2055892.8540000001</v>
      </c>
      <c r="BF85" s="33">
        <f>VLOOKUP(BC85&amp;"_"&amp;$AZ$9,データシート3!A:AB,MATCH("ea_"&amp;"風力（陸上）"&amp;"_年間発電",データシート3!$A$1:$AB$1,0),0)/10^3</f>
        <v>14724.31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2070617.1640000001</v>
      </c>
      <c r="BJ85" s="33">
        <f>(VLOOKUP($BC85&amp;"_"&amp;$AZ$8,データシート3!$A:$AN,MATCH("da_合計",データシート3!$A$1:$AN$1,0),0))/10^3</f>
        <v>644011.02055761183</v>
      </c>
      <c r="BK85" s="33">
        <f t="shared" si="21"/>
        <v>1426606.1434423882</v>
      </c>
      <c r="BL85" s="33">
        <f t="shared" si="22"/>
        <v>0</v>
      </c>
      <c r="BM85" s="33">
        <f t="shared" si="23"/>
        <v>1426606.1434423882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37406</v>
      </c>
      <c r="AY86" s="18" t="str">
        <f>IF(IFERROR(比較地域マスタ!$AE21,"")=0,"",IFERROR(比較地域マスタ!$AE21,""))</f>
        <v>まんのう町</v>
      </c>
      <c r="AZ86" s="16"/>
      <c r="BA86" s="22">
        <v>15</v>
      </c>
      <c r="BB86" s="22">
        <v>1</v>
      </c>
      <c r="BC86" s="18" t="str">
        <f t="shared" si="24"/>
        <v>37406</v>
      </c>
      <c r="BD86" s="18" t="str">
        <f t="shared" si="25"/>
        <v>まんのう町</v>
      </c>
      <c r="BE86" s="33">
        <f>VLOOKUP(BC86&amp;"_"&amp;$AZ$9,データシート3!A:AB,MATCH("ea_"&amp;"太陽光（建物系）"&amp;"_年間発電",データシート3!$A$1:$AB$1,0),0)/10^3+VLOOKUP(BC86&amp;"_"&amp;$AZ$9,データシート3!A:AB,MATCH("ea_"&amp;"太陽光（土地系）"&amp;"_年間発電",データシート3!$A$1:$AB$1,0),0)/10^3</f>
        <v>1167300.7520000001</v>
      </c>
      <c r="BF86" s="33">
        <f>VLOOKUP(BC86&amp;"_"&amp;$AZ$9,データシート3!A:AB,MATCH("ea_"&amp;"風力（陸上）"&amp;"_年間発電",データシート3!$A$1:$AB$1,0),0)/10^3</f>
        <v>241482.67</v>
      </c>
      <c r="BG86" s="33">
        <f>VLOOKUP(BC86&amp;"_"&amp;$AZ$9,データシート3!A:AB,MATCH("ea_"&amp;"中小水（河川）"&amp;"_年間発電",データシート3!$A$1:$AB$1,0),0)/10^3+VLOOKUP(BC86&amp;"_"&amp;$AZ$9,データシート3!A:AB,MATCH("ea_"&amp;"中小水（農業用水路）"&amp;"_年間発電",データシート3!$A$1:$AB$1,0),0)/10^3</f>
        <v>444.50299999999999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1409227.925</v>
      </c>
      <c r="BJ86" s="33">
        <f>(VLOOKUP($BC86&amp;"_"&amp;$AZ$8,データシート3!$A:$AN,MATCH("da_合計",データシート3!$A$1:$AN$1,0),0))/10^3</f>
        <v>103746.7115921706</v>
      </c>
      <c r="BK86" s="33">
        <f t="shared" si="21"/>
        <v>1305481.2134078294</v>
      </c>
      <c r="BL86" s="33">
        <f t="shared" si="22"/>
        <v>0</v>
      </c>
      <c r="BM86" s="33">
        <f t="shared" si="23"/>
        <v>1305481.2134078294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37341</v>
      </c>
      <c r="AY87" s="18" t="str">
        <f>IF(IFERROR(比較地域マスタ!$AE22,"")=0,"",IFERROR(比較地域マスタ!$AE22,""))</f>
        <v>三木町</v>
      </c>
      <c r="AZ87" s="16"/>
      <c r="BA87" s="22">
        <v>16</v>
      </c>
      <c r="BB87" s="22">
        <v>1</v>
      </c>
      <c r="BC87" s="18" t="str">
        <f t="shared" si="24"/>
        <v>37341</v>
      </c>
      <c r="BD87" s="18" t="str">
        <f t="shared" si="25"/>
        <v>三木町</v>
      </c>
      <c r="BE87" s="33">
        <f>VLOOKUP(BC87&amp;"_"&amp;$AZ$9,データシート3!A:AB,MATCH("ea_"&amp;"太陽光（建物系）"&amp;"_年間発電",データシート3!$A$1:$AB$1,0),0)/10^3+VLOOKUP(BC87&amp;"_"&amp;$AZ$9,データシート3!A:AB,MATCH("ea_"&amp;"太陽光（土地系）"&amp;"_年間発電",データシート3!$A$1:$AB$1,0),0)/10^3</f>
        <v>956235.96900000004</v>
      </c>
      <c r="BF87" s="33">
        <f>VLOOKUP(BC87&amp;"_"&amp;$AZ$9,データシート3!A:AB,MATCH("ea_"&amp;"風力（陸上）"&amp;"_年間発電",データシート3!$A$1:$AB$1,0),0)/10^3</f>
        <v>32692.579000000005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988928.54800000007</v>
      </c>
      <c r="BJ87" s="33">
        <f>(VLOOKUP($BC87&amp;"_"&amp;$AZ$8,データシート3!$A:$AN,MATCH("da_合計",データシート3!$A$1:$AN$1,0),0))/10^3</f>
        <v>130189.15468026891</v>
      </c>
      <c r="BK87" s="33">
        <f t="shared" si="21"/>
        <v>858739.39331973111</v>
      </c>
      <c r="BL87" s="33">
        <f t="shared" si="22"/>
        <v>0</v>
      </c>
      <c r="BM87" s="33">
        <f t="shared" si="23"/>
        <v>858739.39331973111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37208</v>
      </c>
      <c r="AY88" s="18" t="str">
        <f>IF(IFERROR(比較地域マスタ!$AE23,"")=0,"",IFERROR(比較地域マスタ!$AE23,""))</f>
        <v>三豊市</v>
      </c>
      <c r="AZ88" s="16"/>
      <c r="BA88" s="22">
        <v>17</v>
      </c>
      <c r="BB88" s="22">
        <v>1</v>
      </c>
      <c r="BC88" s="18" t="str">
        <f t="shared" si="24"/>
        <v>37208</v>
      </c>
      <c r="BD88" s="18" t="str">
        <f t="shared" si="25"/>
        <v>三豊市</v>
      </c>
      <c r="BE88" s="33">
        <f>VLOOKUP(BC88&amp;"_"&amp;$AZ$9,データシート3!A:AB,MATCH("ea_"&amp;"太陽光（建物系）"&amp;"_年間発電",データシート3!$A$1:$AB$1,0),0)/10^3+VLOOKUP(BC88&amp;"_"&amp;$AZ$9,データシート3!A:AB,MATCH("ea_"&amp;"太陽光（土地系）"&amp;"_年間発電",データシート3!$A$1:$AB$1,0),0)/10^3</f>
        <v>2895051.4649999999</v>
      </c>
      <c r="BF88" s="33">
        <f>VLOOKUP(BC88&amp;"_"&amp;$AZ$9,データシート3!A:AB,MATCH("ea_"&amp;"風力（陸上）"&amp;"_年間発電",データシート3!$A$1:$AB$1,0),0)/10^3</f>
        <v>52001.125999999997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2947052.591</v>
      </c>
      <c r="BJ88" s="33">
        <f>(VLOOKUP($BC88&amp;"_"&amp;$AZ$8,データシート3!$A:$AN,MATCH("da_合計",データシート3!$A$1:$AN$1,0),0))/10^3</f>
        <v>463695.83741197427</v>
      </c>
      <c r="BK88" s="33">
        <f t="shared" si="21"/>
        <v>2483356.7535880259</v>
      </c>
      <c r="BL88" s="33">
        <f t="shared" si="22"/>
        <v>0</v>
      </c>
      <c r="BM88" s="33">
        <f t="shared" si="23"/>
        <v>2483356.7535880259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丸亀市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37202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15</v>
      </c>
      <c r="H7" s="701">
        <f t="shared" si="0"/>
        <v>15</v>
      </c>
      <c r="I7" s="701">
        <f t="shared" si="0"/>
        <v>14</v>
      </c>
      <c r="J7" s="701">
        <f t="shared" si="0"/>
        <v>14</v>
      </c>
      <c r="K7" s="702">
        <f t="shared" si="0"/>
        <v>14</v>
      </c>
      <c r="L7" s="702">
        <f t="shared" si="0"/>
        <v>16</v>
      </c>
      <c r="M7" s="702">
        <f t="shared" si="0"/>
        <v>16</v>
      </c>
      <c r="N7" s="702">
        <f t="shared" si="0"/>
        <v>16</v>
      </c>
      <c r="O7" s="702">
        <f>SUM(O8:O13)</f>
        <v>15</v>
      </c>
      <c r="P7" s="702">
        <f t="shared" si="0"/>
        <v>15</v>
      </c>
      <c r="Q7" s="703">
        <f>SUM(Q8:Q13)</f>
        <v>14</v>
      </c>
      <c r="R7" s="909">
        <f t="shared" si="0"/>
        <v>102.50699999999999</v>
      </c>
      <c r="S7" s="910">
        <f t="shared" si="0"/>
        <v>150.358</v>
      </c>
      <c r="T7" s="910">
        <f t="shared" si="0"/>
        <v>171.565</v>
      </c>
      <c r="U7" s="910">
        <f t="shared" si="0"/>
        <v>178.422</v>
      </c>
      <c r="V7" s="910">
        <f t="shared" si="0"/>
        <v>178.66900000000001</v>
      </c>
      <c r="W7" s="910">
        <f t="shared" si="0"/>
        <v>226.71200000000002</v>
      </c>
      <c r="X7" s="910">
        <f t="shared" si="0"/>
        <v>191.54700000000003</v>
      </c>
      <c r="Y7" s="910">
        <f t="shared" si="0"/>
        <v>190.35400000000001</v>
      </c>
      <c r="Z7" s="910">
        <f>SUM(Z8:Z13)</f>
        <v>171.59199999999998</v>
      </c>
      <c r="AA7" s="910">
        <f>SUM(AA8:AA13)</f>
        <v>144.47899999999998</v>
      </c>
      <c r="AB7" s="911">
        <f t="shared" si="0"/>
        <v>155.88200000000001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12</v>
      </c>
      <c r="H10" s="714">
        <f>VLOOKUP($D$3&amp;"_"&amp;H$3,データシート1!$A:$BU,MATCH($G$2&amp;"_"&amp;$C10,データシート1!$A$1:$BU$1,0),0)</f>
        <v>11</v>
      </c>
      <c r="I10" s="714">
        <f>VLOOKUP($D$3&amp;"_"&amp;I$3,データシート1!$A:$BU,MATCH($G$2&amp;"_"&amp;$C10,データシート1!$A$1:$BU$1,0),0)</f>
        <v>11</v>
      </c>
      <c r="J10" s="714">
        <f>VLOOKUP($D$3&amp;"_"&amp;J$3,データシート1!$A:$BU,MATCH($G$2&amp;"_"&amp;$C10,データシート1!$A$1:$BU$1,0),0)</f>
        <v>11</v>
      </c>
      <c r="K10" s="715">
        <f>VLOOKUP($D$3&amp;"_"&amp;K$3,データシート1!$A:$BU,MATCH($G$2&amp;"_"&amp;$C10,データシート1!$A$1:$BU$1,0),0)</f>
        <v>11</v>
      </c>
      <c r="L10" s="715">
        <f>VLOOKUP($D$3&amp;"_"&amp;L$3,データシート1!$A:$BU,MATCH($G$2&amp;"_"&amp;$C10,データシート1!$A$1:$BU$1,0),0)</f>
        <v>11</v>
      </c>
      <c r="M10" s="715">
        <f>VLOOKUP($D$3&amp;"_"&amp;M$3,データシート1!$A:$BU,MATCH($G$2&amp;"_"&amp;$C10,データシート1!$A$1:$BU$1,0),0)</f>
        <v>11</v>
      </c>
      <c r="N10" s="715">
        <f>VLOOKUP($D$3&amp;"_"&amp;N$3,データシート1!$A:$BU,MATCH($G$2&amp;"_"&amp;$C10,データシート1!$A$1:$BU$1,0),0)</f>
        <v>11</v>
      </c>
      <c r="O10" s="715">
        <f>VLOOKUP($D$3&amp;"_"&amp;O$3,データシート1!$A:$BU,MATCH($G$2&amp;"_"&amp;$C10,データシート1!$A$1:$BU$1,0),0)</f>
        <v>10</v>
      </c>
      <c r="P10" s="715">
        <f>VLOOKUP($D$3&amp;"_"&amp;P$3,データシート1!$A:$BU,MATCH($G$2&amp;"_"&amp;$C10,データシート1!$A$1:$BU$1,0),0)</f>
        <v>10</v>
      </c>
      <c r="Q10" s="716">
        <f>VLOOKUP($D$3&amp;"_"&amp;Q$3,データシート1!$A:$BU,MATCH($G$2&amp;"_"&amp;$C10,データシート1!$A$1:$BU$1,0),0)</f>
        <v>9</v>
      </c>
      <c r="R10" s="915">
        <f>VLOOKUP($D$3&amp;"_"&amp;R$3,データシート1!$A:$BU,MATCH($R$2&amp;"_"&amp;$C10,データシート1!$A$1:$BU$1,0),0)</f>
        <v>94.962999999999994</v>
      </c>
      <c r="S10" s="916">
        <f>VLOOKUP($D$3&amp;"_"&amp;S$3,データシート1!$A:$BU,MATCH($R$2&amp;"_"&amp;$C10,データシート1!$A$1:$BU$1,0),0)</f>
        <v>134.53200000000001</v>
      </c>
      <c r="T10" s="916">
        <f>VLOOKUP($D$3&amp;"_"&amp;T$3,データシート1!$A:$BU,MATCH($R$2&amp;"_"&amp;$C10,データシート1!$A$1:$BU$1,0),0)</f>
        <v>155.05199999999999</v>
      </c>
      <c r="U10" s="916">
        <f>VLOOKUP($D$3&amp;"_"&amp;U$3,データシート1!$A:$BU,MATCH($R$2&amp;"_"&amp;$C10,データシート1!$A$1:$BU$1,0),0)</f>
        <v>162.304</v>
      </c>
      <c r="V10" s="916">
        <f>VLOOKUP($D$3&amp;"_"&amp;V$3,データシート1!$A:$BU,MATCH($R$2&amp;"_"&amp;$C10,データシート1!$A$1:$BU$1,0),0)</f>
        <v>164.63800000000001</v>
      </c>
      <c r="W10" s="916">
        <f>VLOOKUP($D$3&amp;"_"&amp;W$3,データシート1!$A:$BU,MATCH($R$2&amp;"_"&amp;$C10,データシート1!$A$1:$BU$1,0),0)</f>
        <v>165.36600000000001</v>
      </c>
      <c r="X10" s="916">
        <f>VLOOKUP($D$3&amp;"_"&amp;X$3,データシート1!$A:$BU,MATCH($R$2&amp;"_"&amp;$C10,データシート1!$A$1:$BU$1,0),0)</f>
        <v>137.63200000000001</v>
      </c>
      <c r="Y10" s="916">
        <f>VLOOKUP($D$3&amp;"_"&amp;Y$3,データシート1!$A:$BU,MATCH($R$2&amp;"_"&amp;$C10,データシート1!$A$1:$BU$1,0),0)</f>
        <v>137.06100000000001</v>
      </c>
      <c r="Z10" s="916">
        <f>VLOOKUP($D$3&amp;"_"&amp;Z$3,データシート1!$A:$BU,MATCH($R$2&amp;"_"&amp;$C10,データシート1!$A$1:$BU$1,0),0)</f>
        <v>122.32</v>
      </c>
      <c r="AA10" s="916">
        <f>VLOOKUP($D$3&amp;"_"&amp;AA$3,データシート1!$A:$BU,MATCH($R$2&amp;"_"&amp;$C10,データシート1!$A$1:$BU$1,0),0)</f>
        <v>91.278999999999996</v>
      </c>
      <c r="AB10" s="917">
        <f>VLOOKUP($D$3&amp;"_"&amp;AB$3,データシート1!$A:$BU,MATCH($R$2&amp;"_"&amp;$C10,データシート1!$A$1:$BU$1,0),0)</f>
        <v>96.072999999999993</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4</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7.5440000000000005</v>
      </c>
      <c r="S11" s="916">
        <f>VLOOKUP($D$3&amp;"_"&amp;S$3,データシート1!$A:$BU,MATCH($R$2&amp;"_"&amp;$C11,データシート1!$A$1:$BU$1,0),0)</f>
        <v>15.826000000000001</v>
      </c>
      <c r="T11" s="916">
        <f>VLOOKUP($D$3&amp;"_"&amp;T$3,データシート1!$A:$BU,MATCH($R$2&amp;"_"&amp;$C11,データシート1!$A$1:$BU$1,0),0)</f>
        <v>16.512999999999998</v>
      </c>
      <c r="U11" s="916">
        <f>VLOOKUP($D$3&amp;"_"&amp;U$3,データシート1!$A:$BU,MATCH($R$2&amp;"_"&amp;$C11,データシート1!$A$1:$BU$1,0),0)</f>
        <v>16.118000000000002</v>
      </c>
      <c r="V11" s="916">
        <f>VLOOKUP($D$3&amp;"_"&amp;V$3,データシート1!$A:$BU,MATCH($R$2&amp;"_"&amp;$C11,データシート1!$A$1:$BU$1,0),0)</f>
        <v>14.030999999999999</v>
      </c>
      <c r="W11" s="916">
        <f>VLOOKUP($D$3&amp;"_"&amp;W$3,データシート1!$A:$BU,MATCH($R$2&amp;"_"&amp;$C11,データシート1!$A$1:$BU$1,0),0)</f>
        <v>61.346000000000004</v>
      </c>
      <c r="X11" s="916">
        <f>VLOOKUP($D$3&amp;"_"&amp;X$3,データシート1!$A:$BU,MATCH($R$2&amp;"_"&amp;$C11,データシート1!$A$1:$BU$1,0),0)</f>
        <v>53.915000000000006</v>
      </c>
      <c r="Y11" s="916">
        <f>VLOOKUP($D$3&amp;"_"&amp;Y$3,データシート1!$A:$BU,MATCH($R$2&amp;"_"&amp;$C11,データシート1!$A$1:$BU$1,0),0)</f>
        <v>53.292999999999999</v>
      </c>
      <c r="Z11" s="916">
        <f>VLOOKUP($D$3&amp;"_"&amp;Z$3,データシート1!$A:$BU,MATCH($R$2&amp;"_"&amp;$C11,データシート1!$A$1:$BU$1,0),0)</f>
        <v>49.271999999999998</v>
      </c>
      <c r="AA11" s="916">
        <f>VLOOKUP($D$3&amp;"_"&amp;AA$3,データシート1!$A:$BU,MATCH($R$2&amp;"_"&amp;$C11,データシート1!$A$1:$BU$1,0),0)</f>
        <v>53.2</v>
      </c>
      <c r="AB11" s="917">
        <f>VLOOKUP($D$3&amp;"_"&amp;AB$3,データシート1!$A:$BU,MATCH($R$2&amp;"_"&amp;$C11,データシート1!$A$1:$BU$1,0),0)</f>
        <v>59.808999999999997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12</v>
      </c>
      <c r="H26" s="734">
        <f>VLOOKUP($D$3&amp;"_"&amp;H$3,データシート2!$A:$SI,MATCH($G$2&amp;"_"&amp;$B26,データシート2!$A$1:$SI$1,0),0)</f>
        <v>11</v>
      </c>
      <c r="I26" s="734">
        <f>VLOOKUP($D$3&amp;"_"&amp;I$3,データシート2!$A:$SI,MATCH($G$2&amp;"_"&amp;$B26,データシート2!$A$1:$SI$1,0),0)</f>
        <v>11</v>
      </c>
      <c r="J26" s="734">
        <f>VLOOKUP($D$3&amp;"_"&amp;J$3,データシート2!$A:$SI,MATCH($G$2&amp;"_"&amp;$B26,データシート2!$A$1:$SI$1,0),0)</f>
        <v>11</v>
      </c>
      <c r="K26" s="735">
        <f>VLOOKUP($D$3&amp;"_"&amp;K$3,データシート2!$A:$SI,MATCH($G$2&amp;"_"&amp;$B26,データシート2!$A$1:$SI$1,0),0)</f>
        <v>11</v>
      </c>
      <c r="L26" s="735">
        <f>VLOOKUP($D$3&amp;"_"&amp;L$3,データシート2!$A:$SI,MATCH($G$2&amp;"_"&amp;$B26,データシート2!$A$1:$SI$1,0),0)</f>
        <v>11</v>
      </c>
      <c r="M26" s="735">
        <f>VLOOKUP($D$3&amp;"_"&amp;M$3,データシート2!$A:$SI,MATCH($G$2&amp;"_"&amp;$B26,データシート2!$A$1:$SI$1,0),0)</f>
        <v>11</v>
      </c>
      <c r="N26" s="735">
        <f>VLOOKUP($D$3&amp;"_"&amp;N$3,データシート2!$A:$SI,MATCH($G$2&amp;"_"&amp;$B26,データシート2!$A$1:$SI$1,0),0)</f>
        <v>11</v>
      </c>
      <c r="O26" s="735">
        <f>VLOOKUP($D$3&amp;"_"&amp;O$3,データシート2!$A:$SI,MATCH($G$2&amp;"_"&amp;$B26,データシート2!$A$1:$SI$1,0),0)</f>
        <v>10</v>
      </c>
      <c r="P26" s="735">
        <f>VLOOKUP($D$3&amp;"_"&amp;P$3,データシート2!$A:$SI,MATCH($G$2&amp;"_"&amp;$B26,データシート2!$A$1:$SI$1,0),0)</f>
        <v>10</v>
      </c>
      <c r="Q26" s="736">
        <f>VLOOKUP($D$3&amp;"_"&amp;Q$3,データシート2!$A:$SI,MATCH($G$2&amp;"_"&amp;$B26,データシート2!$A$1:$SI$1,0),0)</f>
        <v>9</v>
      </c>
      <c r="R26" s="924">
        <f>VLOOKUP($D$3&amp;"_"&amp;R$3,データシート2!$A:$SI,MATCH($R$2&amp;"_"&amp;$B26,データシート2!$A$1:$SI$1,0),0)</f>
        <v>94.962999999999994</v>
      </c>
      <c r="S26" s="925">
        <f>VLOOKUP($D$3&amp;"_"&amp;S$3,データシート2!$A:$SI,MATCH($R$2&amp;"_"&amp;$B26,データシート2!$A$1:$SI$1,0),0)</f>
        <v>134.53200000000001</v>
      </c>
      <c r="T26" s="925">
        <f>VLOOKUP($D$3&amp;"_"&amp;T$3,データシート2!$A:$SI,MATCH($R$2&amp;"_"&amp;$B26,データシート2!$A$1:$SI$1,0),0)</f>
        <v>155.05199999999999</v>
      </c>
      <c r="U26" s="925">
        <f>VLOOKUP($D$3&amp;"_"&amp;U$3,データシート2!$A:$SI,MATCH($R$2&amp;"_"&amp;$B26,データシート2!$A$1:$SI$1,0),0)</f>
        <v>162.304</v>
      </c>
      <c r="V26" s="925">
        <f>VLOOKUP($D$3&amp;"_"&amp;V$3,データシート2!$A:$SI,MATCH($R$2&amp;"_"&amp;$B26,データシート2!$A$1:$SI$1,0),0)</f>
        <v>164.63800000000001</v>
      </c>
      <c r="W26" s="925">
        <f>VLOOKUP($D$3&amp;"_"&amp;W$3,データシート2!$A:$SI,MATCH($R$2&amp;"_"&amp;$B26,データシート2!$A$1:$SI$1,0),0)</f>
        <v>165.36600000000001</v>
      </c>
      <c r="X26" s="925">
        <f>VLOOKUP($D$3&amp;"_"&amp;X$3,データシート2!$A:$SI,MATCH($R$2&amp;"_"&amp;$B26,データシート2!$A$1:$SI$1,0),0)</f>
        <v>137.63200000000001</v>
      </c>
      <c r="Y26" s="925">
        <f>VLOOKUP($D$3&amp;"_"&amp;Y$3,データシート2!$A:$SI,MATCH($R$2&amp;"_"&amp;$B26,データシート2!$A$1:$SI$1,0),0)</f>
        <v>137.06100000000001</v>
      </c>
      <c r="Z26" s="925">
        <f>VLOOKUP($D$3&amp;"_"&amp;Z$3,データシート2!$A:$SI,MATCH($R$2&amp;"_"&amp;$B26,データシート2!$A$1:$SI$1,0),0)</f>
        <v>122.32</v>
      </c>
      <c r="AA26" s="925">
        <f>VLOOKUP($D$3&amp;"_"&amp;AA$3,データシート2!$A:$SI,MATCH($R$2&amp;"_"&amp;$B26,データシート2!$A$1:$SI$1,0),0)</f>
        <v>91.278999999999996</v>
      </c>
      <c r="AB26" s="926">
        <f>VLOOKUP($D$3&amp;"_"&amp;AB$3,データシート2!$A:$SI,MATCH($R$2&amp;"_"&amp;$B26,データシート2!$A$1:$SI$1,0),0)</f>
        <v>96.072999999999993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12.250999999999999</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2.9750000000000001</v>
      </c>
      <c r="S29" s="938">
        <f>VLOOKUP($D$3&amp;"_"&amp;S$3,データシート2!$A:$SI,MATCH($R$2&amp;"_"&amp;$C29,データシート2!$A$1:$SI$1,0),0)</f>
        <v>3.923</v>
      </c>
      <c r="T29" s="938">
        <f>VLOOKUP($D$3&amp;"_"&amp;T$3,データシート2!$A:$SI,MATCH($R$2&amp;"_"&amp;$C29,データシート2!$A$1:$SI$1,0),0)</f>
        <v>5.97</v>
      </c>
      <c r="U29" s="938">
        <f>VLOOKUP($D$3&amp;"_"&amp;U$3,データシート2!$A:$SI,MATCH($R$2&amp;"_"&amp;$C29,データシート2!$A$1:$SI$1,0),0)</f>
        <v>5.907</v>
      </c>
      <c r="V29" s="938">
        <f>VLOOKUP($D$3&amp;"_"&amp;V$3,データシート2!$A:$SI,MATCH($R$2&amp;"_"&amp;$C29,データシート2!$A$1:$SI$1,0),0)</f>
        <v>5.4770000000000003</v>
      </c>
      <c r="W29" s="938">
        <f>VLOOKUP($D$3&amp;"_"&amp;W$3,データシート2!$A:$SI,MATCH($R$2&amp;"_"&amp;$C29,データシート2!$A$1:$SI$1,0),0)</f>
        <v>5.4340000000000002</v>
      </c>
      <c r="X29" s="938">
        <f>VLOOKUP($D$3&amp;"_"&amp;X$3,データシート2!$A:$SI,MATCH($R$2&amp;"_"&amp;$C29,データシート2!$A$1:$SI$1,0),0)</f>
        <v>4.2080000000000002</v>
      </c>
      <c r="Y29" s="938">
        <f>VLOOKUP($D$3&amp;"_"&amp;Y$3,データシート2!$A:$SI,MATCH($R$2&amp;"_"&amp;$C29,データシート2!$A$1:$SI$1,0),0)</f>
        <v>4.3680000000000003</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6.14</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1</v>
      </c>
      <c r="R34" s="937">
        <f>VLOOKUP($D$3&amp;"_"&amp;R$3,データシート2!$A:$SI,MATCH($R$2&amp;"_"&amp;$C34,データシート2!$A$1:$SI$1,0),0)</f>
        <v>4.077</v>
      </c>
      <c r="S34" s="938">
        <f>VLOOKUP($D$3&amp;"_"&amp;S$3,データシート2!$A:$SI,MATCH($R$2&amp;"_"&amp;$C34,データシート2!$A$1:$SI$1,0),0)</f>
        <v>23.611999999999998</v>
      </c>
      <c r="T34" s="938">
        <f>VLOOKUP($D$3&amp;"_"&amp;T$3,データシート2!$A:$SI,MATCH($R$2&amp;"_"&amp;$C34,データシート2!$A$1:$SI$1,0),0)</f>
        <v>26.68</v>
      </c>
      <c r="U34" s="938">
        <f>VLOOKUP($D$3&amp;"_"&amp;U$3,データシート2!$A:$SI,MATCH($R$2&amp;"_"&amp;$C34,データシート2!$A$1:$SI$1,0),0)</f>
        <v>29.312999999999999</v>
      </c>
      <c r="V34" s="938">
        <f>VLOOKUP($D$3&amp;"_"&amp;V$3,データシート2!$A:$SI,MATCH($R$2&amp;"_"&amp;$C34,データシート2!$A$1:$SI$1,0),0)</f>
        <v>30.817</v>
      </c>
      <c r="W34" s="938">
        <f>VLOOKUP($D$3&amp;"_"&amp;W$3,データシート2!$A:$SI,MATCH($R$2&amp;"_"&amp;$C34,データシート2!$A$1:$SI$1,0),0)</f>
        <v>30.257000000000001</v>
      </c>
      <c r="X34" s="938">
        <f>VLOOKUP($D$3&amp;"_"&amp;X$3,データシート2!$A:$SI,MATCH($R$2&amp;"_"&amp;$C34,データシート2!$A$1:$SI$1,0),0)</f>
        <v>28.091999999999999</v>
      </c>
      <c r="Y34" s="938">
        <f>VLOOKUP($D$3&amp;"_"&amp;Y$3,データシート2!$A:$SI,MATCH($R$2&amp;"_"&amp;$C34,データシート2!$A$1:$SI$1,0),0)</f>
        <v>28.472000000000001</v>
      </c>
      <c r="Z34" s="938">
        <f>VLOOKUP($D$3&amp;"_"&amp;Z$3,データシート2!$A:$SI,MATCH($R$2&amp;"_"&amp;$C34,データシート2!$A$1:$SI$1,0),0)</f>
        <v>26.597000000000001</v>
      </c>
      <c r="AA34" s="938">
        <f>VLOOKUP($D$3&amp;"_"&amp;AA$3,データシート2!$A:$SI,MATCH($R$2&amp;"_"&amp;$C34,データシート2!$A$1:$SI$1,0),0)</f>
        <v>19.376999999999999</v>
      </c>
      <c r="AB34" s="939">
        <f>VLOOKUP($D$3&amp;"_"&amp;AB$3,データシート2!$A:$SI,MATCH($R$2&amp;"_"&amp;$C34,データシート2!$A$1:$SI$1,0),0)</f>
        <v>3.8330000000000002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4</v>
      </c>
      <c r="H38" s="766">
        <f>VLOOKUP($D$3&amp;"_"&amp;H$3,データシート2!$A:$SI,MATCH($G$2&amp;"_"&amp;$C38,データシート2!$A$1:$SI$1,0),0)</f>
        <v>4</v>
      </c>
      <c r="I38" s="766">
        <f>VLOOKUP($D$3&amp;"_"&amp;I$3,データシート2!$A:$SI,MATCH($G$2&amp;"_"&amp;$C38,データシート2!$A$1:$SI$1,0),0)</f>
        <v>4</v>
      </c>
      <c r="J38" s="766">
        <f>VLOOKUP($D$3&amp;"_"&amp;J$3,データシート2!$A:$SI,MATCH($G$2&amp;"_"&amp;$C38,データシート2!$A$1:$SI$1,0),0)</f>
        <v>4</v>
      </c>
      <c r="K38" s="767">
        <f>VLOOKUP($D$3&amp;"_"&amp;K$3,データシート2!$A:$SI,MATCH($G$2&amp;"_"&amp;$C38,データシート2!$A$1:$SI$1,0),0)</f>
        <v>4</v>
      </c>
      <c r="L38" s="767">
        <f>VLOOKUP($D$3&amp;"_"&amp;L$3,データシート2!$A:$SI,MATCH($G$2&amp;"_"&amp;$C38,データシート2!$A$1:$SI$1,0),0)</f>
        <v>4</v>
      </c>
      <c r="M38" s="767">
        <f>VLOOKUP($D$3&amp;"_"&amp;M$3,データシート2!$A:$SI,MATCH($G$2&amp;"_"&amp;$C38,データシート2!$A$1:$SI$1,0),0)</f>
        <v>4</v>
      </c>
      <c r="N38" s="767">
        <f>VLOOKUP($D$3&amp;"_"&amp;N$3,データシート2!$A:$SI,MATCH($G$2&amp;"_"&amp;$C38,データシート2!$A$1:$SI$1,0),0)</f>
        <v>4</v>
      </c>
      <c r="O38" s="767">
        <f>VLOOKUP($D$3&amp;"_"&amp;O$3,データシート2!$A:$SI,MATCH($G$2&amp;"_"&amp;$C38,データシート2!$A$1:$SI$1,0),0)</f>
        <v>4</v>
      </c>
      <c r="P38" s="767">
        <f>VLOOKUP($D$3&amp;"_"&amp;P$3,データシート2!$A:$SI,MATCH($G$2&amp;"_"&amp;$C38,データシート2!$A$1:$SI$1,0),0)</f>
        <v>4</v>
      </c>
      <c r="Q38" s="768">
        <f>VLOOKUP($D$3&amp;"_"&amp;Q$3,データシート2!$A:$SI,MATCH($G$2&amp;"_"&amp;$C38,データシート2!$A$1:$SI$1,0),0)</f>
        <v>4</v>
      </c>
      <c r="R38" s="937">
        <f>VLOOKUP($D$3&amp;"_"&amp;R$3,データシート2!$A:$SI,MATCH($R$2&amp;"_"&amp;$C38,データシート2!$A$1:$SI$1,0),0)</f>
        <v>35.326999999999998</v>
      </c>
      <c r="S38" s="938">
        <f>VLOOKUP($D$3&amp;"_"&amp;S$3,データシート2!$A:$SI,MATCH($R$2&amp;"_"&amp;$C38,データシート2!$A$1:$SI$1,0),0)</f>
        <v>54.704000000000001</v>
      </c>
      <c r="T38" s="938">
        <f>VLOOKUP($D$3&amp;"_"&amp;T$3,データシート2!$A:$SI,MATCH($R$2&amp;"_"&amp;$C38,データシート2!$A$1:$SI$1,0),0)</f>
        <v>66.754000000000005</v>
      </c>
      <c r="U38" s="938">
        <f>VLOOKUP($D$3&amp;"_"&amp;U$3,データシート2!$A:$SI,MATCH($R$2&amp;"_"&amp;$C38,データシート2!$A$1:$SI$1,0),0)</f>
        <v>67.444000000000003</v>
      </c>
      <c r="V38" s="938">
        <f>VLOOKUP($D$3&amp;"_"&amp;V$3,データシート2!$A:$SI,MATCH($R$2&amp;"_"&amp;$C38,データシート2!$A$1:$SI$1,0),0)</f>
        <v>68.08</v>
      </c>
      <c r="W38" s="938">
        <f>VLOOKUP($D$3&amp;"_"&amp;W$3,データシート2!$A:$SI,MATCH($R$2&amp;"_"&amp;$C38,データシート2!$A$1:$SI$1,0),0)</f>
        <v>70.067999999999998</v>
      </c>
      <c r="X38" s="938">
        <f>VLOOKUP($D$3&amp;"_"&amp;X$3,データシート2!$A:$SI,MATCH($R$2&amp;"_"&amp;$C38,データシート2!$A$1:$SI$1,0),0)</f>
        <v>56.750999999999998</v>
      </c>
      <c r="Y38" s="938">
        <f>VLOOKUP($D$3&amp;"_"&amp;Y$3,データシート2!$A:$SI,MATCH($R$2&amp;"_"&amp;$C38,データシート2!$A$1:$SI$1,0),0)</f>
        <v>54.316000000000003</v>
      </c>
      <c r="Z38" s="938">
        <f>VLOOKUP($D$3&amp;"_"&amp;Z$3,データシート2!$A:$SI,MATCH($R$2&amp;"_"&amp;$C38,データシート2!$A$1:$SI$1,0),0)</f>
        <v>52.521000000000001</v>
      </c>
      <c r="AA38" s="938">
        <f>VLOOKUP($D$3&amp;"_"&amp;AA$3,データシート2!$A:$SI,MATCH($R$2&amp;"_"&amp;$C38,データシート2!$A$1:$SI$1,0),0)</f>
        <v>42.078000000000003</v>
      </c>
      <c r="AB38" s="939">
        <f>VLOOKUP($D$3&amp;"_"&amp;AB$3,データシート2!$A:$SI,MATCH($R$2&amp;"_"&amp;$C38,データシート2!$A$1:$SI$1,0),0)</f>
        <v>54.972000000000001</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2.484</v>
      </c>
      <c r="S39" s="938">
        <f>VLOOKUP($D$3&amp;"_"&amp;S$3,データシート2!$A:$SI,MATCH($R$2&amp;"_"&amp;$C39,データシート2!$A$1:$SI$1,0),0)</f>
        <v>3.0009999999999999</v>
      </c>
      <c r="T39" s="938">
        <f>VLOOKUP($D$3&amp;"_"&amp;T$3,データシート2!$A:$SI,MATCH($R$2&amp;"_"&amp;$C39,データシート2!$A$1:$SI$1,0),0)</f>
        <v>3.544</v>
      </c>
      <c r="U39" s="938">
        <f>VLOOKUP($D$3&amp;"_"&amp;U$3,データシート2!$A:$SI,MATCH($R$2&amp;"_"&amp;$C39,データシート2!$A$1:$SI$1,0),0)</f>
        <v>3.891</v>
      </c>
      <c r="V39" s="938">
        <f>VLOOKUP($D$3&amp;"_"&amp;V$3,データシート2!$A:$SI,MATCH($R$2&amp;"_"&amp;$C39,データシート2!$A$1:$SI$1,0),0)</f>
        <v>3.7919999999999998</v>
      </c>
      <c r="W39" s="938">
        <f>VLOOKUP($D$3&amp;"_"&amp;W$3,データシート2!$A:$SI,MATCH($R$2&amp;"_"&amp;$C39,データシート2!$A$1:$SI$1,0),0)</f>
        <v>3.69</v>
      </c>
      <c r="X39" s="938">
        <f>VLOOKUP($D$3&amp;"_"&amp;X$3,データシート2!$A:$SI,MATCH($R$2&amp;"_"&amp;$C39,データシート2!$A$1:$SI$1,0),0)</f>
        <v>3.2290000000000001</v>
      </c>
      <c r="Y39" s="938">
        <f>VLOOKUP($D$3&amp;"_"&amp;Y$3,データシート2!$A:$SI,MATCH($R$2&amp;"_"&amp;$C39,データシート2!$A$1:$SI$1,0),0)</f>
        <v>3.347</v>
      </c>
      <c r="Z39" s="938">
        <f>VLOOKUP($D$3&amp;"_"&amp;Z$3,データシート2!$A:$SI,MATCH($R$2&amp;"_"&amp;$C39,データシート2!$A$1:$SI$1,0),0)</f>
        <v>3.18</v>
      </c>
      <c r="AA39" s="938">
        <f>VLOOKUP($D$3&amp;"_"&amp;AA$3,データシート2!$A:$SI,MATCH($R$2&amp;"_"&amp;$C39,データシート2!$A$1:$SI$1,0),0)</f>
        <v>2.448</v>
      </c>
      <c r="AB39" s="939">
        <f>VLOOKUP($D$3&amp;"_"&amp;AB$3,データシート2!$A:$SI,MATCH($R$2&amp;"_"&amp;$C39,データシート2!$A$1:$SI$1,0),0)</f>
        <v>2.9710000000000001</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4.1260000000000003</v>
      </c>
      <c r="S44" s="938">
        <f>VLOOKUP($D$3&amp;"_"&amp;S$3,データシート2!$A:$SI,MATCH($R$2&amp;"_"&amp;$C44,データシート2!$A$1:$SI$1,0),0)</f>
        <v>4.9470000000000001</v>
      </c>
      <c r="T44" s="938">
        <f>VLOOKUP($D$3&amp;"_"&amp;T$3,データシート2!$A:$SI,MATCH($R$2&amp;"_"&amp;$C44,データシート2!$A$1:$SI$1,0),0)</f>
        <v>5.43</v>
      </c>
      <c r="U44" s="938">
        <f>VLOOKUP($D$3&amp;"_"&amp;U$3,データシート2!$A:$SI,MATCH($R$2&amp;"_"&amp;$C44,データシート2!$A$1:$SI$1,0),0)</f>
        <v>5.375</v>
      </c>
      <c r="V44" s="938">
        <f>VLOOKUP($D$3&amp;"_"&amp;V$3,データシート2!$A:$SI,MATCH($R$2&amp;"_"&amp;$C44,データシート2!$A$1:$SI$1,0),0)</f>
        <v>4.8550000000000004</v>
      </c>
      <c r="W44" s="938">
        <f>VLOOKUP($D$3&amp;"_"&amp;W$3,データシート2!$A:$SI,MATCH($R$2&amp;"_"&amp;$C44,データシート2!$A$1:$SI$1,0),0)</f>
        <v>5.1559999999999997</v>
      </c>
      <c r="X44" s="938">
        <f>VLOOKUP($D$3&amp;"_"&amp;X$3,データシート2!$A:$SI,MATCH($R$2&amp;"_"&amp;$C44,データシート2!$A$1:$SI$1,0),0)</f>
        <v>5.048</v>
      </c>
      <c r="Y44" s="938">
        <f>VLOOKUP($D$3&amp;"_"&amp;Y$3,データシート2!$A:$SI,MATCH($R$2&amp;"_"&amp;$C44,データシート2!$A$1:$SI$1,0),0)</f>
        <v>4.6180000000000003</v>
      </c>
      <c r="Z44" s="938">
        <f>VLOOKUP($D$3&amp;"_"&amp;Z$3,データシート2!$A:$SI,MATCH($R$2&amp;"_"&amp;$C44,データシート2!$A$1:$SI$1,0),0)</f>
        <v>4.9809999999999999</v>
      </c>
      <c r="AA44" s="938">
        <f>VLOOKUP($D$3&amp;"_"&amp;AA$3,データシート2!$A:$SI,MATCH($R$2&amp;"_"&amp;$C44,データシート2!$A$1:$SI$1,0),0)</f>
        <v>4.4450000000000003</v>
      </c>
      <c r="AB44" s="939">
        <f>VLOOKUP($D$3&amp;"_"&amp;AB$3,データシート2!$A:$SI,MATCH($R$2&amp;"_"&amp;$C44,データシート2!$A$1:$SI$1,0),0)</f>
        <v>4.2409999999999997</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4.9240000000000004</v>
      </c>
      <c r="S49" s="938">
        <f>VLOOKUP($D$3&amp;"_"&amp;S$3,データシート2!$A:$SI,MATCH($R$2&amp;"_"&amp;$C49,データシート2!$A$1:$SI$1,0),0)</f>
        <v>6.9560000000000004</v>
      </c>
      <c r="T49" s="938">
        <f>VLOOKUP($D$3&amp;"_"&amp;T$3,データシート2!$A:$SI,MATCH($R$2&amp;"_"&amp;$C49,データシート2!$A$1:$SI$1,0),0)</f>
        <v>8</v>
      </c>
      <c r="U49" s="938">
        <f>VLOOKUP($D$3&amp;"_"&amp;U$3,データシート2!$A:$SI,MATCH($R$2&amp;"_"&amp;$C49,データシート2!$A$1:$SI$1,0),0)</f>
        <v>7.7460000000000004</v>
      </c>
      <c r="V49" s="938">
        <f>VLOOKUP($D$3&amp;"_"&amp;V$3,データシート2!$A:$SI,MATCH($R$2&amp;"_"&amp;$C49,データシート2!$A$1:$SI$1,0),0)</f>
        <v>7.7460000000000004</v>
      </c>
      <c r="W49" s="938">
        <f>VLOOKUP($D$3&amp;"_"&amp;W$3,データシート2!$A:$SI,MATCH($R$2&amp;"_"&amp;$C49,データシート2!$A$1:$SI$1,0),0)</f>
        <v>7.8390000000000004</v>
      </c>
      <c r="X49" s="938">
        <f>VLOOKUP($D$3&amp;"_"&amp;X$3,データシート2!$A:$SI,MATCH($R$2&amp;"_"&amp;$C49,データシート2!$A$1:$SI$1,0),0)</f>
        <v>6.2640000000000002</v>
      </c>
      <c r="Y49" s="938">
        <f>VLOOKUP($D$3&amp;"_"&amp;Y$3,データシート2!$A:$SI,MATCH($R$2&amp;"_"&amp;$C49,データシート2!$A$1:$SI$1,0),0)</f>
        <v>6.3280000000000003</v>
      </c>
      <c r="Z49" s="938">
        <f>VLOOKUP($D$3&amp;"_"&amp;Z$3,データシート2!$A:$SI,MATCH($R$2&amp;"_"&amp;$C49,データシート2!$A$1:$SI$1,0),0)</f>
        <v>6.2889999999999997</v>
      </c>
      <c r="AA49" s="938">
        <f>VLOOKUP($D$3&amp;"_"&amp;AA$3,データシート2!$A:$SI,MATCH($R$2&amp;"_"&amp;$C49,データシート2!$A$1:$SI$1,0),0)</f>
        <v>5.0439999999999996</v>
      </c>
      <c r="AB49" s="939">
        <f>VLOOKUP($D$3&amp;"_"&amp;AB$3,データシート2!$A:$SI,MATCH($R$2&amp;"_"&amp;$C49,データシート2!$A$1:$SI$1,0),0)</f>
        <v>6.9530000000000003</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22.658999999999999</v>
      </c>
      <c r="S51" s="938">
        <f>VLOOKUP($D$3&amp;"_"&amp;S$3,データシート2!$A:$SI,MATCH($R$2&amp;"_"&amp;$C51,データシート2!$A$1:$SI$1,0),0)</f>
        <v>37.389000000000003</v>
      </c>
      <c r="T51" s="938">
        <f>VLOOKUP($D$3&amp;"_"&amp;T$3,データシート2!$A:$SI,MATCH($R$2&amp;"_"&amp;$C51,データシート2!$A$1:$SI$1,0),0)</f>
        <v>38.673999999999999</v>
      </c>
      <c r="U51" s="938">
        <f>VLOOKUP($D$3&amp;"_"&amp;U$3,データシート2!$A:$SI,MATCH($R$2&amp;"_"&amp;$C51,データシート2!$A$1:$SI$1,0),0)</f>
        <v>42.628</v>
      </c>
      <c r="V51" s="938">
        <f>VLOOKUP($D$3&amp;"_"&amp;V$3,データシート2!$A:$SI,MATCH($R$2&amp;"_"&amp;$C51,データシート2!$A$1:$SI$1,0),0)</f>
        <v>43.871000000000002</v>
      </c>
      <c r="W51" s="938">
        <f>VLOOKUP($D$3&amp;"_"&amp;W$3,データシート2!$A:$SI,MATCH($R$2&amp;"_"&amp;$C51,データシート2!$A$1:$SI$1,0),0)</f>
        <v>42.921999999999997</v>
      </c>
      <c r="X51" s="938">
        <f>VLOOKUP($D$3&amp;"_"&amp;X$3,データシート2!$A:$SI,MATCH($R$2&amp;"_"&amp;$C51,データシート2!$A$1:$SI$1,0),0)</f>
        <v>34.04</v>
      </c>
      <c r="Y51" s="938">
        <f>VLOOKUP($D$3&amp;"_"&amp;Y$3,データシート2!$A:$SI,MATCH($R$2&amp;"_"&amp;$C51,データシート2!$A$1:$SI$1,0),0)</f>
        <v>35.612000000000002</v>
      </c>
      <c r="Z51" s="938">
        <f>VLOOKUP($D$3&amp;"_"&amp;Z$3,データシート2!$A:$SI,MATCH($R$2&amp;"_"&amp;$C51,データシート2!$A$1:$SI$1,0),0)</f>
        <v>28.751999999999999</v>
      </c>
      <c r="AA51" s="938">
        <f>VLOOKUP($D$3&amp;"_"&amp;AA$3,データシート2!$A:$SI,MATCH($R$2&amp;"_"&amp;$C51,データシート2!$A$1:$SI$1,0),0)</f>
        <v>17.887</v>
      </c>
      <c r="AB51" s="939">
        <f>VLOOKUP($D$3&amp;"_"&amp;AB$3,データシート2!$A:$SI,MATCH($R$2&amp;"_"&amp;$C51,データシート2!$A$1:$SI$1,0),0)</f>
        <v>23.103000000000002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3.9420000000000002</v>
      </c>
      <c r="S77" s="925">
        <f>VLOOKUP($D$3&amp;"_"&amp;S$3,データシート2!$A:$SI,MATCH($R$2&amp;"_"&amp;$B77,データシート2!$A$1:$SI$1,0),0)</f>
        <v>6.6660000000000004</v>
      </c>
      <c r="T77" s="925">
        <f>VLOOKUP($D$3&amp;"_"&amp;T$3,データシート2!$A:$SI,MATCH($R$2&amp;"_"&amp;$B77,データシート2!$A$1:$SI$1,0),0)</f>
        <v>4.5540000000000003</v>
      </c>
      <c r="U77" s="925">
        <f>VLOOKUP($D$3&amp;"_"&amp;U$3,データシート2!$A:$SI,MATCH($R$2&amp;"_"&amp;$B77,データシート2!$A$1:$SI$1,0),0)</f>
        <v>4.4000000000000004</v>
      </c>
      <c r="V77" s="925">
        <f>VLOOKUP($D$3&amp;"_"&amp;V$3,データシート2!$A:$SI,MATCH($R$2&amp;"_"&amp;$B77,データシート2!$A$1:$SI$1,0),0)</f>
        <v>4.3959999999999999</v>
      </c>
      <c r="W77" s="925">
        <f>VLOOKUP($D$3&amp;"_"&amp;W$3,データシート2!$A:$SI,MATCH($R$2&amp;"_"&amp;$B77,データシート2!$A$1:$SI$1,0),0)</f>
        <v>4.1529999999999996</v>
      </c>
      <c r="X77" s="925">
        <f>VLOOKUP($D$3&amp;"_"&amp;X$3,データシート2!$A:$SI,MATCH($R$2&amp;"_"&amp;$B77,データシート2!$A$1:$SI$1,0),0)</f>
        <v>3.2440000000000002</v>
      </c>
      <c r="Y77" s="925">
        <f>VLOOKUP($D$3&amp;"_"&amp;Y$3,データシート2!$A:$SI,MATCH($R$2&amp;"_"&amp;$B77,データシート2!$A$1:$SI$1,0),0)</f>
        <v>3.5529999999999999</v>
      </c>
      <c r="Z77" s="925">
        <f>VLOOKUP($D$3&amp;"_"&amp;Z$3,データシート2!$A:$SI,MATCH($R$2&amp;"_"&amp;$B77,データシート2!$A$1:$SI$1,0),0)</f>
        <v>3.2970000000000002</v>
      </c>
      <c r="AA77" s="925">
        <f>VLOOKUP($D$3&amp;"_"&amp;AA$3,データシート2!$A:$SI,MATCH($R$2&amp;"_"&amp;$B77,データシート2!$A$1:$SI$1,0),0)</f>
        <v>2.5219999999999998</v>
      </c>
      <c r="AB77" s="926">
        <f>VLOOKUP($D$3&amp;"_"&amp;AB$3,データシート2!$A:$SI,MATCH($R$2&amp;"_"&amp;$B77,データシート2!$A$1:$SI$1,0),0)</f>
        <v>3.8220000000000001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3.9420000000000002</v>
      </c>
      <c r="S84" s="938">
        <f>VLOOKUP($D$3&amp;"_"&amp;S$3,データシート2!$A:$SI,MATCH($R$2&amp;"_"&amp;$C84,データシート2!$A$1:$SI$1,0),0)</f>
        <v>6.6660000000000004</v>
      </c>
      <c r="T84" s="938">
        <f>VLOOKUP($D$3&amp;"_"&amp;T$3,データシート2!$A:$SI,MATCH($R$2&amp;"_"&amp;$C84,データシート2!$A$1:$SI$1,0),0)</f>
        <v>4.5540000000000003</v>
      </c>
      <c r="U84" s="938">
        <f>VLOOKUP($D$3&amp;"_"&amp;U$3,データシート2!$A:$SI,MATCH($R$2&amp;"_"&amp;$C84,データシート2!$A$1:$SI$1,0),0)</f>
        <v>4.4000000000000004</v>
      </c>
      <c r="V84" s="938">
        <f>VLOOKUP($D$3&amp;"_"&amp;V$3,データシート2!$A:$SI,MATCH($R$2&amp;"_"&amp;$C84,データシート2!$A$1:$SI$1,0),0)</f>
        <v>4.3959999999999999</v>
      </c>
      <c r="W84" s="938">
        <f>VLOOKUP($D$3&amp;"_"&amp;W$3,データシート2!$A:$SI,MATCH($R$2&amp;"_"&amp;$C84,データシート2!$A$1:$SI$1,0),0)</f>
        <v>4.1529999999999996</v>
      </c>
      <c r="X84" s="938">
        <f>VLOOKUP($D$3&amp;"_"&amp;X$3,データシート2!$A:$SI,MATCH($R$2&amp;"_"&amp;$C84,データシート2!$A$1:$SI$1,0),0)</f>
        <v>3.2440000000000002</v>
      </c>
      <c r="Y84" s="938">
        <f>VLOOKUP($D$3&amp;"_"&amp;Y$3,データシート2!$A:$SI,MATCH($R$2&amp;"_"&amp;$C84,データシート2!$A$1:$SI$1,0),0)</f>
        <v>3.5529999999999999</v>
      </c>
      <c r="Z84" s="938">
        <f>VLOOKUP($D$3&amp;"_"&amp;Z$3,データシート2!$A:$SI,MATCH($R$2&amp;"_"&amp;$C84,データシート2!$A$1:$SI$1,0),0)</f>
        <v>3.2970000000000002</v>
      </c>
      <c r="AA84" s="938">
        <f>VLOOKUP($D$3&amp;"_"&amp;AA$3,データシート2!$A:$SI,MATCH($R$2&amp;"_"&amp;$C84,データシート2!$A$1:$SI$1,0),0)</f>
        <v>2.5219999999999998</v>
      </c>
      <c r="AB84" s="939">
        <f>VLOOKUP($D$3&amp;"_"&amp;AB$3,データシート2!$A:$SI,MATCH($R$2&amp;"_"&amp;$C84,データシート2!$A$1:$SI$1,0),0)</f>
        <v>3.8220000000000001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7.5910000000000002</v>
      </c>
      <c r="X106" s="925">
        <f>VLOOKUP($D$3&amp;"_"&amp;X$3,データシート2!$A:$SI,MATCH($R$2&amp;"_"&amp;$B106,データシート2!$A$1:$SI$1,0),0)</f>
        <v>7.5810000000000004</v>
      </c>
      <c r="Y106" s="925">
        <f>VLOOKUP($D$3&amp;"_"&amp;Y$3,データシート2!$A:$SI,MATCH($R$2&amp;"_"&amp;$B106,データシート2!$A$1:$SI$1,0),0)</f>
        <v>7.4459999999999997</v>
      </c>
      <c r="Z106" s="925">
        <f>VLOOKUP($D$3&amp;"_"&amp;Z$3,データシート2!$A:$SI,MATCH($R$2&amp;"_"&amp;$B106,データシート2!$A$1:$SI$1,0),0)</f>
        <v>6.1440000000000001</v>
      </c>
      <c r="AA106" s="925">
        <f>VLOOKUP($D$3&amp;"_"&amp;AA$3,データシート2!$A:$SI,MATCH($R$2&amp;"_"&amp;$B106,データシート2!$A$1:$SI$1,0),0)</f>
        <v>5.181</v>
      </c>
      <c r="AB106" s="926">
        <f>VLOOKUP($D$3&amp;"_"&amp;AB$3,データシート2!$A:$SI,MATCH($R$2&amp;"_"&amp;$B106,データシート2!$A$1:$SI$1,0),0)</f>
        <v>6.0720000000000001</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7.5910000000000002</v>
      </c>
      <c r="X107" s="938">
        <f>VLOOKUP($D$3&amp;"_"&amp;X$3,データシート2!$A:$SI,MATCH($R$2&amp;"_"&amp;$C107,データシート2!$A$1:$SI$1,0),0)</f>
        <v>7.5810000000000004</v>
      </c>
      <c r="Y107" s="938">
        <f>VLOOKUP($D$3&amp;"_"&amp;Y$3,データシート2!$A:$SI,MATCH($R$2&amp;"_"&amp;$C107,データシート2!$A$1:$SI$1,0),0)</f>
        <v>7.4459999999999997</v>
      </c>
      <c r="Z107" s="938">
        <f>VLOOKUP($D$3&amp;"_"&amp;Z$3,データシート2!$A:$SI,MATCH($R$2&amp;"_"&amp;$C107,データシート2!$A$1:$SI$1,0),0)</f>
        <v>6.1440000000000001</v>
      </c>
      <c r="AA107" s="938">
        <f>VLOOKUP($D$3&amp;"_"&amp;AA$3,データシート2!$A:$SI,MATCH($R$2&amp;"_"&amp;$C107,データシート2!$A$1:$SI$1,0),0)</f>
        <v>5.181</v>
      </c>
      <c r="AB107" s="939">
        <f>VLOOKUP($D$3&amp;"_"&amp;AB$3,データシート2!$A:$SI,MATCH($R$2&amp;"_"&amp;$C107,データシート2!$A$1:$SI$1,0),0)</f>
        <v>6.0720000000000001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5.1769999999999996</v>
      </c>
      <c r="U110" s="925">
        <f>VLOOKUP($D$3&amp;"_"&amp;U$3,データシート2!$A:$SI,MATCH($R$2&amp;"_"&amp;$B110,データシート2!$A$1:$SI$1,0),0)</f>
        <v>5.226</v>
      </c>
      <c r="V110" s="925">
        <f>VLOOKUP($D$3&amp;"_"&amp;V$3,データシート2!$A:$SI,MATCH($R$2&amp;"_"&amp;$B110,データシート2!$A$1:$SI$1,0),0)</f>
        <v>5.0190000000000001</v>
      </c>
      <c r="W110" s="925">
        <f>VLOOKUP($D$3&amp;"_"&amp;W$3,データシート2!$A:$SI,MATCH($R$2&amp;"_"&amp;$B110,データシート2!$A$1:$SI$1,0),0)</f>
        <v>4.9189999999999996</v>
      </c>
      <c r="X110" s="925">
        <f>VLOOKUP($D$3&amp;"_"&amp;X$3,データシート2!$A:$SI,MATCH($R$2&amp;"_"&amp;$B110,データシート2!$A$1:$SI$1,0),0)</f>
        <v>4.2300000000000004</v>
      </c>
      <c r="Y110" s="925">
        <f>VLOOKUP($D$3&amp;"_"&amp;Y$3,データシート2!$A:$SI,MATCH($R$2&amp;"_"&amp;$B110,データシート2!$A$1:$SI$1,0),0)</f>
        <v>3.996</v>
      </c>
      <c r="Z110" s="925">
        <f>VLOOKUP($D$3&amp;"_"&amp;Z$3,データシート2!$A:$SI,MATCH($R$2&amp;"_"&amp;$B110,データシート2!$A$1:$SI$1,0),0)</f>
        <v>3.681</v>
      </c>
      <c r="AA110" s="925">
        <f>VLOOKUP($D$3&amp;"_"&amp;AA$3,データシート2!$A:$SI,MATCH($R$2&amp;"_"&amp;$B110,データシート2!$A$1:$SI$1,0),0)</f>
        <v>2.714</v>
      </c>
      <c r="AB110" s="926">
        <f>VLOOKUP($D$3&amp;"_"&amp;AB$3,データシート2!$A:$SI,MATCH($R$2&amp;"_"&amp;$B110,データシート2!$A$1:$SI$1,0),0)</f>
        <v>4.1310000000000002</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5.1769999999999996</v>
      </c>
      <c r="U113" s="931">
        <f>VLOOKUP($D$3&amp;"_"&amp;U$3,データシート2!$A:$SI,MATCH($R$2&amp;"_"&amp;$C113,データシート2!$A$1:$SI$1,0),0)</f>
        <v>5.226</v>
      </c>
      <c r="V113" s="931">
        <f>VLOOKUP($D$3&amp;"_"&amp;V$3,データシート2!$A:$SI,MATCH($R$2&amp;"_"&amp;$C113,データシート2!$A$1:$SI$1,0),0)</f>
        <v>5.0190000000000001</v>
      </c>
      <c r="W113" s="931">
        <f>VLOOKUP($D$3&amp;"_"&amp;W$3,データシート2!$A:$SI,MATCH($R$2&amp;"_"&amp;$C113,データシート2!$A$1:$SI$1,0),0)</f>
        <v>4.9189999999999996</v>
      </c>
      <c r="X113" s="931">
        <f>VLOOKUP($D$3&amp;"_"&amp;X$3,データシート2!$A:$SI,MATCH($R$2&amp;"_"&amp;$C113,データシート2!$A$1:$SI$1,0),0)</f>
        <v>4.2300000000000004</v>
      </c>
      <c r="Y113" s="931">
        <f>VLOOKUP($D$3&amp;"_"&amp;Y$3,データシート2!$A:$SI,MATCH($R$2&amp;"_"&amp;$C113,データシート2!$A$1:$SI$1,0),0)</f>
        <v>3.996</v>
      </c>
      <c r="Z113" s="931">
        <f>VLOOKUP($D$3&amp;"_"&amp;Z$3,データシート2!$A:$SI,MATCH($R$2&amp;"_"&amp;$C113,データシート2!$A$1:$SI$1,0),0)</f>
        <v>3.681</v>
      </c>
      <c r="AA113" s="931">
        <f>VLOOKUP($D$3&amp;"_"&amp;AA$3,データシート2!$A:$SI,MATCH($R$2&amp;"_"&amp;$C113,データシート2!$A$1:$SI$1,0),0)</f>
        <v>2.714</v>
      </c>
      <c r="AB113" s="932">
        <f>VLOOKUP($D$3&amp;"_"&amp;AB$3,データシート2!$A:$SI,MATCH($R$2&amp;"_"&amp;$C113,データシート2!$A$1:$SI$1,0),0)</f>
        <v>4.1310000000000002</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3.6019999999999999</v>
      </c>
      <c r="S117" s="925">
        <f>VLOOKUP($D$3&amp;"_"&amp;S$3,データシート2!$A:$SI,MATCH($R$2&amp;"_"&amp;$B117,データシート2!$A$1:$SI$1,0),0)</f>
        <v>5.33</v>
      </c>
      <c r="T117" s="925">
        <f>VLOOKUP($D$3&amp;"_"&amp;T$3,データシート2!$A:$SI,MATCH($R$2&amp;"_"&amp;$B117,データシート2!$A$1:$SI$1,0),0)</f>
        <v>6.782</v>
      </c>
      <c r="U117" s="925">
        <f>VLOOKUP($D$3&amp;"_"&amp;U$3,データシート2!$A:$SI,MATCH($R$2&amp;"_"&amp;$B117,データシート2!$A$1:$SI$1,0),0)</f>
        <v>6.492</v>
      </c>
      <c r="V117" s="925">
        <f>VLOOKUP($D$3&amp;"_"&amp;V$3,データシート2!$A:$SI,MATCH($R$2&amp;"_"&amp;$B117,データシート2!$A$1:$SI$1,0),0)</f>
        <v>4.6159999999999997</v>
      </c>
      <c r="W117" s="925">
        <f>VLOOKUP($D$3&amp;"_"&amp;W$3,データシート2!$A:$SI,MATCH($R$2&amp;"_"&amp;$B117,データシート2!$A$1:$SI$1,0),0)</f>
        <v>4.9790000000000001</v>
      </c>
      <c r="X117" s="925">
        <f>VLOOKUP($D$3&amp;"_"&amp;X$3,データシート2!$A:$SI,MATCH($R$2&amp;"_"&amp;$B117,データシート2!$A$1:$SI$1,0),0)</f>
        <v>4.3579999999999997</v>
      </c>
      <c r="Y117" s="925">
        <f>VLOOKUP($D$3&amp;"_"&amp;Y$3,データシート2!$A:$SI,MATCH($R$2&amp;"_"&amp;$B117,データシート2!$A$1:$SI$1,0),0)</f>
        <v>3.5449999999999999</v>
      </c>
      <c r="Z117" s="925">
        <f>VLOOKUP($D$3&amp;"_"&amp;Z$3,データシート2!$A:$SI,MATCH($R$2&amp;"_"&amp;$B117,データシート2!$A$1:$SI$1,0),0)</f>
        <v>3.2949999999999999</v>
      </c>
      <c r="AA117" s="925">
        <f>VLOOKUP($D$3&amp;"_"&amp;AA$3,データシート2!$A:$SI,MATCH($R$2&amp;"_"&amp;$B117,データシート2!$A$1:$SI$1,0),0)</f>
        <v>3.49</v>
      </c>
      <c r="AB117" s="926">
        <f>VLOOKUP($D$3&amp;"_"&amp;AB$3,データシート2!$A:$SI,MATCH($R$2&amp;"_"&amp;$B117,データシート2!$A$1:$SI$1,0),0)</f>
        <v>4.8330000000000002</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3.6019999999999999</v>
      </c>
      <c r="S118" s="928">
        <f>VLOOKUP($D$3&amp;"_"&amp;S$3,データシート2!$A:$SI,MATCH($R$2&amp;"_"&amp;$C118,データシート2!$A$1:$SI$1,0),0)</f>
        <v>5.33</v>
      </c>
      <c r="T118" s="928">
        <f>VLOOKUP($D$3&amp;"_"&amp;T$3,データシート2!$A:$SI,MATCH($R$2&amp;"_"&amp;$C118,データシート2!$A$1:$SI$1,0),0)</f>
        <v>6.782</v>
      </c>
      <c r="U118" s="928">
        <f>VLOOKUP($D$3&amp;"_"&amp;U$3,データシート2!$A:$SI,MATCH($R$2&amp;"_"&amp;$C118,データシート2!$A$1:$SI$1,0),0)</f>
        <v>6.492</v>
      </c>
      <c r="V118" s="928">
        <f>VLOOKUP($D$3&amp;"_"&amp;V$3,データシート2!$A:$SI,MATCH($R$2&amp;"_"&amp;$C118,データシート2!$A$1:$SI$1,0),0)</f>
        <v>4.6159999999999997</v>
      </c>
      <c r="W118" s="928">
        <f>VLOOKUP($D$3&amp;"_"&amp;W$3,データシート2!$A:$SI,MATCH($R$2&amp;"_"&amp;$C118,データシート2!$A$1:$SI$1,0),0)</f>
        <v>4.9790000000000001</v>
      </c>
      <c r="X118" s="928">
        <f>VLOOKUP($D$3&amp;"_"&amp;X$3,データシート2!$A:$SI,MATCH($R$2&amp;"_"&amp;$C118,データシート2!$A$1:$SI$1,0),0)</f>
        <v>4.3579999999999997</v>
      </c>
      <c r="Y118" s="928">
        <f>VLOOKUP($D$3&amp;"_"&amp;Y$3,データシート2!$A:$SI,MATCH($R$2&amp;"_"&amp;$C118,データシート2!$A$1:$SI$1,0),0)</f>
        <v>3.5449999999999999</v>
      </c>
      <c r="Z118" s="928">
        <f>VLOOKUP($D$3&amp;"_"&amp;Z$3,データシート2!$A:$SI,MATCH($R$2&amp;"_"&amp;$C118,データシート2!$A$1:$SI$1,0),0)</f>
        <v>3.2949999999999999</v>
      </c>
      <c r="AA118" s="928">
        <f>VLOOKUP($D$3&amp;"_"&amp;AA$3,データシート2!$A:$SI,MATCH($R$2&amp;"_"&amp;$C118,データシート2!$A$1:$SI$1,0),0)</f>
        <v>3.49</v>
      </c>
      <c r="AB118" s="929">
        <f>VLOOKUP($D$3&amp;"_"&amp;AB$3,データシート2!$A:$SI,MATCH($R$2&amp;"_"&amp;$C118,データシート2!$A$1:$SI$1,0),0)</f>
        <v>4.8330000000000002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39.704000000000001</v>
      </c>
      <c r="X124" s="925">
        <f>VLOOKUP($D$3&amp;"_"&amp;X$3,データシート2!$A:$SI,MATCH($R$2&amp;"_"&amp;$B124,データシート2!$A$1:$SI$1,0),0)</f>
        <v>34.502000000000002</v>
      </c>
      <c r="Y124" s="925">
        <f>VLOOKUP($D$3&amp;"_"&amp;Y$3,データシート2!$A:$SI,MATCH($R$2&amp;"_"&amp;$B124,データシート2!$A$1:$SI$1,0),0)</f>
        <v>34.753</v>
      </c>
      <c r="Z124" s="925">
        <f>VLOOKUP($D$3&amp;"_"&amp;Z$3,データシート2!$A:$SI,MATCH($R$2&amp;"_"&amp;$B124,データシート2!$A$1:$SI$1,0),0)</f>
        <v>32.854999999999997</v>
      </c>
      <c r="AA124" s="925">
        <f>VLOOKUP($D$3&amp;"_"&amp;AA$3,データシート2!$A:$SI,MATCH($R$2&amp;"_"&amp;$B124,データシート2!$A$1:$SI$1,0),0)</f>
        <v>39.292999999999999</v>
      </c>
      <c r="AB124" s="926">
        <f>VLOOKUP($D$3&amp;"_"&amp;AB$3,データシート2!$A:$SI,MATCH($R$2&amp;"_"&amp;$B124,データシート2!$A$1:$SI$1,0),0)</f>
        <v>40.951000000000001</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39.704000000000001</v>
      </c>
      <c r="X125" s="941">
        <f>VLOOKUP($D$3&amp;"_"&amp;X$3,データシート2!$A:$SI,MATCH($R$2&amp;"_"&amp;$C125,データシート2!$A$1:$SI$1,0),0)</f>
        <v>34.502000000000002</v>
      </c>
      <c r="Y125" s="941">
        <f>VLOOKUP($D$3&amp;"_"&amp;Y$3,データシート2!$A:$SI,MATCH($R$2&amp;"_"&amp;$C125,データシート2!$A$1:$SI$1,0),0)</f>
        <v>34.753</v>
      </c>
      <c r="Z125" s="941">
        <f>VLOOKUP($D$3&amp;"_"&amp;Z$3,データシート2!$A:$SI,MATCH($R$2&amp;"_"&amp;$C125,データシート2!$A$1:$SI$1,0),0)</f>
        <v>32.854999999999997</v>
      </c>
      <c r="AA125" s="941">
        <f>VLOOKUP($D$3&amp;"_"&amp;AA$3,データシート2!$A:$SI,MATCH($R$2&amp;"_"&amp;$C125,データシート2!$A$1:$SI$1,0),0)</f>
        <v>39.292999999999999</v>
      </c>
      <c r="AB125" s="942">
        <f>VLOOKUP($D$3&amp;"_"&amp;AB$3,データシート2!$A:$SI,MATCH($R$2&amp;"_"&amp;$C125,データシート2!$A$1:$SI$1,0),0)</f>
        <v>40.951000000000001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1</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3.83</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1</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3.83</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2025-03-04T10:00:08Z</dcterms:created>
  <dcterms:modified xsi:type="dcterms:W3CDTF">2025-03-04T10:00:09Z</dcterms:modified>
  <cp:category/>
  <cp:contentStatus/>
</cp:coreProperties>
</file>